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34d9ef20b3a9d0/Documents/"/>
    </mc:Choice>
  </mc:AlternateContent>
  <xr:revisionPtr revIDLastSave="26" documentId="8_{DC77C6E6-6F87-490F-889B-2B33B296272E}" xr6:coauthVersionLast="47" xr6:coauthVersionMax="47" xr10:uidLastSave="{A285367A-2C65-437C-AE36-A48C375A64E8}"/>
  <bookViews>
    <workbookView minimized="1" xWindow="12" yWindow="384" windowWidth="12948" windowHeight="11856" xr2:uid="{56AC4851-C5C7-47C9-8413-8A8844262EC7}"/>
  </bookViews>
  <sheets>
    <sheet name="Calculator" sheetId="2" r:id="rId1"/>
    <sheet name="Level Up Material Calender" sheetId="5" r:id="rId2"/>
    <sheet name="Data" sheetId="1" r:id="rId3"/>
    <sheet name="Formulas" sheetId="6" r:id="rId4"/>
  </sheets>
  <definedNames>
    <definedName name="_xlnm.Print_Area" localSheetId="3">Formulas!$A$37:$I$46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" i="2" l="1"/>
  <c r="L2" i="2"/>
  <c r="B7" i="6" a="1"/>
  <c r="C38" i="6" a="1"/>
  <c r="C42" i="6" a="1"/>
  <c r="C39" i="6" a="1"/>
  <c r="C41" i="6" a="1"/>
  <c r="B46" i="6" a="1"/>
  <c r="C40" i="6" a="1"/>
  <c r="B6" i="6" a="1"/>
  <c r="B38" i="6" a="1"/>
  <c r="C45" i="6" a="1"/>
  <c r="B41" i="6" a="1"/>
  <c r="B39" i="6" a="1"/>
  <c r="C11" i="6" a="1"/>
  <c r="C46" i="6" a="1"/>
  <c r="C10" i="6" a="1"/>
  <c r="C27" i="6" a="1"/>
  <c r="B45" i="6" a="1"/>
  <c r="B40" i="6" a="1"/>
  <c r="B44" i="6" a="1"/>
  <c r="B43" i="6" a="1"/>
  <c r="C43" i="6" a="1"/>
  <c r="B42" i="6" a="1"/>
  <c r="B3" i="6" a="1"/>
  <c r="C8" i="6" a="1"/>
  <c r="C44" i="6" a="1"/>
  <c r="B8" i="6" a="1"/>
  <c r="B27" i="6" a="1"/>
  <c r="B3" i="6" l="1"/>
  <c r="B6" i="6"/>
  <c r="C11" i="6"/>
  <c r="C8" i="6"/>
  <c r="C10" i="6"/>
  <c r="B8" i="6"/>
  <c r="B7" i="6"/>
  <c r="C40" i="6"/>
  <c r="C39" i="6"/>
  <c r="C46" i="6"/>
  <c r="C42" i="6"/>
  <c r="C44" i="6"/>
  <c r="C43" i="6"/>
  <c r="C45" i="6"/>
  <c r="C41" i="6"/>
  <c r="C38" i="6"/>
  <c r="C27" i="6"/>
  <c r="B39" i="6"/>
  <c r="B44" i="6"/>
  <c r="B43" i="6"/>
  <c r="B46" i="6"/>
  <c r="B42" i="6"/>
  <c r="B40" i="6"/>
  <c r="B45" i="6"/>
  <c r="B41" i="6"/>
  <c r="B38" i="6"/>
  <c r="B27" i="6"/>
  <c r="D17" i="2"/>
  <c r="D13" i="2"/>
  <c r="D16" i="2"/>
  <c r="D15" i="2"/>
  <c r="D14" i="2"/>
  <c r="D6" i="2"/>
  <c r="D5" i="2"/>
  <c r="D4" i="2"/>
  <c r="D12" i="2"/>
  <c r="C34" i="6" a="1"/>
  <c r="C31" i="6" a="1"/>
  <c r="C13" i="6" a="1"/>
  <c r="E39" i="6" a="1"/>
  <c r="C17" i="6" a="1"/>
  <c r="C24" i="6" a="1"/>
  <c r="B30" i="6" a="1"/>
  <c r="B32" i="6" a="1"/>
  <c r="C16" i="6" a="1"/>
  <c r="B22" i="6" a="1"/>
  <c r="B9" i="6" a="1"/>
  <c r="D41" i="6" a="1"/>
  <c r="B5" i="6" a="1"/>
  <c r="C28" i="6" a="1"/>
  <c r="C23" i="6" a="1"/>
  <c r="B4" i="6" a="1"/>
  <c r="C9" i="6" a="1"/>
  <c r="B20" i="6" a="1"/>
  <c r="B24" i="6" a="1"/>
  <c r="D42" i="6" a="1"/>
  <c r="D44" i="6" a="1"/>
  <c r="C20" i="6" a="1"/>
  <c r="B35" i="6" a="1"/>
  <c r="C22" i="6" a="1"/>
  <c r="B18" i="6" a="1"/>
  <c r="E42" i="6" a="1"/>
  <c r="B23" i="6" a="1"/>
  <c r="D39" i="6" a="1"/>
  <c r="C18" i="6" a="1"/>
  <c r="C30" i="6" a="1"/>
  <c r="B34" i="6" a="1"/>
  <c r="C19" i="6" a="1"/>
  <c r="C6" i="6" a="1"/>
  <c r="B13" i="6" a="1"/>
  <c r="C12" i="6" a="1"/>
  <c r="B19" i="6" a="1"/>
  <c r="D43" i="6" a="1"/>
  <c r="B29" i="6" a="1"/>
  <c r="C3" i="6" a="1"/>
  <c r="B28" i="6" a="1"/>
  <c r="E46" i="6" a="1"/>
  <c r="C29" i="6" a="1"/>
  <c r="C33" i="6" a="1"/>
  <c r="B31" i="6" a="1"/>
  <c r="B21" i="6" a="1"/>
  <c r="B10" i="6" a="1"/>
  <c r="B16" i="6" a="1"/>
  <c r="C5" i="6" a="1"/>
  <c r="B33" i="6" a="1"/>
  <c r="B12" i="6" a="1"/>
  <c r="B11" i="6" a="1"/>
  <c r="C32" i="6" a="1"/>
  <c r="C21" i="6" a="1"/>
  <c r="C35" i="6" a="1"/>
  <c r="C4" i="6" a="1"/>
  <c r="B17" i="6" a="1"/>
  <c r="D38" i="6" a="1"/>
  <c r="E44" i="6" a="1"/>
  <c r="E43" i="6" a="1"/>
  <c r="D46" i="6" a="1"/>
  <c r="E45" i="6" a="1"/>
  <c r="E41" i="6" a="1"/>
  <c r="D40" i="6" a="1"/>
  <c r="E40" i="6" a="1"/>
  <c r="E38" i="6" a="1"/>
  <c r="D45" i="6" a="1"/>
  <c r="E39" i="6" l="1"/>
  <c r="H39" i="6" s="1"/>
  <c r="E45" i="6"/>
  <c r="H45" i="6" s="1"/>
  <c r="E43" i="6"/>
  <c r="H43" i="6" s="1"/>
  <c r="E41" i="6"/>
  <c r="H41" i="6" s="1"/>
  <c r="E44" i="6"/>
  <c r="H44" i="6" s="1"/>
  <c r="E42" i="6"/>
  <c r="H42" i="6" s="1"/>
  <c r="E40" i="6"/>
  <c r="H40" i="6" s="1"/>
  <c r="E46" i="6"/>
  <c r="H46" i="6" s="1"/>
  <c r="E38" i="6"/>
  <c r="H38" i="6" s="1"/>
  <c r="D40" i="6"/>
  <c r="G40" i="6" s="1"/>
  <c r="D44" i="6"/>
  <c r="G44" i="6" s="1"/>
  <c r="D42" i="6"/>
  <c r="G42" i="6" s="1"/>
  <c r="D39" i="6"/>
  <c r="G39" i="6" s="1"/>
  <c r="D41" i="6"/>
  <c r="G41" i="6" s="1"/>
  <c r="D46" i="6"/>
  <c r="G46" i="6" s="1"/>
  <c r="D43" i="6"/>
  <c r="G43" i="6" s="1"/>
  <c r="D45" i="6"/>
  <c r="G45" i="6" s="1"/>
  <c r="D38" i="6"/>
  <c r="G38" i="6" s="1"/>
  <c r="C34" i="6"/>
  <c r="C33" i="6"/>
  <c r="C29" i="6"/>
  <c r="C32" i="6"/>
  <c r="C28" i="6"/>
  <c r="C35" i="6"/>
  <c r="C31" i="6"/>
  <c r="C30" i="6"/>
  <c r="C16" i="6"/>
  <c r="B33" i="6"/>
  <c r="B35" i="6"/>
  <c r="B31" i="6"/>
  <c r="B32" i="6"/>
  <c r="B34" i="6"/>
  <c r="B30" i="6"/>
  <c r="B29" i="6"/>
  <c r="B28" i="6"/>
  <c r="B17" i="6"/>
  <c r="B16" i="6"/>
  <c r="C17" i="6"/>
  <c r="C24" i="6"/>
  <c r="C20" i="6"/>
  <c r="C22" i="6"/>
  <c r="C21" i="6"/>
  <c r="C23" i="6"/>
  <c r="C19" i="6"/>
  <c r="C18" i="6"/>
  <c r="B19" i="6"/>
  <c r="B22" i="6"/>
  <c r="B21" i="6"/>
  <c r="B20" i="6"/>
  <c r="B23" i="6"/>
  <c r="B18" i="6"/>
  <c r="B24" i="6"/>
  <c r="B4" i="6"/>
  <c r="C7" i="6" s="1"/>
  <c r="C12" i="6"/>
  <c r="C13" i="6"/>
  <c r="C5" i="6"/>
  <c r="C6" i="6"/>
  <c r="C4" i="6"/>
  <c r="C9" i="6"/>
  <c r="C3" i="6"/>
  <c r="B12" i="6"/>
  <c r="B13" i="6"/>
  <c r="B10" i="6"/>
  <c r="B5" i="6"/>
  <c r="B9" i="6"/>
  <c r="B11" i="6"/>
  <c r="D32" i="6" a="1"/>
  <c r="D3" i="6" a="1"/>
  <c r="D22" i="6" a="1"/>
  <c r="E6" i="6" a="1"/>
  <c r="E21" i="6" a="1"/>
  <c r="E17" i="6" a="1"/>
  <c r="E13" i="6" a="1"/>
  <c r="I45" i="6"/>
  <c r="E27" i="6" a="1"/>
  <c r="D24" i="6" a="1"/>
  <c r="D12" i="6" a="1"/>
  <c r="E35" i="6" a="1"/>
  <c r="D28" i="6" a="1"/>
  <c r="D5" i="6" a="1"/>
  <c r="D6" i="6" a="1"/>
  <c r="E31" i="6" a="1"/>
  <c r="D11" i="6" a="1"/>
  <c r="E12" i="6" a="1"/>
  <c r="D27" i="6" a="1"/>
  <c r="D31" i="6" a="1"/>
  <c r="D29" i="6" a="1"/>
  <c r="I38" i="6"/>
  <c r="D35" i="6" a="1"/>
  <c r="E8" i="6" a="1"/>
  <c r="E5" i="6" a="1"/>
  <c r="D21" i="6" a="1"/>
  <c r="E24" i="6" a="1"/>
  <c r="D7" i="6" a="1"/>
  <c r="D9" i="6" a="1"/>
  <c r="E28" i="6" a="1"/>
  <c r="E4" i="6" a="1"/>
  <c r="E34" i="6" a="1"/>
  <c r="D34" i="6" a="1"/>
  <c r="D19" i="6" a="1"/>
  <c r="E10" i="6" a="1"/>
  <c r="E32" i="6" a="1"/>
  <c r="D10" i="6" a="1"/>
  <c r="E30" i="6" a="1"/>
  <c r="I40" i="6"/>
  <c r="D8" i="6" a="1"/>
  <c r="E22" i="6" a="1"/>
  <c r="D23" i="6" a="1"/>
  <c r="D30" i="6" a="1"/>
  <c r="D20" i="6" a="1"/>
  <c r="I43" i="6"/>
  <c r="I44" i="6"/>
  <c r="E16" i="6" a="1"/>
  <c r="E23" i="6" a="1"/>
  <c r="D18" i="6" a="1"/>
  <c r="I41" i="6"/>
  <c r="E33" i="6" a="1"/>
  <c r="E19" i="6" a="1"/>
  <c r="D33" i="6" a="1"/>
  <c r="E9" i="6" a="1"/>
  <c r="D17" i="6" a="1"/>
  <c r="E3" i="6" a="1"/>
  <c r="E29" i="6" a="1"/>
  <c r="D16" i="6" a="1"/>
  <c r="E18" i="6" a="1"/>
  <c r="E7" i="6" a="1"/>
  <c r="D13" i="6" a="1"/>
  <c r="E20" i="6" a="1"/>
  <c r="H18" i="2" l="1"/>
  <c r="H17" i="2"/>
  <c r="H16" i="2"/>
  <c r="H14" i="2"/>
  <c r="H6" i="2"/>
  <c r="H5" i="2"/>
  <c r="G18" i="2"/>
  <c r="E31" i="6"/>
  <c r="H31" i="6" s="1"/>
  <c r="E30" i="6"/>
  <c r="H30" i="6" s="1"/>
  <c r="E35" i="6"/>
  <c r="H35" i="6" s="1"/>
  <c r="E28" i="6"/>
  <c r="H28" i="6" s="1"/>
  <c r="E32" i="6"/>
  <c r="H32" i="6" s="1"/>
  <c r="E29" i="6"/>
  <c r="H29" i="6" s="1"/>
  <c r="E33" i="6"/>
  <c r="H33" i="6" s="1"/>
  <c r="E34" i="6"/>
  <c r="H34" i="6" s="1"/>
  <c r="E27" i="6"/>
  <c r="H27" i="6" s="1"/>
  <c r="D30" i="6"/>
  <c r="G30" i="6" s="1"/>
  <c r="D34" i="6"/>
  <c r="G34" i="6" s="1"/>
  <c r="D32" i="6"/>
  <c r="G32" i="6" s="1"/>
  <c r="D31" i="6"/>
  <c r="G31" i="6" s="1"/>
  <c r="D35" i="6"/>
  <c r="G35" i="6" s="1"/>
  <c r="D33" i="6"/>
  <c r="G33" i="6" s="1"/>
  <c r="D28" i="6"/>
  <c r="G28" i="6" s="1"/>
  <c r="D29" i="6"/>
  <c r="G29" i="6" s="1"/>
  <c r="D27" i="6"/>
  <c r="G27" i="6" s="1"/>
  <c r="D16" i="6"/>
  <c r="G16" i="6" s="1"/>
  <c r="E19" i="6"/>
  <c r="H19" i="6" s="1"/>
  <c r="E21" i="6"/>
  <c r="H21" i="6" s="1"/>
  <c r="E17" i="6"/>
  <c r="H17" i="6" s="1"/>
  <c r="E22" i="6"/>
  <c r="H22" i="6" s="1"/>
  <c r="E24" i="6"/>
  <c r="H24" i="6" s="1"/>
  <c r="E18" i="6"/>
  <c r="H18" i="6" s="1"/>
  <c r="E23" i="6"/>
  <c r="H23" i="6" s="1"/>
  <c r="E20" i="6"/>
  <c r="H20" i="6" s="1"/>
  <c r="E16" i="6"/>
  <c r="H16" i="6" s="1"/>
  <c r="D19" i="6"/>
  <c r="G19" i="6" s="1"/>
  <c r="D24" i="6"/>
  <c r="G24" i="6" s="1"/>
  <c r="D17" i="6"/>
  <c r="G17" i="6" s="1"/>
  <c r="D18" i="6"/>
  <c r="G18" i="6" s="1"/>
  <c r="D20" i="6"/>
  <c r="G20" i="6" s="1"/>
  <c r="D23" i="6"/>
  <c r="G23" i="6" s="1"/>
  <c r="D21" i="6"/>
  <c r="G21" i="6" s="1"/>
  <c r="D22" i="6"/>
  <c r="G22" i="6" s="1"/>
  <c r="E13" i="6"/>
  <c r="H13" i="6" s="1"/>
  <c r="E12" i="6"/>
  <c r="H12" i="6" s="1"/>
  <c r="E4" i="6"/>
  <c r="H4" i="6" s="1"/>
  <c r="E6" i="6"/>
  <c r="H6" i="6" s="1"/>
  <c r="E5" i="6"/>
  <c r="H5" i="6" s="1"/>
  <c r="E10" i="6"/>
  <c r="H10" i="6" s="1"/>
  <c r="E8" i="6"/>
  <c r="H8" i="6" s="1"/>
  <c r="E9" i="6"/>
  <c r="H9" i="6" s="1"/>
  <c r="E3" i="6"/>
  <c r="H3" i="6" s="1"/>
  <c r="E7" i="6"/>
  <c r="H7" i="6" s="1"/>
  <c r="D3" i="6"/>
  <c r="G3" i="6" s="1"/>
  <c r="D7" i="6"/>
  <c r="G7" i="6" s="1"/>
  <c r="D8" i="6"/>
  <c r="G8" i="6" s="1"/>
  <c r="D5" i="6"/>
  <c r="G5" i="6" s="1"/>
  <c r="D6" i="6"/>
  <c r="G6" i="6" s="1"/>
  <c r="D9" i="6"/>
  <c r="G9" i="6" s="1"/>
  <c r="D10" i="6"/>
  <c r="G10" i="6" s="1"/>
  <c r="D13" i="6"/>
  <c r="G13" i="6" s="1"/>
  <c r="D12" i="6"/>
  <c r="G12" i="6" s="1"/>
  <c r="D11" i="6"/>
  <c r="G11" i="6" s="1"/>
  <c r="C24" i="1"/>
  <c r="D24" i="1"/>
  <c r="E24" i="1"/>
  <c r="F24" i="1"/>
  <c r="G24" i="1"/>
  <c r="H24" i="1"/>
  <c r="I24" i="1"/>
  <c r="J24" i="1"/>
  <c r="B24" i="1"/>
  <c r="C10" i="1"/>
  <c r="D10" i="1"/>
  <c r="E10" i="1"/>
  <c r="F10" i="1"/>
  <c r="G10" i="1"/>
  <c r="H10" i="1"/>
  <c r="I10" i="1"/>
  <c r="K10" i="1"/>
  <c r="L10" i="1"/>
  <c r="J10" i="1"/>
  <c r="B10" i="1"/>
  <c r="I46" i="6"/>
  <c r="E11" i="6" a="1"/>
  <c r="D4" i="6" a="1"/>
  <c r="I21" i="6"/>
  <c r="I19" i="6"/>
  <c r="I9" i="6"/>
  <c r="I32" i="6"/>
  <c r="I39" i="6"/>
  <c r="I23" i="6"/>
  <c r="I16" i="6"/>
  <c r="I29" i="6"/>
  <c r="I30" i="6"/>
  <c r="I42" i="6"/>
  <c r="I10" i="6"/>
  <c r="I13" i="6"/>
  <c r="I24" i="6"/>
  <c r="I17" i="6"/>
  <c r="I31" i="6"/>
  <c r="I33" i="6"/>
  <c r="I34" i="6"/>
  <c r="I6" i="6"/>
  <c r="I20" i="6"/>
  <c r="I8" i="6"/>
  <c r="I35" i="6"/>
  <c r="I22" i="6"/>
  <c r="I3" i="6"/>
  <c r="I12" i="6"/>
  <c r="I28" i="6"/>
  <c r="I18" i="6"/>
  <c r="I7" i="6"/>
  <c r="I27" i="6"/>
  <c r="I5" i="6"/>
  <c r="D4" i="6" l="1"/>
  <c r="G4" i="6" s="1"/>
  <c r="E6" i="2"/>
  <c r="H15" i="2"/>
  <c r="G4" i="2"/>
  <c r="G3" i="2"/>
  <c r="H4" i="2"/>
  <c r="H3" i="2"/>
  <c r="E13" i="2"/>
  <c r="F18" i="2"/>
  <c r="I18" i="2" s="1"/>
  <c r="E12" i="2"/>
  <c r="F16" i="2"/>
  <c r="G15" i="2"/>
  <c r="E7" i="2"/>
  <c r="E8" i="2"/>
  <c r="F15" i="2"/>
  <c r="G6" i="2"/>
  <c r="E11" i="2"/>
  <c r="F6" i="2"/>
  <c r="G5" i="2"/>
  <c r="E10" i="2"/>
  <c r="I10" i="2" s="1"/>
  <c r="F5" i="2"/>
  <c r="F14" i="2"/>
  <c r="E5" i="2"/>
  <c r="F17" i="2"/>
  <c r="G14" i="2"/>
  <c r="G17" i="2"/>
  <c r="F3" i="2"/>
  <c r="E4" i="2"/>
  <c r="F4" i="2"/>
  <c r="G16" i="2"/>
  <c r="E11" i="6"/>
  <c r="H11" i="6" s="1"/>
  <c r="I4" i="6"/>
  <c r="I11" i="6"/>
  <c r="E9" i="2" l="1"/>
  <c r="I9" i="2" s="1"/>
  <c r="E3" i="2"/>
  <c r="I3" i="2" s="1"/>
  <c r="I15" i="2"/>
  <c r="I12" i="2"/>
  <c r="I11" i="2"/>
  <c r="I17" i="2"/>
  <c r="I16" i="2"/>
  <c r="I14" i="2"/>
  <c r="I7" i="2"/>
  <c r="I8" i="2"/>
  <c r="I13" i="2"/>
  <c r="I6" i="2"/>
  <c r="I5" i="2" l="1"/>
  <c r="I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<sst xmlns="http://schemas.openxmlformats.org/spreadsheetml/2006/main" count="883" uniqueCount="333">
  <si>
    <t>Character Leveling Up</t>
  </si>
  <si>
    <t>Level</t>
  </si>
  <si>
    <t>Total</t>
  </si>
  <si>
    <t>Sliver</t>
  </si>
  <si>
    <t>Fragment</t>
  </si>
  <si>
    <t>Chunk</t>
  </si>
  <si>
    <t>Gemstone</t>
  </si>
  <si>
    <t>MD 1</t>
  </si>
  <si>
    <t>MD 2</t>
  </si>
  <si>
    <t>MD 3</t>
  </si>
  <si>
    <t>WldBD</t>
  </si>
  <si>
    <t>RegSpec</t>
  </si>
  <si>
    <t>XPC</t>
  </si>
  <si>
    <t>Mora</t>
  </si>
  <si>
    <t>WkBD</t>
  </si>
  <si>
    <t>B1</t>
  </si>
  <si>
    <t>B2</t>
  </si>
  <si>
    <t>B3</t>
  </si>
  <si>
    <t>Crown</t>
  </si>
  <si>
    <t>Talent level Up</t>
  </si>
  <si>
    <t>Information:</t>
  </si>
  <si>
    <t>Character Name</t>
  </si>
  <si>
    <t>Character Level</t>
  </si>
  <si>
    <t>Total Materials</t>
  </si>
  <si>
    <t>Talent Level: BA</t>
  </si>
  <si>
    <t>Talent Level: E</t>
  </si>
  <si>
    <t>Talent Level: Q</t>
  </si>
  <si>
    <t>Level Up</t>
  </si>
  <si>
    <t>E</t>
  </si>
  <si>
    <t>BA</t>
  </si>
  <si>
    <t>Q</t>
  </si>
  <si>
    <t>Material</t>
  </si>
  <si>
    <t>Ascension 0</t>
  </si>
  <si>
    <t>Ascesion 1</t>
  </si>
  <si>
    <t>Ascension 2</t>
  </si>
  <si>
    <t>Ascension 3</t>
  </si>
  <si>
    <t>Ascension 4</t>
  </si>
  <si>
    <t>Ascension 5</t>
  </si>
  <si>
    <t>Ascension 6</t>
  </si>
  <si>
    <t>Characters</t>
  </si>
  <si>
    <t>Character</t>
  </si>
  <si>
    <t xml:space="preserve">RegSpec </t>
  </si>
  <si>
    <t>WrldBD</t>
  </si>
  <si>
    <t>Albedo</t>
  </si>
  <si>
    <t>Aloy</t>
  </si>
  <si>
    <t>Amber</t>
  </si>
  <si>
    <t>Ayaka</t>
  </si>
  <si>
    <t>Ayato</t>
  </si>
  <si>
    <t>Barbara</t>
  </si>
  <si>
    <t>Raiden</t>
  </si>
  <si>
    <t>Bennett</t>
  </si>
  <si>
    <t>Chongyun</t>
  </si>
  <si>
    <t xml:space="preserve">Diluc </t>
  </si>
  <si>
    <t>Diona</t>
  </si>
  <si>
    <t>Fischl</t>
  </si>
  <si>
    <t>Ganyu</t>
  </si>
  <si>
    <t>Gorou</t>
  </si>
  <si>
    <t>Shenhe</t>
  </si>
  <si>
    <t>Yelan</t>
  </si>
  <si>
    <t xml:space="preserve">Yae </t>
  </si>
  <si>
    <t>Itto</t>
  </si>
  <si>
    <t>Kokomi</t>
  </si>
  <si>
    <t>Eula</t>
  </si>
  <si>
    <t>Yoimiya</t>
  </si>
  <si>
    <t>Kazuha</t>
  </si>
  <si>
    <t>Hu Tao</t>
  </si>
  <si>
    <t>Keqing</t>
  </si>
  <si>
    <t>Mona</t>
  </si>
  <si>
    <t>Qiqi</t>
  </si>
  <si>
    <t>Childe</t>
  </si>
  <si>
    <t>Zhongli</t>
  </si>
  <si>
    <t>Klee</t>
  </si>
  <si>
    <t>Xiao</t>
  </si>
  <si>
    <t>Venti</t>
  </si>
  <si>
    <t>Jean</t>
  </si>
  <si>
    <t>Shinobu</t>
  </si>
  <si>
    <t>Yunjin</t>
  </si>
  <si>
    <t>Heizou</t>
  </si>
  <si>
    <t>Sara</t>
  </si>
  <si>
    <t>Sayu</t>
  </si>
  <si>
    <t>Thoma</t>
  </si>
  <si>
    <t>Yanfei</t>
  </si>
  <si>
    <t>Rosaria</t>
  </si>
  <si>
    <t>Xinyan</t>
  </si>
  <si>
    <t>Sucrose</t>
  </si>
  <si>
    <t>Noelle</t>
  </si>
  <si>
    <t>Ningguang</t>
  </si>
  <si>
    <t>Xingqiu</t>
  </si>
  <si>
    <t>Beidou</t>
  </si>
  <si>
    <t>Xiangling</t>
  </si>
  <si>
    <t>Razor</t>
  </si>
  <si>
    <t>Kaeya</t>
  </si>
  <si>
    <t>Lisa</t>
  </si>
  <si>
    <t>Traveler Electro</t>
  </si>
  <si>
    <t>Traveler Anemo</t>
  </si>
  <si>
    <t>Traveler Geo</t>
  </si>
  <si>
    <t>Sakura Bloom</t>
  </si>
  <si>
    <t>Elegance</t>
  </si>
  <si>
    <t>Qingxin</t>
  </si>
  <si>
    <t>Mudra of the Malefic General</t>
  </si>
  <si>
    <t>Prosperity</t>
  </si>
  <si>
    <t>Hellfire Butterfly</t>
  </si>
  <si>
    <t>Starconch</t>
  </si>
  <si>
    <t>Whopperflower Nectar</t>
  </si>
  <si>
    <t>Gilded Scale</t>
  </si>
  <si>
    <t>Sea Ganoderma</t>
  </si>
  <si>
    <t>Light</t>
  </si>
  <si>
    <t>The Meaning of Aeons</t>
  </si>
  <si>
    <t>Ashen Heart</t>
  </si>
  <si>
    <t>Onikabuto</t>
  </si>
  <si>
    <t>Sango Pearl</t>
  </si>
  <si>
    <t>Transience</t>
  </si>
  <si>
    <t>Molten Moment</t>
  </si>
  <si>
    <t>Amakumo Fruit</t>
  </si>
  <si>
    <t>Dandelion Seed</t>
  </si>
  <si>
    <t>Mask</t>
  </si>
  <si>
    <t>Resistance</t>
  </si>
  <si>
    <t>Dragon Lords Crown</t>
  </si>
  <si>
    <t>Naku Weed</t>
  </si>
  <si>
    <t>Treasure Hoarder Insignia</t>
  </si>
  <si>
    <t>Diligence</t>
  </si>
  <si>
    <t>Silk Flower</t>
  </si>
  <si>
    <t>Shard of Foul Legacy</t>
  </si>
  <si>
    <t>Cor Lapis</t>
  </si>
  <si>
    <t>Ring of Boreas</t>
  </si>
  <si>
    <t>Philanemo Mushroom</t>
  </si>
  <si>
    <t>Cecilia</t>
  </si>
  <si>
    <t>Ballad</t>
  </si>
  <si>
    <t>Tusk of Monoceros Caeli</t>
  </si>
  <si>
    <t>Xingqin</t>
  </si>
  <si>
    <t>Shadow of the Warrior</t>
  </si>
  <si>
    <t>Violet Grass</t>
  </si>
  <si>
    <t>Tail of Boreas</t>
  </si>
  <si>
    <t>Freedom</t>
  </si>
  <si>
    <t>Lampgrass</t>
  </si>
  <si>
    <t>Crystal Marrow</t>
  </si>
  <si>
    <t>Glaze Lily</t>
  </si>
  <si>
    <t>Dendrobium</t>
  </si>
  <si>
    <t>Gold</t>
  </si>
  <si>
    <t>Dvalin's Plume</t>
  </si>
  <si>
    <t>Fluorescent Fungus</t>
  </si>
  <si>
    <t>Noctilucous Jade</t>
  </si>
  <si>
    <t>Valberry</t>
  </si>
  <si>
    <t>Windwheel Aster</t>
  </si>
  <si>
    <t>Calla Lily</t>
  </si>
  <si>
    <t>Jueyun Chili</t>
  </si>
  <si>
    <t>Wolfhook</t>
  </si>
  <si>
    <t>Bloodjade Branch</t>
  </si>
  <si>
    <t>Tears of the Calamitous God</t>
  </si>
  <si>
    <t>Spirit Locket of Boreas</t>
  </si>
  <si>
    <t>Dvalin's Sigh</t>
  </si>
  <si>
    <t>Dvalin's Claw</t>
  </si>
  <si>
    <t>All Inazuma</t>
  </si>
  <si>
    <t>All Monstadt</t>
  </si>
  <si>
    <t>All Liyue</t>
  </si>
  <si>
    <t>N/A</t>
  </si>
  <si>
    <t>Tail of Boreas and Dvalin's Sigh</t>
  </si>
  <si>
    <t>TB Schedule</t>
  </si>
  <si>
    <t>Azdaha</t>
  </si>
  <si>
    <t>Dvalin</t>
  </si>
  <si>
    <t>Boreas and Dvalin</t>
  </si>
  <si>
    <t>All</t>
  </si>
  <si>
    <t>Wed, Sat, Sun</t>
  </si>
  <si>
    <t>Tue, Fri, Sun</t>
  </si>
  <si>
    <t>Mon, Thu, Sun</t>
  </si>
  <si>
    <t xml:space="preserve">Sliver </t>
  </si>
  <si>
    <t>Sunday</t>
  </si>
  <si>
    <t>Aerosiderite</t>
  </si>
  <si>
    <t>Dandelion</t>
  </si>
  <si>
    <t>Saturday</t>
  </si>
  <si>
    <t>Narukamis</t>
  </si>
  <si>
    <t>Mist Veiled</t>
  </si>
  <si>
    <t>Boreal Wolf</t>
  </si>
  <si>
    <t>Friday</t>
  </si>
  <si>
    <t>Branch</t>
  </si>
  <si>
    <t xml:space="preserve">Sands Guyun </t>
  </si>
  <si>
    <t>Decarabian</t>
  </si>
  <si>
    <t xml:space="preserve">Prosperity </t>
  </si>
  <si>
    <t>Thursday</t>
  </si>
  <si>
    <t>Wednesday</t>
  </si>
  <si>
    <t>Tuesday</t>
  </si>
  <si>
    <t>Monday</t>
  </si>
  <si>
    <t>Court of Flowing Sand</t>
  </si>
  <si>
    <t>Hidden Place Lianshan</t>
  </si>
  <si>
    <t>Cecilia Garden</t>
  </si>
  <si>
    <t>Violet Court</t>
  </si>
  <si>
    <t>Taishan Mansion</t>
  </si>
  <si>
    <t>Forsaken Rift</t>
  </si>
  <si>
    <t>Weapon</t>
  </si>
  <si>
    <t>Talent</t>
  </si>
  <si>
    <t>Day</t>
  </si>
  <si>
    <t xml:space="preserve">Level Up Material Weekly Calendar </t>
  </si>
  <si>
    <t>Starting Range Cell Address</t>
  </si>
  <si>
    <t>Ending Range Cell Address</t>
  </si>
  <si>
    <t>Starting Range Row</t>
  </si>
  <si>
    <t>Ending Range Row</t>
  </si>
  <si>
    <t>Target Column For Sum</t>
  </si>
  <si>
    <t>Sum Low Cell Address</t>
  </si>
  <si>
    <t>Sum High Cell Address</t>
  </si>
  <si>
    <t>Sum Total</t>
  </si>
  <si>
    <t>What we doing it for</t>
  </si>
  <si>
    <t>Wld BD</t>
  </si>
  <si>
    <t>Lvl Up Mora</t>
  </si>
  <si>
    <t>Character Level Up</t>
  </si>
  <si>
    <t>MD1</t>
  </si>
  <si>
    <t>MD2</t>
  </si>
  <si>
    <t>MD3</t>
  </si>
  <si>
    <t>BA Talent</t>
  </si>
  <si>
    <t xml:space="preserve">E Talent </t>
  </si>
  <si>
    <t>Q Talent</t>
  </si>
  <si>
    <t>Data!B</t>
  </si>
  <si>
    <t>Data!J</t>
  </si>
  <si>
    <t>Data!F</t>
  </si>
  <si>
    <t>Data!G</t>
  </si>
  <si>
    <t>Data!H</t>
  </si>
  <si>
    <t>Data!C</t>
  </si>
  <si>
    <t>Data!D</t>
  </si>
  <si>
    <t>Data!E</t>
  </si>
  <si>
    <t>Data!I</t>
  </si>
  <si>
    <t>Data!K</t>
  </si>
  <si>
    <t>Data!L</t>
  </si>
  <si>
    <t>Divining Scroll</t>
  </si>
  <si>
    <t>Sealed Scroll</t>
  </si>
  <si>
    <t>Forbidden Curse Scroll</t>
  </si>
  <si>
    <t>Spectral Husk</t>
  </si>
  <si>
    <t>Spectral Heart</t>
  </si>
  <si>
    <t>Spectral Nucleus</t>
  </si>
  <si>
    <t>Firm Arrowhead</t>
  </si>
  <si>
    <t>Sharp Arrowhead</t>
  </si>
  <si>
    <t>Weathered Arrowhead</t>
  </si>
  <si>
    <t>Old Handguard</t>
  </si>
  <si>
    <t>Kageuchi Handguard</t>
  </si>
  <si>
    <t>Famed Handguard</t>
  </si>
  <si>
    <t>Silver Raven Insignia</t>
  </si>
  <si>
    <t>Golden Raven Insignia</t>
  </si>
  <si>
    <t>Recruits Insignia</t>
  </si>
  <si>
    <t>Sergeant's Insignia</t>
  </si>
  <si>
    <t>Lieutenant's Insignia</t>
  </si>
  <si>
    <t>Damaged Mask</t>
  </si>
  <si>
    <t>Stained Mask</t>
  </si>
  <si>
    <t>Ominous Mask</t>
  </si>
  <si>
    <t>Shimmering Nectar</t>
  </si>
  <si>
    <t>Energy Nectar</t>
  </si>
  <si>
    <t xml:space="preserve">Slime Condensate </t>
  </si>
  <si>
    <t>Slime Secretions</t>
  </si>
  <si>
    <t>Slime Condensate</t>
  </si>
  <si>
    <t>Damaged Mask and Divining Scroll</t>
  </si>
  <si>
    <t>Stained Mask and Sealed Scroll</t>
  </si>
  <si>
    <t>Ominous Mask and Forbidden Curse Scroll</t>
  </si>
  <si>
    <t>Damaged Mask and Old Handguard</t>
  </si>
  <si>
    <t>Stained Mask and Kageuchi Handguard</t>
  </si>
  <si>
    <t>Ominous Mask and Famed Handguard</t>
  </si>
  <si>
    <t xml:space="preserve">Damaged Mask </t>
  </si>
  <si>
    <t>TB1</t>
  </si>
  <si>
    <t>TB2</t>
  </si>
  <si>
    <t>TB3</t>
  </si>
  <si>
    <t>Teachings of Transience</t>
  </si>
  <si>
    <t>Guide to Transience</t>
  </si>
  <si>
    <t>Philosophies of Freedom</t>
  </si>
  <si>
    <t>Teachings of Resistance</t>
  </si>
  <si>
    <t>Guide to Resistance</t>
  </si>
  <si>
    <t>Guide to Prosperity</t>
  </si>
  <si>
    <t>Philosophies of Resistance</t>
  </si>
  <si>
    <t>Teachings of Prosperity</t>
  </si>
  <si>
    <t>Guide to Light</t>
  </si>
  <si>
    <t>Guide to Gold</t>
  </si>
  <si>
    <t>Philosophies of Prosperity</t>
  </si>
  <si>
    <t>Teachings of Light</t>
  </si>
  <si>
    <t>Teachings of Gold</t>
  </si>
  <si>
    <t>Teachings of Freedom</t>
  </si>
  <si>
    <t>Philosophies of Light</t>
  </si>
  <si>
    <t>Philosophies of Gold</t>
  </si>
  <si>
    <t>Guide to Freedom</t>
  </si>
  <si>
    <t>Teachings of Elegance</t>
  </si>
  <si>
    <t>Guide to Elegance</t>
  </si>
  <si>
    <t>Philosophies of Elegance</t>
  </si>
  <si>
    <t>Teachings of Diligence</t>
  </si>
  <si>
    <t>Guide to Diligence</t>
  </si>
  <si>
    <t>Philosophies of Diligence</t>
  </si>
  <si>
    <t>Teachings of Ballad</t>
  </si>
  <si>
    <t>Guide to Ballad</t>
  </si>
  <si>
    <t>Philosophies of Ballad</t>
  </si>
  <si>
    <t>Purple XP Cards</t>
  </si>
  <si>
    <t>More Useful Character Info</t>
  </si>
  <si>
    <t>Hurricane Seed</t>
  </si>
  <si>
    <t>Dragonheir's False Fin</t>
  </si>
  <si>
    <t>Crystaline Bloom</t>
  </si>
  <si>
    <t>Hoarfrost Core</t>
  </si>
  <si>
    <t>Lightning Prism</t>
  </si>
  <si>
    <t>Basalt Pillar</t>
  </si>
  <si>
    <t>Riftborn Regalia</t>
  </si>
  <si>
    <t>Dew of Repudiation</t>
  </si>
  <si>
    <t>Marionette Core</t>
  </si>
  <si>
    <t>Cleansing Heart</t>
  </si>
  <si>
    <t>Perpetual Heart</t>
  </si>
  <si>
    <t>Juvenile Jade</t>
  </si>
  <si>
    <t>Smoldering Pearl</t>
  </si>
  <si>
    <t>Everflame Seed</t>
  </si>
  <si>
    <t>Runic Fang</t>
  </si>
  <si>
    <t>Storm Beads</t>
  </si>
  <si>
    <t>Bosses</t>
  </si>
  <si>
    <t>Dvalin, Anemo Hypostasis</t>
  </si>
  <si>
    <t>Childe, Anemo Hypostasis</t>
  </si>
  <si>
    <t>Dvalin, Geo Hypostasis</t>
  </si>
  <si>
    <t>Boreas, Geo Hypostasis</t>
  </si>
  <si>
    <t>Childe, Geo Hypostasis</t>
  </si>
  <si>
    <t>Boreas, Oceanid</t>
  </si>
  <si>
    <t>Azdaha, Cryo Hypostasis</t>
  </si>
  <si>
    <t>Signora, Hydro Hypostasis</t>
  </si>
  <si>
    <t>Raiden, Hydro Hypostasis</t>
  </si>
  <si>
    <t>Signora, Bathysmal Vishap</t>
  </si>
  <si>
    <t>Raiden, Bathysmal Vishap</t>
  </si>
  <si>
    <t>Dvalin, Pyro Regisvine</t>
  </si>
  <si>
    <t>Childe, Pyro Regisvine</t>
  </si>
  <si>
    <t>Boreas, Pyro Regisvine</t>
  </si>
  <si>
    <t>Childe, Cryo Regisvine</t>
  </si>
  <si>
    <t>Boreas, Cryo Regisvine</t>
  </si>
  <si>
    <t>Dvalin, Cryo Regisvine</t>
  </si>
  <si>
    <t>Boreas, Anemo Hypostasis</t>
  </si>
  <si>
    <t>Azdaha, Primogeovishap</t>
  </si>
  <si>
    <t>Childe, Primogeovishap</t>
  </si>
  <si>
    <t>Dvalin, Electro Hypostasis</t>
  </si>
  <si>
    <t>Boreas, Electro Hypostasis</t>
  </si>
  <si>
    <t>Azdaha, Magu Kenki</t>
  </si>
  <si>
    <t>Signora, Perpetual Mechanic Array</t>
  </si>
  <si>
    <t>Azdaha, Perpetual Mechanic Array</t>
  </si>
  <si>
    <t>Signora, Golden Wolflord</t>
  </si>
  <si>
    <t>Raiden, Ruin Serpent</t>
  </si>
  <si>
    <t>Azdaha, Ruin Serpent</t>
  </si>
  <si>
    <t>Signora, Pyro Hypostasis</t>
  </si>
  <si>
    <t>Azdaha, Pyro Hypostasis</t>
  </si>
  <si>
    <t>Signora, Thunder Manifestation</t>
  </si>
  <si>
    <t>Talent Domain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</si>
</sst>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</fills>
  <borders count="39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3" fillId="3" borderId="1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left" vertical="center" indent="9"/>
    </xf>
    <xf numFmtId="0" fontId="3" fillId="3" borderId="22" xfId="0" applyFont="1" applyFill="1" applyBorder="1" applyAlignment="1">
      <alignment horizontal="left" vertical="center" indent="9"/>
    </xf>
    <xf numFmtId="0" fontId="3" fillId="3" borderId="26" xfId="0" applyFont="1" applyFill="1" applyBorder="1" applyAlignment="1">
      <alignment horizontal="left" vertical="center" indent="9"/>
    </xf>
    <xf numFmtId="0" fontId="4" fillId="3" borderId="27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left" vertical="center" indent="9"/>
    </xf>
    <xf numFmtId="0" fontId="3" fillId="3" borderId="28" xfId="0" applyFont="1" applyFill="1" applyBorder="1" applyAlignment="1">
      <alignment horizontal="left" vertical="center" indent="9"/>
    </xf>
    <xf numFmtId="0" fontId="3" fillId="3" borderId="13" xfId="0" applyFont="1" applyFill="1" applyBorder="1" applyAlignment="1">
      <alignment horizontal="left" vertical="center" indent="9"/>
    </xf>
    <xf numFmtId="0" fontId="4" fillId="3" borderId="29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/>
    </xf>
    <xf numFmtId="0" fontId="4" fillId="3" borderId="30" xfId="0" applyFont="1" applyFill="1" applyBorder="1" applyAlignment="1">
      <alignment horizontal="center"/>
    </xf>
    <xf numFmtId="0" fontId="4" fillId="3" borderId="31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  <xf numFmtId="49" fontId="0" fillId="4" borderId="2" xfId="0" applyNumberForma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49" fontId="0" fillId="3" borderId="5" xfId="0" applyNumberForma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6" xfId="0" applyFill="1" applyBorder="1" applyAlignment="1">
      <alignment horizontal="center" wrapText="1"/>
    </xf>
    <xf numFmtId="0" fontId="0" fillId="3" borderId="7" xfId="0" applyFill="1" applyBorder="1" applyAlignment="1">
      <alignment horizontal="center"/>
    </xf>
    <xf numFmtId="0" fontId="7" fillId="0" borderId="0" xfId="1" applyFont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36" xfId="0" applyFont="1" applyBorder="1" applyAlignment="1">
      <alignment vertical="center"/>
    </xf>
    <xf numFmtId="0" fontId="1" fillId="0" borderId="36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0" fillId="2" borderId="36" xfId="0" applyFill="1" applyBorder="1" applyAlignment="1">
      <alignment vertical="center"/>
    </xf>
    <xf numFmtId="0" fontId="0" fillId="2" borderId="36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0" borderId="37" xfId="0" applyBorder="1" applyAlignment="1">
      <alignment horizontal="center" vertical="center"/>
    </xf>
    <xf numFmtId="0" fontId="0" fillId="2" borderId="21" xfId="0" applyFill="1" applyBorder="1" applyAlignment="1">
      <alignment vertical="center"/>
    </xf>
    <xf numFmtId="0" fontId="0" fillId="2" borderId="21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3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3" borderId="34" xfId="0" applyFont="1" applyFill="1" applyBorder="1" applyAlignment="1">
      <alignment horizontal="center"/>
    </xf>
    <xf numFmtId="0" fontId="4" fillId="3" borderId="33" xfId="0" applyFont="1" applyFill="1" applyBorder="1" applyAlignment="1">
      <alignment horizontal="center"/>
    </xf>
    <xf numFmtId="0" fontId="4" fillId="3" borderId="32" xfId="0" applyFont="1" applyFill="1" applyBorder="1" applyAlignment="1">
      <alignment horizontal="center"/>
    </xf>
    <xf numFmtId="0" fontId="4" fillId="3" borderId="29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41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bgColor theme="0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Relationship Id="rId14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704850" cy="704850"/>
    <xdr:pic>
      <xdr:nvPicPr>
        <xdr:cNvPr id="2" name="Picture 1">
          <a:extLst>
            <a:ext uri="{FF2B5EF4-FFF2-40B4-BE49-F238E27FC236}">
              <a16:creationId xmlns:a16="http://schemas.microsoft.com/office/drawing/2014/main" id="{71C2BE98-602E-4CBF-9147-5A6792BCA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" y="1280160"/>
          <a:ext cx="70485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</xdr:row>
      <xdr:rowOff>0</xdr:rowOff>
    </xdr:from>
    <xdr:ext cx="704850" cy="704850"/>
    <xdr:pic>
      <xdr:nvPicPr>
        <xdr:cNvPr id="3" name="Picture 2">
          <a:extLst>
            <a:ext uri="{FF2B5EF4-FFF2-40B4-BE49-F238E27FC236}">
              <a16:creationId xmlns:a16="http://schemas.microsoft.com/office/drawing/2014/main" id="{C38E6364-1194-4F6B-B343-59A06E92C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" y="731520"/>
          <a:ext cx="70485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</xdr:row>
      <xdr:rowOff>0</xdr:rowOff>
    </xdr:from>
    <xdr:ext cx="704850" cy="704850"/>
    <xdr:pic>
      <xdr:nvPicPr>
        <xdr:cNvPr id="4" name="Picture 3">
          <a:extLst>
            <a:ext uri="{FF2B5EF4-FFF2-40B4-BE49-F238E27FC236}">
              <a16:creationId xmlns:a16="http://schemas.microsoft.com/office/drawing/2014/main" id="{B1C94A0D-0030-4659-A3A3-EF0060523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" y="548640"/>
          <a:ext cx="70485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</xdr:row>
      <xdr:rowOff>0</xdr:rowOff>
    </xdr:from>
    <xdr:ext cx="704850" cy="704850"/>
    <xdr:pic>
      <xdr:nvPicPr>
        <xdr:cNvPr id="5" name="Picture 4">
          <a:extLst>
            <a:ext uri="{FF2B5EF4-FFF2-40B4-BE49-F238E27FC236}">
              <a16:creationId xmlns:a16="http://schemas.microsoft.com/office/drawing/2014/main" id="{6D4B9903-601C-4368-A4D5-E9E53600B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" y="1097280"/>
          <a:ext cx="70485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</xdr:row>
      <xdr:rowOff>0</xdr:rowOff>
    </xdr:from>
    <xdr:ext cx="704850" cy="704850"/>
    <xdr:pic>
      <xdr:nvPicPr>
        <xdr:cNvPr id="6" name="Picture 5">
          <a:extLst>
            <a:ext uri="{FF2B5EF4-FFF2-40B4-BE49-F238E27FC236}">
              <a16:creationId xmlns:a16="http://schemas.microsoft.com/office/drawing/2014/main" id="{2BD91FC9-4CCF-4665-B488-19FD23ABF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" y="914400"/>
          <a:ext cx="70485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</xdr:row>
      <xdr:rowOff>0</xdr:rowOff>
    </xdr:from>
    <xdr:ext cx="704850" cy="704850"/>
    <xdr:pic>
      <xdr:nvPicPr>
        <xdr:cNvPr id="7" name="Picture 6">
          <a:extLst>
            <a:ext uri="{FF2B5EF4-FFF2-40B4-BE49-F238E27FC236}">
              <a16:creationId xmlns:a16="http://schemas.microsoft.com/office/drawing/2014/main" id="{CD858F15-F2F9-4979-AFB9-4C0F87D53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" y="1463040"/>
          <a:ext cx="70485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</xdr:row>
      <xdr:rowOff>0</xdr:rowOff>
    </xdr:from>
    <xdr:ext cx="704850" cy="704850"/>
    <xdr:pic>
      <xdr:nvPicPr>
        <xdr:cNvPr id="8" name="Picture 7">
          <a:extLst>
            <a:ext uri="{FF2B5EF4-FFF2-40B4-BE49-F238E27FC236}">
              <a16:creationId xmlns:a16="http://schemas.microsoft.com/office/drawing/2014/main" id="{7BF0AECF-1AC2-4987-A10D-9EC31EAED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548640"/>
          <a:ext cx="70485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</xdr:row>
      <xdr:rowOff>0</xdr:rowOff>
    </xdr:from>
    <xdr:ext cx="704850" cy="704850"/>
    <xdr:pic>
      <xdr:nvPicPr>
        <xdr:cNvPr id="9" name="Picture 8">
          <a:extLst>
            <a:ext uri="{FF2B5EF4-FFF2-40B4-BE49-F238E27FC236}">
              <a16:creationId xmlns:a16="http://schemas.microsoft.com/office/drawing/2014/main" id="{1F2D2A4E-009C-4F72-9AAB-88E380047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1097280"/>
          <a:ext cx="70485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</xdr:row>
      <xdr:rowOff>0</xdr:rowOff>
    </xdr:from>
    <xdr:ext cx="704850" cy="704850"/>
    <xdr:pic>
      <xdr:nvPicPr>
        <xdr:cNvPr id="10" name="Picture 9">
          <a:extLst>
            <a:ext uri="{FF2B5EF4-FFF2-40B4-BE49-F238E27FC236}">
              <a16:creationId xmlns:a16="http://schemas.microsoft.com/office/drawing/2014/main" id="{B565C243-3838-4BD2-983C-1F96E1823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731520"/>
          <a:ext cx="70485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</xdr:row>
      <xdr:rowOff>0</xdr:rowOff>
    </xdr:from>
    <xdr:ext cx="704850" cy="704850"/>
    <xdr:pic>
      <xdr:nvPicPr>
        <xdr:cNvPr id="11" name="Picture 10">
          <a:extLst>
            <a:ext uri="{FF2B5EF4-FFF2-40B4-BE49-F238E27FC236}">
              <a16:creationId xmlns:a16="http://schemas.microsoft.com/office/drawing/2014/main" id="{CD159FF9-B853-4D11-9EFC-98D88131D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1280160"/>
          <a:ext cx="70485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</xdr:row>
      <xdr:rowOff>0</xdr:rowOff>
    </xdr:from>
    <xdr:ext cx="704850" cy="704850"/>
    <xdr:pic>
      <xdr:nvPicPr>
        <xdr:cNvPr id="12" name="Picture 11">
          <a:extLst>
            <a:ext uri="{FF2B5EF4-FFF2-40B4-BE49-F238E27FC236}">
              <a16:creationId xmlns:a16="http://schemas.microsoft.com/office/drawing/2014/main" id="{CE29F1B2-1B70-458C-B326-ABCB8EF4F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914400"/>
          <a:ext cx="70485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</xdr:row>
      <xdr:rowOff>0</xdr:rowOff>
    </xdr:from>
    <xdr:ext cx="704850" cy="704850"/>
    <xdr:pic>
      <xdr:nvPicPr>
        <xdr:cNvPr id="13" name="Picture 12">
          <a:extLst>
            <a:ext uri="{FF2B5EF4-FFF2-40B4-BE49-F238E27FC236}">
              <a16:creationId xmlns:a16="http://schemas.microsoft.com/office/drawing/2014/main" id="{19CB260A-94FA-42F6-85E9-261460432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1463040"/>
          <a:ext cx="70485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704850" cy="704850"/>
    <xdr:pic>
      <xdr:nvPicPr>
        <xdr:cNvPr id="14" name="Picture 13">
          <a:extLst>
            <a:ext uri="{FF2B5EF4-FFF2-40B4-BE49-F238E27FC236}">
              <a16:creationId xmlns:a16="http://schemas.microsoft.com/office/drawing/2014/main" id="{E67B5CE8-E873-4E0A-AB55-4985E78DB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0480" y="548640"/>
          <a:ext cx="70485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6</xdr:row>
      <xdr:rowOff>0</xdr:rowOff>
    </xdr:from>
    <xdr:ext cx="704850" cy="704850"/>
    <xdr:pic>
      <xdr:nvPicPr>
        <xdr:cNvPr id="15" name="Picture 14">
          <a:extLst>
            <a:ext uri="{FF2B5EF4-FFF2-40B4-BE49-F238E27FC236}">
              <a16:creationId xmlns:a16="http://schemas.microsoft.com/office/drawing/2014/main" id="{98A39C45-8B06-4CBA-AD3C-64A94570D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0480" y="1097280"/>
          <a:ext cx="70485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</xdr:row>
      <xdr:rowOff>0</xdr:rowOff>
    </xdr:from>
    <xdr:ext cx="704850" cy="704850"/>
    <xdr:pic>
      <xdr:nvPicPr>
        <xdr:cNvPr id="16" name="Picture 15">
          <a:extLst>
            <a:ext uri="{FF2B5EF4-FFF2-40B4-BE49-F238E27FC236}">
              <a16:creationId xmlns:a16="http://schemas.microsoft.com/office/drawing/2014/main" id="{BA55DDD4-55E4-48C5-AF36-31BC8ECA0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0480" y="731520"/>
          <a:ext cx="70485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7</xdr:row>
      <xdr:rowOff>0</xdr:rowOff>
    </xdr:from>
    <xdr:ext cx="704850" cy="704850"/>
    <xdr:pic>
      <xdr:nvPicPr>
        <xdr:cNvPr id="17" name="Picture 16">
          <a:extLst>
            <a:ext uri="{FF2B5EF4-FFF2-40B4-BE49-F238E27FC236}">
              <a16:creationId xmlns:a16="http://schemas.microsoft.com/office/drawing/2014/main" id="{DB8A393B-19FE-49A0-AECB-C809BCFFE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0480" y="1280160"/>
          <a:ext cx="70485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5</xdr:row>
      <xdr:rowOff>0</xdr:rowOff>
    </xdr:from>
    <xdr:ext cx="704850" cy="704850"/>
    <xdr:pic>
      <xdr:nvPicPr>
        <xdr:cNvPr id="18" name="Picture 17">
          <a:extLst>
            <a:ext uri="{FF2B5EF4-FFF2-40B4-BE49-F238E27FC236}">
              <a16:creationId xmlns:a16="http://schemas.microsoft.com/office/drawing/2014/main" id="{AF0B2D98-158F-413E-892D-6E19B5115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0480" y="914400"/>
          <a:ext cx="70485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</xdr:row>
      <xdr:rowOff>0</xdr:rowOff>
    </xdr:from>
    <xdr:ext cx="704850" cy="704850"/>
    <xdr:pic>
      <xdr:nvPicPr>
        <xdr:cNvPr id="19" name="Picture 18">
          <a:extLst>
            <a:ext uri="{FF2B5EF4-FFF2-40B4-BE49-F238E27FC236}">
              <a16:creationId xmlns:a16="http://schemas.microsoft.com/office/drawing/2014/main" id="{F0783DB4-5A8C-4CE9-BB5D-233AA487C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0480" y="1463040"/>
          <a:ext cx="70485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704850" cy="704850"/>
    <xdr:pic>
      <xdr:nvPicPr>
        <xdr:cNvPr id="20" name="Picture 19">
          <a:extLst>
            <a:ext uri="{FF2B5EF4-FFF2-40B4-BE49-F238E27FC236}">
              <a16:creationId xmlns:a16="http://schemas.microsoft.com/office/drawing/2014/main" id="{AAAFC24D-E9BF-41D1-A6C0-86331C4AC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548640"/>
          <a:ext cx="70485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</xdr:row>
      <xdr:rowOff>0</xdr:rowOff>
    </xdr:from>
    <xdr:ext cx="704850" cy="704850"/>
    <xdr:pic>
      <xdr:nvPicPr>
        <xdr:cNvPr id="21" name="Picture 20">
          <a:extLst>
            <a:ext uri="{FF2B5EF4-FFF2-40B4-BE49-F238E27FC236}">
              <a16:creationId xmlns:a16="http://schemas.microsoft.com/office/drawing/2014/main" id="{2927554E-469A-424D-97EC-1A3157A5E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097280"/>
          <a:ext cx="70485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704850" cy="704850"/>
    <xdr:pic>
      <xdr:nvPicPr>
        <xdr:cNvPr id="22" name="Picture 21">
          <a:extLst>
            <a:ext uri="{FF2B5EF4-FFF2-40B4-BE49-F238E27FC236}">
              <a16:creationId xmlns:a16="http://schemas.microsoft.com/office/drawing/2014/main" id="{B2BD240C-0ABE-4440-AC50-27132533A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731520"/>
          <a:ext cx="70485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</xdr:row>
      <xdr:rowOff>0</xdr:rowOff>
    </xdr:from>
    <xdr:ext cx="704850" cy="704850"/>
    <xdr:pic>
      <xdr:nvPicPr>
        <xdr:cNvPr id="23" name="Picture 22">
          <a:extLst>
            <a:ext uri="{FF2B5EF4-FFF2-40B4-BE49-F238E27FC236}">
              <a16:creationId xmlns:a16="http://schemas.microsoft.com/office/drawing/2014/main" id="{56E2C7BE-A220-4F3D-B5AC-BB57FBC55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280160"/>
          <a:ext cx="70485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704850" cy="704850"/>
    <xdr:pic>
      <xdr:nvPicPr>
        <xdr:cNvPr id="24" name="Picture 23">
          <a:extLst>
            <a:ext uri="{FF2B5EF4-FFF2-40B4-BE49-F238E27FC236}">
              <a16:creationId xmlns:a16="http://schemas.microsoft.com/office/drawing/2014/main" id="{E09058EC-7E4F-4EEC-951F-B5F22C2AD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914400"/>
          <a:ext cx="70485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704850" cy="704850"/>
    <xdr:pic>
      <xdr:nvPicPr>
        <xdr:cNvPr id="25" name="Picture 24">
          <a:extLst>
            <a:ext uri="{FF2B5EF4-FFF2-40B4-BE49-F238E27FC236}">
              <a16:creationId xmlns:a16="http://schemas.microsoft.com/office/drawing/2014/main" id="{C6DF385F-29E9-441B-87D9-5208D1C54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463040"/>
          <a:ext cx="70485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</xdr:row>
      <xdr:rowOff>0</xdr:rowOff>
    </xdr:from>
    <xdr:ext cx="704850" cy="704850"/>
    <xdr:pic>
      <xdr:nvPicPr>
        <xdr:cNvPr id="26" name="Picture 25">
          <a:extLst>
            <a:ext uri="{FF2B5EF4-FFF2-40B4-BE49-F238E27FC236}">
              <a16:creationId xmlns:a16="http://schemas.microsoft.com/office/drawing/2014/main" id="{A1CA12AA-0ABA-402A-9D8C-A355B515E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" y="548640"/>
          <a:ext cx="70485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704850" cy="704850"/>
    <xdr:pic>
      <xdr:nvPicPr>
        <xdr:cNvPr id="27" name="Picture 26">
          <a:extLst>
            <a:ext uri="{FF2B5EF4-FFF2-40B4-BE49-F238E27FC236}">
              <a16:creationId xmlns:a16="http://schemas.microsoft.com/office/drawing/2014/main" id="{13BD250E-18CB-4689-873F-356E72800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" y="1097280"/>
          <a:ext cx="70485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</xdr:row>
      <xdr:rowOff>0</xdr:rowOff>
    </xdr:from>
    <xdr:ext cx="704850" cy="704850"/>
    <xdr:pic>
      <xdr:nvPicPr>
        <xdr:cNvPr id="28" name="Picture 27">
          <a:extLst>
            <a:ext uri="{FF2B5EF4-FFF2-40B4-BE49-F238E27FC236}">
              <a16:creationId xmlns:a16="http://schemas.microsoft.com/office/drawing/2014/main" id="{EE580CB9-A81B-4B30-8B37-F426E95E0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" y="731520"/>
          <a:ext cx="70485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</xdr:row>
      <xdr:rowOff>0</xdr:rowOff>
    </xdr:from>
    <xdr:ext cx="704850" cy="704850"/>
    <xdr:pic>
      <xdr:nvPicPr>
        <xdr:cNvPr id="29" name="Picture 28">
          <a:extLst>
            <a:ext uri="{FF2B5EF4-FFF2-40B4-BE49-F238E27FC236}">
              <a16:creationId xmlns:a16="http://schemas.microsoft.com/office/drawing/2014/main" id="{16077777-2370-4A38-B962-F1B340A33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" y="1280160"/>
          <a:ext cx="70485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704850" cy="704850"/>
    <xdr:pic>
      <xdr:nvPicPr>
        <xdr:cNvPr id="30" name="Picture 29">
          <a:extLst>
            <a:ext uri="{FF2B5EF4-FFF2-40B4-BE49-F238E27FC236}">
              <a16:creationId xmlns:a16="http://schemas.microsoft.com/office/drawing/2014/main" id="{DD9814A5-128A-48C6-A6C7-14AEF4EC3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" y="914400"/>
          <a:ext cx="70485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704850" cy="704850"/>
    <xdr:pic>
      <xdr:nvPicPr>
        <xdr:cNvPr id="31" name="Picture 30">
          <a:extLst>
            <a:ext uri="{FF2B5EF4-FFF2-40B4-BE49-F238E27FC236}">
              <a16:creationId xmlns:a16="http://schemas.microsoft.com/office/drawing/2014/main" id="{826978A7-D1D9-441D-BAA3-EE2DB37C9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" y="1463040"/>
          <a:ext cx="70485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</xdr:row>
      <xdr:rowOff>0</xdr:rowOff>
    </xdr:from>
    <xdr:ext cx="704850" cy="704850"/>
    <xdr:pic>
      <xdr:nvPicPr>
        <xdr:cNvPr id="32" name="Picture 31">
          <a:extLst>
            <a:ext uri="{FF2B5EF4-FFF2-40B4-BE49-F238E27FC236}">
              <a16:creationId xmlns:a16="http://schemas.microsoft.com/office/drawing/2014/main" id="{0614178D-8F9E-48E5-B01D-B34962199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548640"/>
          <a:ext cx="70485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</xdr:row>
      <xdr:rowOff>0</xdr:rowOff>
    </xdr:from>
    <xdr:ext cx="704850" cy="704850"/>
    <xdr:pic>
      <xdr:nvPicPr>
        <xdr:cNvPr id="33" name="Picture 32">
          <a:extLst>
            <a:ext uri="{FF2B5EF4-FFF2-40B4-BE49-F238E27FC236}">
              <a16:creationId xmlns:a16="http://schemas.microsoft.com/office/drawing/2014/main" id="{6FE28719-2F4C-42E0-922C-472FB4936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1097280"/>
          <a:ext cx="70485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</xdr:row>
      <xdr:rowOff>0</xdr:rowOff>
    </xdr:from>
    <xdr:ext cx="704850" cy="704850"/>
    <xdr:pic>
      <xdr:nvPicPr>
        <xdr:cNvPr id="34" name="Picture 33">
          <a:extLst>
            <a:ext uri="{FF2B5EF4-FFF2-40B4-BE49-F238E27FC236}">
              <a16:creationId xmlns:a16="http://schemas.microsoft.com/office/drawing/2014/main" id="{12724D3E-3418-4430-87CE-CA919F7A7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731520"/>
          <a:ext cx="70485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</xdr:row>
      <xdr:rowOff>0</xdr:rowOff>
    </xdr:from>
    <xdr:ext cx="704850" cy="704850"/>
    <xdr:pic>
      <xdr:nvPicPr>
        <xdr:cNvPr id="35" name="Picture 34">
          <a:extLst>
            <a:ext uri="{FF2B5EF4-FFF2-40B4-BE49-F238E27FC236}">
              <a16:creationId xmlns:a16="http://schemas.microsoft.com/office/drawing/2014/main" id="{87BD2176-27E3-446A-A0D9-BD692923C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1280160"/>
          <a:ext cx="70485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</xdr:row>
      <xdr:rowOff>0</xdr:rowOff>
    </xdr:from>
    <xdr:ext cx="704850" cy="704850"/>
    <xdr:pic>
      <xdr:nvPicPr>
        <xdr:cNvPr id="36" name="Picture 35">
          <a:extLst>
            <a:ext uri="{FF2B5EF4-FFF2-40B4-BE49-F238E27FC236}">
              <a16:creationId xmlns:a16="http://schemas.microsoft.com/office/drawing/2014/main" id="{412418E7-6E54-4408-ACB3-63F5F0202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914400"/>
          <a:ext cx="70485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</xdr:row>
      <xdr:rowOff>0</xdr:rowOff>
    </xdr:from>
    <xdr:ext cx="704850" cy="704850"/>
    <xdr:pic>
      <xdr:nvPicPr>
        <xdr:cNvPr id="37" name="Picture 36">
          <a:extLst>
            <a:ext uri="{FF2B5EF4-FFF2-40B4-BE49-F238E27FC236}">
              <a16:creationId xmlns:a16="http://schemas.microsoft.com/office/drawing/2014/main" id="{2A55E5A2-6B02-4A46-B3A8-54CB1F05F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1463040"/>
          <a:ext cx="70485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858CDD-64A6-4F61-9CBD-FD6E6077BDDE}" name="Table3" displayName="Table3" ref="A2:L10" totalsRowShown="0" headerRowDxfId="40" dataDxfId="39" tableBorderDxfId="38">
  <autoFilter ref="A2:L10" xr:uid="{88858CDD-64A6-4F61-9CBD-FD6E6077BDDE}"/>
  <tableColumns count="12">
    <tableColumn id="1" xr3:uid="{85F38752-81A1-4EEE-A213-B97150B26217}" name="Level" dataDxfId="37"/>
    <tableColumn id="2" xr3:uid="{82D13F20-D6EC-4DD1-A8EC-B167CECA37B9}" name="Sliver" dataDxfId="36"/>
    <tableColumn id="3" xr3:uid="{12D1F43F-4130-4C7E-BD99-639122A46A89}" name="Fragment" dataDxfId="35"/>
    <tableColumn id="4" xr3:uid="{9B2E7897-CF99-46F5-B8C9-02FC14870821}" name="Chunk" dataDxfId="34"/>
    <tableColumn id="5" xr3:uid="{7393F142-4B75-47A9-AFA7-FFD4B5C27EA7}" name="Gemstone" dataDxfId="33"/>
    <tableColumn id="6" xr3:uid="{F2D45DC1-B40E-4360-BE22-E16F1AB3CA8A}" name="MD 1" dataDxfId="32"/>
    <tableColumn id="7" xr3:uid="{6BAAF075-6130-4D32-AE06-1A3953A5EB1E}" name="MD 2" dataDxfId="31"/>
    <tableColumn id="8" xr3:uid="{DEAE1269-034F-49D8-99C3-DFC0E27CA51C}" name="MD 3" dataDxfId="30"/>
    <tableColumn id="9" xr3:uid="{AC42A23C-D850-4715-867C-AA06FCF1CD09}" name="WldBD" dataDxfId="29"/>
    <tableColumn id="12" xr3:uid="{46C8534B-0A25-4736-9D6C-5B8F12474BB3}" name="Mora" dataDxfId="28"/>
    <tableColumn id="10" xr3:uid="{E030BDA3-C47C-45E3-9BDF-44359CE07FB9}" name="RegSpec" dataDxfId="27"/>
    <tableColumn id="11" xr3:uid="{0203483E-1D60-451C-846B-277DEDA1A824}" name="XPC" dataDxfId="2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03C3A0A-603A-4946-8121-5578D374DBE3}" name="Table4" displayName="Table4" ref="A13:J24" totalsRowShown="0" headerRowDxfId="25" dataDxfId="24">
  <autoFilter ref="A13:J24" xr:uid="{603C3A0A-603A-4946-8121-5578D374DBE3}"/>
  <tableColumns count="10">
    <tableColumn id="1" xr3:uid="{B5725022-9E75-470D-BD91-F746487DBC7C}" name="Level" dataDxfId="23"/>
    <tableColumn id="2" xr3:uid="{8396E678-2FF4-4CDE-B6C3-F1435F511A20}" name="B1" dataDxfId="22"/>
    <tableColumn id="3" xr3:uid="{025E87EF-BCC6-46E0-BC46-8EA0146D0F6A}" name="B2" dataDxfId="21"/>
    <tableColumn id="4" xr3:uid="{BE2F7F52-4475-4B1E-8130-158B4D20B68E}" name="B3" dataDxfId="20"/>
    <tableColumn id="5" xr3:uid="{36701134-7A3A-4249-9E5E-70B0E42278FC}" name="Crown" dataDxfId="19"/>
    <tableColumn id="6" xr3:uid="{A5AFC061-D918-4B75-B83F-2B7C042EBA20}" name="MD 1" dataDxfId="18"/>
    <tableColumn id="7" xr3:uid="{CC1BBFE6-C70A-48FD-A993-BCDFED6CBCBF}" name="MD 2" dataDxfId="17"/>
    <tableColumn id="8" xr3:uid="{BE669918-87BA-4309-A8D0-BF8F461F2B3A}" name="MD 3" dataDxfId="16"/>
    <tableColumn id="9" xr3:uid="{A53741B2-9304-43C2-888B-76DA19A8BF92}" name="WkBD" dataDxfId="15"/>
    <tableColumn id="10" xr3:uid="{E1FB0AF1-5EF0-450F-B1EE-77B194601859}" name="Mora" dataDxfId="1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A8F62E-1795-447A-972D-A77AC554AAB2}" name="Table2" displayName="Table2" ref="A27:L97" totalsRowShown="0" headerRowDxfId="13" dataDxfId="12">
  <autoFilter ref="A27:L97" xr:uid="{C4A8F62E-1795-447A-972D-A77AC554AAB2}"/>
  <sortState xmlns:xlrd2="http://schemas.microsoft.com/office/spreadsheetml/2017/richdata2" ref="A28:L97">
    <sortCondition ref="I27:I97"/>
  </sortState>
  <tableColumns count="12">
    <tableColumn id="1" xr3:uid="{6F254D8D-286A-4F61-87CF-857ABC14F933}" name="Character" dataDxfId="11"/>
    <tableColumn id="2" xr3:uid="{AA74AA95-2C8A-468F-9E78-3DE96AC9E81D}" name="RegSpec " dataDxfId="10"/>
    <tableColumn id="10" xr3:uid="{6534CEE9-ED2E-4BDA-8AAD-A957A475A774}" name="MD 1" dataDxfId="9"/>
    <tableColumn id="11" xr3:uid="{3B9A1654-FDBE-4719-B6EA-463575A301DF}" name="MD 2" dataDxfId="8"/>
    <tableColumn id="3" xr3:uid="{362A1EBD-A105-4A04-9DC9-C0DC01190398}" name="MD 3" dataDxfId="7"/>
    <tableColumn id="13" xr3:uid="{451A6F29-F084-42B9-BF1E-BF13BFC81786}" name="TB1" dataDxfId="6"/>
    <tableColumn id="12" xr3:uid="{275FC251-255B-494C-BB25-A18F575AAC3B}" name="TB2" dataDxfId="5"/>
    <tableColumn id="4" xr3:uid="{A1D88243-20D9-4B1B-A3EF-F0B9E58447ED}" name="TB3" dataDxfId="4"/>
    <tableColumn id="5" xr3:uid="{CB900E89-E291-4587-928E-296D253DA428}" name="WrldBD" dataDxfId="3"/>
    <tableColumn id="6" xr3:uid="{C3965706-510D-4A12-B02A-24060351C9E0}" name="WkBD" dataDxfId="2"/>
    <tableColumn id="8" xr3:uid="{C6E3F7E1-1B83-4827-92A6-A873A241F249}" name="Bosses" dataDxfId="1"/>
    <tableColumn id="9" xr3:uid="{73C3E735-E54D-4C46-9E64-B127C00DA59D}" name="TB Schedul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CBB2-EA16-412F-AC32-CD88356A2CF1}">
  <dimension ref="A1:M18"/>
  <sheetViews>
    <sheetView tabSelected="1" zoomScaleNormal="100" workbookViewId="0">
      <selection activeCell="B20" sqref="B20"/>
    </sheetView>
  </sheetViews>
  <sheetFormatPr defaultRowHeight="14.4" x14ac:dyDescent="0.55000000000000004"/>
  <cols>
    <col min="1" max="2" width="12.578125" customWidth="1"/>
    <col min="4" max="4" width="22.578125" style="32" customWidth="1"/>
    <col min="5" max="9" width="12.578125" style="10" customWidth="1"/>
    <col min="11" max="11" width="14.578125" customWidth="1"/>
    <col min="12" max="13" width="15.578125" customWidth="1"/>
  </cols>
  <sheetData>
    <row r="1" spans="1:13" s="32" customFormat="1" ht="20.100000000000001" customHeight="1" thickBot="1" x14ac:dyDescent="0.6">
      <c r="A1" s="73" t="s">
        <v>20</v>
      </c>
      <c r="B1" s="74"/>
      <c r="D1" s="75" t="s">
        <v>23</v>
      </c>
      <c r="E1" s="76"/>
      <c r="F1" s="76"/>
      <c r="G1" s="76"/>
      <c r="H1" s="76"/>
      <c r="I1" s="77"/>
      <c r="K1" s="69" t="s">
        <v>283</v>
      </c>
      <c r="L1" s="70"/>
      <c r="M1" s="71"/>
    </row>
    <row r="2" spans="1:13" s="32" customFormat="1" ht="20.100000000000001" customHeight="1" thickBot="1" x14ac:dyDescent="0.6">
      <c r="A2" s="78" t="s">
        <v>21</v>
      </c>
      <c r="B2" s="79"/>
      <c r="D2" s="54" t="s">
        <v>31</v>
      </c>
      <c r="E2" s="55" t="s">
        <v>27</v>
      </c>
      <c r="F2" s="55" t="s">
        <v>29</v>
      </c>
      <c r="G2" s="55" t="s">
        <v>28</v>
      </c>
      <c r="H2" s="55" t="s">
        <v>30</v>
      </c>
      <c r="I2" s="56" t="s">
        <v>2</v>
      </c>
      <c r="K2" s="67" t="s">
        <v>300</v>
      </c>
      <c r="L2" s="67" t="str">
        <f>VLOOKUP(A3,Table2[],11,FALSE)</f>
        <v>Dvalin, Electro Hypostasis</v>
      </c>
      <c r="M2" s="67"/>
    </row>
    <row r="3" spans="1:13" s="32" customFormat="1" ht="20.100000000000001" customHeight="1" thickBot="1" x14ac:dyDescent="0.6">
      <c r="A3" s="80" t="s">
        <v>90</v>
      </c>
      <c r="B3" s="81"/>
      <c r="D3" s="57" t="s">
        <v>13</v>
      </c>
      <c r="E3" s="58">
        <f ca="1">Formulas!I11</f>
        <v>2092530</v>
      </c>
      <c r="F3" s="58">
        <f ca="1">Formulas!I24</f>
        <v>490000</v>
      </c>
      <c r="G3" s="58">
        <f ca="1">Formulas!I35</f>
        <v>85000</v>
      </c>
      <c r="H3" s="58">
        <f ca="1">Formulas!I46</f>
        <v>1652500</v>
      </c>
      <c r="I3" s="59">
        <f t="shared" ref="I3:I17" ca="1" si="0">SUM(E3:H3)</f>
        <v>4320030</v>
      </c>
      <c r="K3" s="68"/>
      <c r="L3" s="68"/>
      <c r="M3" s="68"/>
    </row>
    <row r="4" spans="1:13" s="32" customFormat="1" ht="20.100000000000001" customHeight="1" thickBot="1" x14ac:dyDescent="0.6">
      <c r="A4" s="78" t="s">
        <v>22</v>
      </c>
      <c r="B4" s="79"/>
      <c r="D4" s="60" t="str">
        <f>VLOOKUP($A$3,Table2[],3,FALSE)</f>
        <v>Damaged Mask</v>
      </c>
      <c r="E4" s="51">
        <f ca="1">Formulas!I7</f>
        <v>0</v>
      </c>
      <c r="F4" s="51">
        <f ca="1">Formulas!I20</f>
        <v>0</v>
      </c>
      <c r="G4" s="51">
        <f ca="1">Formulas!I31</f>
        <v>6</v>
      </c>
      <c r="H4" s="51">
        <f ca="1">Formulas!I42</f>
        <v>6</v>
      </c>
      <c r="I4" s="61">
        <f t="shared" ca="1" si="0"/>
        <v>12</v>
      </c>
      <c r="K4" s="72" t="s">
        <v>332</v>
      </c>
      <c r="L4" s="68" t="str">
        <f>VLOOKUP(A3,Table2[],12,FALSE)</f>
        <v>Tue, Fri, Sun</v>
      </c>
      <c r="M4" s="68"/>
    </row>
    <row r="5" spans="1:13" s="32" customFormat="1" ht="20.100000000000001" customHeight="1" thickBot="1" x14ac:dyDescent="0.6">
      <c r="A5" s="51" t="s">
        <v>32</v>
      </c>
      <c r="B5" s="50" t="s">
        <v>38</v>
      </c>
      <c r="D5" s="62" t="str">
        <f>VLOOKUP($A$3,Table2[],4,FALSE)</f>
        <v>Stained Mask</v>
      </c>
      <c r="E5" s="63">
        <f ca="1">Formulas!I8</f>
        <v>30</v>
      </c>
      <c r="F5" s="63">
        <f ca="1">Formulas!I21</f>
        <v>22</v>
      </c>
      <c r="G5" s="63">
        <f ca="1">Formulas!I32</f>
        <v>13</v>
      </c>
      <c r="H5" s="63">
        <f ca="1">Formulas!I43</f>
        <v>22</v>
      </c>
      <c r="I5" s="64">
        <f t="shared" ca="1" si="0"/>
        <v>87</v>
      </c>
      <c r="K5" s="72"/>
      <c r="L5" s="68"/>
      <c r="M5" s="68"/>
    </row>
    <row r="6" spans="1:13" s="32" customFormat="1" ht="20.100000000000001" customHeight="1" thickBot="1" x14ac:dyDescent="0.6">
      <c r="A6" s="78" t="s">
        <v>24</v>
      </c>
      <c r="B6" s="79"/>
      <c r="D6" s="60" t="str">
        <f>VLOOKUP($A$3,Table2[],5,FALSE)</f>
        <v>Ominous Mask</v>
      </c>
      <c r="E6" s="51">
        <f ca="1">Formulas!I9</f>
        <v>36</v>
      </c>
      <c r="F6" s="51">
        <f ca="1">Formulas!I22</f>
        <v>10</v>
      </c>
      <c r="G6" s="51">
        <f ca="1">Formulas!I33</f>
        <v>0</v>
      </c>
      <c r="H6" s="51">
        <f ca="1">Formulas!I44</f>
        <v>31</v>
      </c>
      <c r="I6" s="61">
        <f t="shared" ca="1" si="0"/>
        <v>77</v>
      </c>
    </row>
    <row r="7" spans="1:13" s="32" customFormat="1" ht="20.100000000000001" customHeight="1" thickBot="1" x14ac:dyDescent="0.6">
      <c r="A7" s="52">
        <v>3</v>
      </c>
      <c r="B7" s="53">
        <v>8</v>
      </c>
      <c r="D7" s="62" t="s">
        <v>282</v>
      </c>
      <c r="E7" s="63">
        <f ca="1">Formulas!I13</f>
        <v>419</v>
      </c>
      <c r="F7" s="63"/>
      <c r="G7" s="63"/>
      <c r="H7" s="63"/>
      <c r="I7" s="64">
        <f t="shared" ref="I7:I13" ca="1" si="1">SUM(E7:H7)</f>
        <v>419</v>
      </c>
    </row>
    <row r="8" spans="1:13" s="32" customFormat="1" ht="20.100000000000001" customHeight="1" thickBot="1" x14ac:dyDescent="0.6">
      <c r="A8" s="78" t="s">
        <v>25</v>
      </c>
      <c r="B8" s="79"/>
      <c r="D8" s="60" t="s">
        <v>165</v>
      </c>
      <c r="E8" s="51">
        <f ca="1">Formulas!I3</f>
        <v>1</v>
      </c>
      <c r="F8" s="51"/>
      <c r="G8" s="51"/>
      <c r="H8" s="51"/>
      <c r="I8" s="61">
        <f t="shared" ca="1" si="1"/>
        <v>1</v>
      </c>
    </row>
    <row r="9" spans="1:13" s="32" customFormat="1" ht="20.100000000000001" customHeight="1" thickBot="1" x14ac:dyDescent="0.6">
      <c r="A9" s="52">
        <v>1</v>
      </c>
      <c r="B9" s="53">
        <v>5</v>
      </c>
      <c r="D9" s="62" t="s">
        <v>4</v>
      </c>
      <c r="E9" s="63">
        <f ca="1">Formulas!I4</f>
        <v>9</v>
      </c>
      <c r="F9" s="63"/>
      <c r="G9" s="63"/>
      <c r="H9" s="63"/>
      <c r="I9" s="64">
        <f t="shared" ca="1" si="1"/>
        <v>9</v>
      </c>
    </row>
    <row r="10" spans="1:13" s="32" customFormat="1" ht="20.100000000000001" customHeight="1" thickBot="1" x14ac:dyDescent="0.6">
      <c r="A10" s="78" t="s">
        <v>26</v>
      </c>
      <c r="B10" s="79"/>
      <c r="D10" s="60" t="s">
        <v>5</v>
      </c>
      <c r="E10" s="51">
        <f ca="1">Formulas!I5</f>
        <v>9</v>
      </c>
      <c r="F10" s="51"/>
      <c r="G10" s="51"/>
      <c r="H10" s="51"/>
      <c r="I10" s="61">
        <f t="shared" ca="1" si="1"/>
        <v>9</v>
      </c>
    </row>
    <row r="11" spans="1:13" s="32" customFormat="1" ht="20.100000000000001" customHeight="1" thickBot="1" x14ac:dyDescent="0.6">
      <c r="A11" s="52">
        <v>1</v>
      </c>
      <c r="B11" s="53">
        <v>10</v>
      </c>
      <c r="D11" s="62" t="s">
        <v>6</v>
      </c>
      <c r="E11" s="63">
        <f ca="1">Formulas!I6</f>
        <v>6</v>
      </c>
      <c r="F11" s="63"/>
      <c r="G11" s="63"/>
      <c r="H11" s="63"/>
      <c r="I11" s="64">
        <f t="shared" ca="1" si="1"/>
        <v>6</v>
      </c>
    </row>
    <row r="12" spans="1:13" s="32" customFormat="1" ht="20.100000000000001" customHeight="1" x14ac:dyDescent="0.55000000000000004">
      <c r="D12" s="60" t="str">
        <f>VLOOKUP($A$3,Table2[],2,FALSE)</f>
        <v>Wolfhook</v>
      </c>
      <c r="E12" s="51">
        <f ca="1">Formulas!I12</f>
        <v>168</v>
      </c>
      <c r="F12" s="51"/>
      <c r="G12" s="51"/>
      <c r="H12" s="51"/>
      <c r="I12" s="61">
        <f t="shared" ca="1" si="1"/>
        <v>168</v>
      </c>
    </row>
    <row r="13" spans="1:13" s="32" customFormat="1" ht="20.100000000000001" customHeight="1" x14ac:dyDescent="0.55000000000000004">
      <c r="B13" s="49"/>
      <c r="D13" s="62" t="str">
        <f>VLOOKUP($A$3,Table2[],9,FALSE)</f>
        <v>Lightning Prism</v>
      </c>
      <c r="E13" s="63">
        <f ca="1">Formulas!I10</f>
        <v>46</v>
      </c>
      <c r="F13" s="63"/>
      <c r="G13" s="63"/>
      <c r="H13" s="63"/>
      <c r="I13" s="64">
        <f t="shared" ca="1" si="1"/>
        <v>46</v>
      </c>
    </row>
    <row r="14" spans="1:13" s="32" customFormat="1" ht="20.100000000000001" customHeight="1" x14ac:dyDescent="0.55000000000000004">
      <c r="D14" s="60" t="str">
        <f>VLOOKUP($A$3,Table2[],6,FALSE)</f>
        <v>Teachings of Resistance</v>
      </c>
      <c r="E14" s="51"/>
      <c r="F14" s="51">
        <f ca="1">Formulas!I16</f>
        <v>0</v>
      </c>
      <c r="G14" s="51">
        <f ca="1">Formulas!I27</f>
        <v>3</v>
      </c>
      <c r="H14" s="51">
        <f ca="1">Formulas!I38</f>
        <v>3</v>
      </c>
      <c r="I14" s="61">
        <f t="shared" ca="1" si="0"/>
        <v>6</v>
      </c>
    </row>
    <row r="15" spans="1:13" s="32" customFormat="1" ht="20.100000000000001" customHeight="1" x14ac:dyDescent="0.55000000000000004">
      <c r="D15" s="62" t="str">
        <f>VLOOKUP($A$3,Table2[],7,FALSE)</f>
        <v>Guide to Resistance</v>
      </c>
      <c r="E15" s="63"/>
      <c r="F15" s="63">
        <f ca="1">Formulas!I17</f>
        <v>21</v>
      </c>
      <c r="G15" s="63">
        <f ca="1">Formulas!I28</f>
        <v>12</v>
      </c>
      <c r="H15" s="63">
        <f ca="1">Formulas!I39</f>
        <v>21</v>
      </c>
      <c r="I15" s="64">
        <f t="shared" ca="1" si="0"/>
        <v>54</v>
      </c>
    </row>
    <row r="16" spans="1:13" s="32" customFormat="1" ht="20.100000000000001" customHeight="1" x14ac:dyDescent="0.55000000000000004">
      <c r="D16" s="60" t="str">
        <f>VLOOKUP($A$3,Table2[],8,FALSE)</f>
        <v>Philosophies of Resistance</v>
      </c>
      <c r="E16" s="51"/>
      <c r="F16" s="51">
        <f ca="1">Formulas!I18</f>
        <v>10</v>
      </c>
      <c r="G16" s="51">
        <f ca="1">Formulas!I29</f>
        <v>0</v>
      </c>
      <c r="H16" s="51">
        <f ca="1">Formulas!I40</f>
        <v>38</v>
      </c>
      <c r="I16" s="61">
        <f t="shared" ca="1" si="0"/>
        <v>48</v>
      </c>
    </row>
    <row r="17" spans="4:9" s="32" customFormat="1" ht="20.100000000000001" customHeight="1" x14ac:dyDescent="0.55000000000000004">
      <c r="D17" s="62" t="str">
        <f>VLOOKUP($A$3,Table2[],10,FALSE)</f>
        <v>Dvalin's Claw</v>
      </c>
      <c r="E17" s="63"/>
      <c r="F17" s="63">
        <f ca="1">Formulas!I23</f>
        <v>2</v>
      </c>
      <c r="G17" s="63">
        <f ca="1">Formulas!I30</f>
        <v>0</v>
      </c>
      <c r="H17" s="63">
        <f ca="1">Formulas!I45</f>
        <v>6</v>
      </c>
      <c r="I17" s="64">
        <f t="shared" ca="1" si="0"/>
        <v>8</v>
      </c>
    </row>
    <row r="18" spans="4:9" ht="20.100000000000001" customHeight="1" thickBot="1" x14ac:dyDescent="0.6">
      <c r="D18" s="65" t="s">
        <v>18</v>
      </c>
      <c r="E18" s="7"/>
      <c r="F18" s="7">
        <f ca="1">Formulas!I19</f>
        <v>0</v>
      </c>
      <c r="G18" s="7">
        <f ca="1">Formulas!I45</f>
        <v>6</v>
      </c>
      <c r="H18" s="7">
        <f ca="1">Formulas!I41</f>
        <v>1</v>
      </c>
      <c r="I18" s="66">
        <f ca="1">SUM(E18:H18)</f>
        <v>7</v>
      </c>
    </row>
  </sheetData>
  <mergeCells count="13">
    <mergeCell ref="A1:B1"/>
    <mergeCell ref="D1:I1"/>
    <mergeCell ref="A8:B8"/>
    <mergeCell ref="A10:B10"/>
    <mergeCell ref="A2:B2"/>
    <mergeCell ref="A3:B3"/>
    <mergeCell ref="A4:B4"/>
    <mergeCell ref="A6:B6"/>
    <mergeCell ref="K2:K3"/>
    <mergeCell ref="L2:M3"/>
    <mergeCell ref="K1:M1"/>
    <mergeCell ref="K4:K5"/>
    <mergeCell ref="L4:M5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9F1DF6D-9FD9-499C-98D4-444D45807642}">
          <x14:formula1>
            <xm:f>Data!$A$3:$A$9</xm:f>
          </x14:formula1>
          <xm:sqref>A5:B5</xm:sqref>
        </x14:dataValidation>
        <x14:dataValidation type="list" allowBlank="1" showInputMessage="1" showErrorMessage="1" xr:uid="{CD494200-1C9E-4B14-BCD7-917996D077C5}">
          <x14:formula1>
            <xm:f>Data!$A$14:$A$23</xm:f>
          </x14:formula1>
          <xm:sqref>A7:B7 A9:B9 A11:B11</xm:sqref>
        </x14:dataValidation>
        <x14:dataValidation type="list" allowBlank="1" showInputMessage="1" showErrorMessage="1" xr:uid="{2F2689BA-7CA1-491B-9D13-9CAAA9C54B99}">
          <x14:formula1>
            <xm:f>Data!$A$28:$A$80</xm:f>
          </x14:formula1>
          <xm:sqref>A3:B3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A33A8-E58D-43A5-B3DB-73B988DF3CCB}">
  <dimension ref="A1:G10"/>
  <sheetViews>
    <sheetView zoomScaleNormal="100" workbookViewId="0">
      <selection activeCell="H5" sqref="H5"/>
    </sheetView>
  </sheetViews>
  <sheetFormatPr defaultRowHeight="14.4" x14ac:dyDescent="0.55000000000000004"/>
  <cols>
    <col min="1" max="7" width="23.578125" customWidth="1"/>
    <col min="8" max="8" width="18.578125" customWidth="1"/>
  </cols>
  <sheetData>
    <row r="1" spans="1:7" s="32" customFormat="1" ht="20.100000000000001" customHeight="1" thickBot="1" x14ac:dyDescent="0.6">
      <c r="A1" s="87" t="s">
        <v>191</v>
      </c>
      <c r="B1" s="88"/>
      <c r="C1" s="88"/>
      <c r="D1" s="88"/>
      <c r="E1" s="88"/>
      <c r="F1" s="88"/>
      <c r="G1" s="89"/>
    </row>
    <row r="2" spans="1:7" ht="18.600000000000001" thickBot="1" x14ac:dyDescent="0.75">
      <c r="A2" s="85" t="s">
        <v>190</v>
      </c>
      <c r="B2" s="82" t="s">
        <v>189</v>
      </c>
      <c r="C2" s="83"/>
      <c r="D2" s="84"/>
      <c r="E2" s="82" t="s">
        <v>188</v>
      </c>
      <c r="F2" s="83"/>
      <c r="G2" s="84"/>
    </row>
    <row r="3" spans="1:7" ht="18.600000000000001" thickBot="1" x14ac:dyDescent="0.75">
      <c r="A3" s="86"/>
      <c r="B3" s="31" t="s">
        <v>187</v>
      </c>
      <c r="C3" s="29" t="s">
        <v>186</v>
      </c>
      <c r="D3" s="28" t="s">
        <v>185</v>
      </c>
      <c r="E3" s="30" t="s">
        <v>184</v>
      </c>
      <c r="F3" s="29" t="s">
        <v>183</v>
      </c>
      <c r="G3" s="28" t="s">
        <v>182</v>
      </c>
    </row>
    <row r="4" spans="1:7" ht="60" customHeight="1" x14ac:dyDescent="0.55000000000000004">
      <c r="A4" s="27" t="s">
        <v>181</v>
      </c>
      <c r="B4" s="26" t="s">
        <v>133</v>
      </c>
      <c r="C4" s="25" t="s">
        <v>100</v>
      </c>
      <c r="D4" s="24" t="s">
        <v>111</v>
      </c>
      <c r="E4" s="26" t="s">
        <v>176</v>
      </c>
      <c r="F4" s="25" t="s">
        <v>175</v>
      </c>
      <c r="G4" s="24" t="s">
        <v>174</v>
      </c>
    </row>
    <row r="5" spans="1:7" ht="60" customHeight="1" x14ac:dyDescent="0.55000000000000004">
      <c r="A5" s="23" t="s">
        <v>180</v>
      </c>
      <c r="B5" s="22" t="s">
        <v>116</v>
      </c>
      <c r="C5" s="21" t="s">
        <v>120</v>
      </c>
      <c r="D5" s="20" t="s">
        <v>97</v>
      </c>
      <c r="E5" s="22" t="s">
        <v>172</v>
      </c>
      <c r="F5" s="21" t="s">
        <v>171</v>
      </c>
      <c r="G5" s="20" t="s">
        <v>170</v>
      </c>
    </row>
    <row r="6" spans="1:7" ht="60" customHeight="1" x14ac:dyDescent="0.55000000000000004">
      <c r="A6" s="23" t="s">
        <v>179</v>
      </c>
      <c r="B6" s="22" t="s">
        <v>127</v>
      </c>
      <c r="C6" s="21" t="s">
        <v>138</v>
      </c>
      <c r="D6" s="20" t="s">
        <v>106</v>
      </c>
      <c r="E6" s="22" t="s">
        <v>168</v>
      </c>
      <c r="F6" s="21" t="s">
        <v>167</v>
      </c>
      <c r="G6" s="20" t="s">
        <v>115</v>
      </c>
    </row>
    <row r="7" spans="1:7" ht="60" customHeight="1" x14ac:dyDescent="0.55000000000000004">
      <c r="A7" s="23" t="s">
        <v>178</v>
      </c>
      <c r="B7" s="22" t="s">
        <v>133</v>
      </c>
      <c r="C7" s="21" t="s">
        <v>177</v>
      </c>
      <c r="D7" s="20" t="s">
        <v>111</v>
      </c>
      <c r="E7" s="22" t="s">
        <v>176</v>
      </c>
      <c r="F7" s="21" t="s">
        <v>175</v>
      </c>
      <c r="G7" s="20" t="s">
        <v>174</v>
      </c>
    </row>
    <row r="8" spans="1:7" ht="60" customHeight="1" x14ac:dyDescent="0.55000000000000004">
      <c r="A8" s="23" t="s">
        <v>173</v>
      </c>
      <c r="B8" s="22" t="s">
        <v>116</v>
      </c>
      <c r="C8" s="21" t="s">
        <v>120</v>
      </c>
      <c r="D8" s="20" t="s">
        <v>97</v>
      </c>
      <c r="E8" s="22" t="s">
        <v>172</v>
      </c>
      <c r="F8" s="21" t="s">
        <v>171</v>
      </c>
      <c r="G8" s="20" t="s">
        <v>170</v>
      </c>
    </row>
    <row r="9" spans="1:7" ht="60" customHeight="1" x14ac:dyDescent="0.55000000000000004">
      <c r="A9" s="23" t="s">
        <v>169</v>
      </c>
      <c r="B9" s="22" t="s">
        <v>127</v>
      </c>
      <c r="C9" s="21" t="s">
        <v>138</v>
      </c>
      <c r="D9" s="20" t="s">
        <v>106</v>
      </c>
      <c r="E9" s="22" t="s">
        <v>168</v>
      </c>
      <c r="F9" s="21" t="s">
        <v>167</v>
      </c>
      <c r="G9" s="20" t="s">
        <v>115</v>
      </c>
    </row>
    <row r="10" spans="1:7" ht="60" customHeight="1" thickBot="1" x14ac:dyDescent="0.6">
      <c r="A10" s="19" t="s">
        <v>166</v>
      </c>
      <c r="B10" s="18" t="s">
        <v>161</v>
      </c>
      <c r="C10" s="17" t="s">
        <v>161</v>
      </c>
      <c r="D10" s="16" t="s">
        <v>161</v>
      </c>
      <c r="E10" s="18" t="s">
        <v>161</v>
      </c>
      <c r="F10" s="17" t="s">
        <v>161</v>
      </c>
      <c r="G10" s="16" t="s">
        <v>161</v>
      </c>
    </row>
  </sheetData>
  <mergeCells count="4">
    <mergeCell ref="B2:D2"/>
    <mergeCell ref="E2:G2"/>
    <mergeCell ref="A2:A3"/>
    <mergeCell ref="A1:G1"/>
  </mergeCells>
  <pageMargins left="0.7" right="0.7" top="0.75" bottom="0.75" header="0.3" footer="0.3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139EB-27F5-4A2D-A52C-2C1520177B3A}">
  <dimension ref="A1:L97"/>
  <sheetViews>
    <sheetView topLeftCell="A32" zoomScaleNormal="100" workbookViewId="0">
      <selection activeCell="E8" sqref="E8"/>
    </sheetView>
  </sheetViews>
  <sheetFormatPr defaultRowHeight="14.4" x14ac:dyDescent="0.55000000000000004"/>
  <cols>
    <col min="1" max="5" width="15.578125" customWidth="1"/>
    <col min="6" max="6" width="15.578125" style="12" customWidth="1"/>
    <col min="7" max="10" width="12.578125" customWidth="1"/>
    <col min="11" max="11" width="14.578125" customWidth="1"/>
    <col min="12" max="12" width="12.578125" customWidth="1"/>
  </cols>
  <sheetData>
    <row r="1" spans="1:12" ht="14.7" thickBot="1" x14ac:dyDescent="0.6">
      <c r="A1" s="90" t="s">
        <v>0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2"/>
    </row>
    <row r="2" spans="1:12" x14ac:dyDescent="0.55000000000000004">
      <c r="A2" s="3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1" t="s">
        <v>7</v>
      </c>
      <c r="G2" s="1" t="s">
        <v>8</v>
      </c>
      <c r="H2" s="1" t="s">
        <v>9</v>
      </c>
      <c r="I2" s="1" t="s">
        <v>10</v>
      </c>
      <c r="J2" s="1" t="s">
        <v>13</v>
      </c>
      <c r="K2" s="1" t="s">
        <v>11</v>
      </c>
      <c r="L2" s="4" t="s">
        <v>12</v>
      </c>
    </row>
    <row r="3" spans="1:12" x14ac:dyDescent="0.55000000000000004">
      <c r="A3" s="34" t="s">
        <v>32</v>
      </c>
      <c r="B3" s="35">
        <v>0</v>
      </c>
      <c r="C3" s="35">
        <v>0</v>
      </c>
      <c r="D3" s="35">
        <v>0</v>
      </c>
      <c r="E3" s="35">
        <v>0</v>
      </c>
      <c r="F3" s="36">
        <v>0</v>
      </c>
      <c r="G3" s="35">
        <v>0</v>
      </c>
      <c r="H3" s="35">
        <v>0</v>
      </c>
      <c r="I3" s="37">
        <v>0</v>
      </c>
      <c r="J3" s="37">
        <v>19495</v>
      </c>
      <c r="K3" s="37">
        <v>0</v>
      </c>
      <c r="L3" s="38">
        <v>5</v>
      </c>
    </row>
    <row r="4" spans="1:12" x14ac:dyDescent="0.55000000000000004">
      <c r="A4" s="39" t="s">
        <v>33</v>
      </c>
      <c r="B4" s="40">
        <v>1</v>
      </c>
      <c r="C4" s="40">
        <v>0</v>
      </c>
      <c r="D4" s="40">
        <v>0</v>
      </c>
      <c r="E4" s="40">
        <v>0</v>
      </c>
      <c r="F4" s="41">
        <v>3</v>
      </c>
      <c r="G4" s="40">
        <v>0</v>
      </c>
      <c r="H4" s="40">
        <v>0</v>
      </c>
      <c r="I4" s="40">
        <v>0</v>
      </c>
      <c r="J4" s="40">
        <v>135665</v>
      </c>
      <c r="K4" s="40">
        <v>3</v>
      </c>
      <c r="L4" s="42">
        <v>29</v>
      </c>
    </row>
    <row r="5" spans="1:12" x14ac:dyDescent="0.55000000000000004">
      <c r="A5" s="34" t="s">
        <v>34</v>
      </c>
      <c r="B5" s="35">
        <v>0</v>
      </c>
      <c r="C5" s="35">
        <v>3</v>
      </c>
      <c r="D5" s="35">
        <v>0</v>
      </c>
      <c r="E5" s="35">
        <v>0</v>
      </c>
      <c r="F5" s="36">
        <v>15</v>
      </c>
      <c r="G5" s="35">
        <v>0</v>
      </c>
      <c r="H5" s="35">
        <v>0</v>
      </c>
      <c r="I5" s="35">
        <v>2</v>
      </c>
      <c r="J5" s="35">
        <v>155820</v>
      </c>
      <c r="K5" s="35">
        <v>10</v>
      </c>
      <c r="L5" s="43">
        <v>29</v>
      </c>
    </row>
    <row r="6" spans="1:12" x14ac:dyDescent="0.55000000000000004">
      <c r="A6" s="39" t="s">
        <v>35</v>
      </c>
      <c r="B6" s="40">
        <v>0</v>
      </c>
      <c r="C6" s="40">
        <v>6</v>
      </c>
      <c r="D6" s="40">
        <v>0</v>
      </c>
      <c r="E6" s="40">
        <v>0</v>
      </c>
      <c r="F6" s="41">
        <v>0</v>
      </c>
      <c r="G6" s="40">
        <v>12</v>
      </c>
      <c r="H6" s="40">
        <v>0</v>
      </c>
      <c r="I6" s="40">
        <v>4</v>
      </c>
      <c r="J6" s="40">
        <v>230825</v>
      </c>
      <c r="K6" s="40">
        <v>20</v>
      </c>
      <c r="L6" s="42">
        <v>43</v>
      </c>
    </row>
    <row r="7" spans="1:12" x14ac:dyDescent="0.55000000000000004">
      <c r="A7" s="34" t="s">
        <v>36</v>
      </c>
      <c r="B7" s="35">
        <v>0</v>
      </c>
      <c r="C7" s="35">
        <v>0</v>
      </c>
      <c r="D7" s="35">
        <v>3</v>
      </c>
      <c r="E7" s="35">
        <v>0</v>
      </c>
      <c r="F7" s="36">
        <v>0</v>
      </c>
      <c r="G7" s="35">
        <v>18</v>
      </c>
      <c r="H7" s="35">
        <v>0</v>
      </c>
      <c r="I7" s="35">
        <v>8</v>
      </c>
      <c r="J7" s="35">
        <v>319185</v>
      </c>
      <c r="K7" s="35">
        <v>30</v>
      </c>
      <c r="L7" s="43">
        <v>60</v>
      </c>
    </row>
    <row r="8" spans="1:12" x14ac:dyDescent="0.55000000000000004">
      <c r="A8" s="39" t="s">
        <v>37</v>
      </c>
      <c r="B8" s="40">
        <v>0</v>
      </c>
      <c r="C8" s="40">
        <v>0</v>
      </c>
      <c r="D8" s="40">
        <v>6</v>
      </c>
      <c r="E8" s="40">
        <v>0</v>
      </c>
      <c r="F8" s="41">
        <v>0</v>
      </c>
      <c r="G8" s="40">
        <v>0</v>
      </c>
      <c r="H8" s="40">
        <v>12</v>
      </c>
      <c r="I8" s="40">
        <v>12</v>
      </c>
      <c r="J8" s="40">
        <v>422375</v>
      </c>
      <c r="K8" s="40">
        <v>45</v>
      </c>
      <c r="L8" s="42">
        <v>81</v>
      </c>
    </row>
    <row r="9" spans="1:12" x14ac:dyDescent="0.55000000000000004">
      <c r="A9" s="34" t="s">
        <v>38</v>
      </c>
      <c r="B9" s="35">
        <v>0</v>
      </c>
      <c r="C9" s="35">
        <v>0</v>
      </c>
      <c r="D9" s="35">
        <v>0</v>
      </c>
      <c r="E9" s="35">
        <v>6</v>
      </c>
      <c r="F9" s="36">
        <v>0</v>
      </c>
      <c r="G9" s="35">
        <v>0</v>
      </c>
      <c r="H9" s="35">
        <v>24</v>
      </c>
      <c r="I9" s="35">
        <v>20</v>
      </c>
      <c r="J9" s="35">
        <v>809165</v>
      </c>
      <c r="K9" s="35">
        <v>60</v>
      </c>
      <c r="L9" s="43">
        <v>172</v>
      </c>
    </row>
    <row r="10" spans="1:12" ht="14.7" thickBot="1" x14ac:dyDescent="0.6">
      <c r="A10" s="44" t="s">
        <v>2</v>
      </c>
      <c r="B10" s="45">
        <f>SUM(B3:B9)</f>
        <v>1</v>
      </c>
      <c r="C10" s="45">
        <f t="shared" ref="C10:L10" si="0">SUM(C3:C9)</f>
        <v>9</v>
      </c>
      <c r="D10" s="45">
        <f t="shared" si="0"/>
        <v>9</v>
      </c>
      <c r="E10" s="45">
        <f t="shared" si="0"/>
        <v>6</v>
      </c>
      <c r="F10" s="46">
        <f t="shared" si="0"/>
        <v>18</v>
      </c>
      <c r="G10" s="45">
        <f t="shared" si="0"/>
        <v>30</v>
      </c>
      <c r="H10" s="45">
        <f t="shared" si="0"/>
        <v>36</v>
      </c>
      <c r="I10" s="45">
        <f t="shared" si="0"/>
        <v>46</v>
      </c>
      <c r="J10" s="45">
        <f>SUM(J3:J9)</f>
        <v>2092530</v>
      </c>
      <c r="K10" s="45">
        <f>SUM(K3:K9)</f>
        <v>168</v>
      </c>
      <c r="L10" s="47">
        <f t="shared" si="0"/>
        <v>419</v>
      </c>
    </row>
    <row r="11" spans="1:12" ht="14.7" thickBot="1" x14ac:dyDescent="0.6"/>
    <row r="12" spans="1:12" ht="14.7" thickBot="1" x14ac:dyDescent="0.6">
      <c r="A12" s="90" t="s">
        <v>19</v>
      </c>
      <c r="B12" s="91"/>
      <c r="C12" s="91"/>
      <c r="D12" s="91"/>
      <c r="E12" s="91"/>
      <c r="F12" s="91"/>
      <c r="G12" s="91"/>
      <c r="H12" s="91"/>
      <c r="I12" s="91"/>
      <c r="J12" s="92"/>
    </row>
    <row r="13" spans="1:12" x14ac:dyDescent="0.55000000000000004">
      <c r="A13" s="5" t="s">
        <v>1</v>
      </c>
      <c r="B13" s="2" t="s">
        <v>15</v>
      </c>
      <c r="C13" s="2" t="s">
        <v>16</v>
      </c>
      <c r="D13" s="2" t="s">
        <v>17</v>
      </c>
      <c r="E13" s="2" t="s">
        <v>18</v>
      </c>
      <c r="F13" s="13" t="s">
        <v>7</v>
      </c>
      <c r="G13" s="2" t="s">
        <v>8</v>
      </c>
      <c r="H13" s="2" t="s">
        <v>9</v>
      </c>
      <c r="I13" s="2" t="s">
        <v>14</v>
      </c>
      <c r="J13" s="6" t="s">
        <v>13</v>
      </c>
    </row>
    <row r="14" spans="1:12" x14ac:dyDescent="0.55000000000000004">
      <c r="A14" s="5">
        <v>1</v>
      </c>
      <c r="B14" s="2">
        <v>0</v>
      </c>
      <c r="C14" s="2">
        <v>0</v>
      </c>
      <c r="D14" s="2">
        <v>0</v>
      </c>
      <c r="E14" s="2">
        <v>0</v>
      </c>
      <c r="F14" s="13">
        <v>0</v>
      </c>
      <c r="G14" s="2">
        <v>0</v>
      </c>
      <c r="H14" s="2">
        <v>0</v>
      </c>
      <c r="I14" s="2">
        <v>0</v>
      </c>
      <c r="J14" s="6">
        <v>0</v>
      </c>
    </row>
    <row r="15" spans="1:12" x14ac:dyDescent="0.55000000000000004">
      <c r="A15" s="5">
        <v>2</v>
      </c>
      <c r="B15" s="2">
        <v>3</v>
      </c>
      <c r="C15" s="2">
        <v>0</v>
      </c>
      <c r="D15" s="2">
        <v>0</v>
      </c>
      <c r="E15" s="2">
        <v>0</v>
      </c>
      <c r="F15" s="13">
        <v>6</v>
      </c>
      <c r="G15" s="2">
        <v>0</v>
      </c>
      <c r="H15" s="2">
        <v>0</v>
      </c>
      <c r="I15" s="2">
        <v>0</v>
      </c>
      <c r="J15" s="6">
        <v>12500</v>
      </c>
    </row>
    <row r="16" spans="1:12" x14ac:dyDescent="0.55000000000000004">
      <c r="A16" s="5">
        <v>3</v>
      </c>
      <c r="B16" s="2">
        <v>0</v>
      </c>
      <c r="C16" s="2">
        <v>2</v>
      </c>
      <c r="D16" s="2">
        <v>0</v>
      </c>
      <c r="E16" s="2">
        <v>0</v>
      </c>
      <c r="F16" s="13">
        <v>0</v>
      </c>
      <c r="G16" s="2">
        <v>3</v>
      </c>
      <c r="H16" s="2">
        <v>0</v>
      </c>
      <c r="I16" s="2">
        <v>0</v>
      </c>
      <c r="J16" s="6">
        <v>17500</v>
      </c>
    </row>
    <row r="17" spans="1:12" x14ac:dyDescent="0.55000000000000004">
      <c r="A17" s="5">
        <v>4</v>
      </c>
      <c r="B17" s="2">
        <v>0</v>
      </c>
      <c r="C17" s="2">
        <v>4</v>
      </c>
      <c r="D17" s="2">
        <v>0</v>
      </c>
      <c r="E17" s="2">
        <v>0</v>
      </c>
      <c r="F17" s="13">
        <v>0</v>
      </c>
      <c r="G17" s="2">
        <v>4</v>
      </c>
      <c r="H17" s="2">
        <v>0</v>
      </c>
      <c r="I17" s="2">
        <v>0</v>
      </c>
      <c r="J17" s="6">
        <v>25000</v>
      </c>
    </row>
    <row r="18" spans="1:12" x14ac:dyDescent="0.55000000000000004">
      <c r="A18" s="5">
        <v>5</v>
      </c>
      <c r="B18" s="2">
        <v>0</v>
      </c>
      <c r="C18" s="2">
        <v>6</v>
      </c>
      <c r="D18" s="2">
        <v>0</v>
      </c>
      <c r="E18" s="2">
        <v>0</v>
      </c>
      <c r="F18" s="13">
        <v>0</v>
      </c>
      <c r="G18" s="2">
        <v>6</v>
      </c>
      <c r="H18" s="2">
        <v>0</v>
      </c>
      <c r="I18" s="2">
        <v>0</v>
      </c>
      <c r="J18" s="6">
        <v>30000</v>
      </c>
    </row>
    <row r="19" spans="1:12" x14ac:dyDescent="0.55000000000000004">
      <c r="A19" s="5">
        <v>6</v>
      </c>
      <c r="B19" s="2">
        <v>0</v>
      </c>
      <c r="C19" s="2">
        <v>9</v>
      </c>
      <c r="D19" s="2">
        <v>0</v>
      </c>
      <c r="E19" s="2">
        <v>0</v>
      </c>
      <c r="F19" s="13">
        <v>0</v>
      </c>
      <c r="G19" s="2">
        <v>9</v>
      </c>
      <c r="H19" s="2">
        <v>0</v>
      </c>
      <c r="I19" s="2">
        <v>0</v>
      </c>
      <c r="J19" s="6">
        <v>37500</v>
      </c>
    </row>
    <row r="20" spans="1:12" x14ac:dyDescent="0.55000000000000004">
      <c r="A20" s="5">
        <v>7</v>
      </c>
      <c r="B20" s="2">
        <v>0</v>
      </c>
      <c r="C20" s="2">
        <v>0</v>
      </c>
      <c r="D20" s="2">
        <v>4</v>
      </c>
      <c r="E20" s="2">
        <v>0</v>
      </c>
      <c r="F20" s="13">
        <v>0</v>
      </c>
      <c r="G20" s="2">
        <v>0</v>
      </c>
      <c r="H20" s="2">
        <v>4</v>
      </c>
      <c r="I20" s="2">
        <v>1</v>
      </c>
      <c r="J20" s="6">
        <v>120000</v>
      </c>
    </row>
    <row r="21" spans="1:12" x14ac:dyDescent="0.55000000000000004">
      <c r="A21" s="5">
        <v>8</v>
      </c>
      <c r="B21" s="2">
        <v>0</v>
      </c>
      <c r="C21" s="2">
        <v>0</v>
      </c>
      <c r="D21" s="2">
        <v>6</v>
      </c>
      <c r="E21" s="2">
        <v>0</v>
      </c>
      <c r="F21" s="13">
        <v>0</v>
      </c>
      <c r="G21" s="2">
        <v>0</v>
      </c>
      <c r="H21" s="2">
        <v>6</v>
      </c>
      <c r="I21" s="2">
        <v>1</v>
      </c>
      <c r="J21" s="6">
        <v>260000</v>
      </c>
    </row>
    <row r="22" spans="1:12" x14ac:dyDescent="0.55000000000000004">
      <c r="A22" s="5">
        <v>9</v>
      </c>
      <c r="B22" s="2">
        <v>0</v>
      </c>
      <c r="C22" s="2">
        <v>0</v>
      </c>
      <c r="D22" s="2">
        <v>12</v>
      </c>
      <c r="E22" s="2">
        <v>0</v>
      </c>
      <c r="F22" s="13">
        <v>0</v>
      </c>
      <c r="G22" s="2">
        <v>0</v>
      </c>
      <c r="H22" s="2">
        <v>9</v>
      </c>
      <c r="I22" s="2">
        <v>2</v>
      </c>
      <c r="J22" s="6">
        <v>450000</v>
      </c>
    </row>
    <row r="23" spans="1:12" x14ac:dyDescent="0.55000000000000004">
      <c r="A23" s="5">
        <v>10</v>
      </c>
      <c r="B23" s="2">
        <v>0</v>
      </c>
      <c r="C23" s="2">
        <v>0</v>
      </c>
      <c r="D23" s="2">
        <v>16</v>
      </c>
      <c r="E23" s="2">
        <v>1</v>
      </c>
      <c r="F23" s="13">
        <v>0</v>
      </c>
      <c r="G23" s="2">
        <v>0</v>
      </c>
      <c r="H23" s="2">
        <v>12</v>
      </c>
      <c r="I23" s="2">
        <v>2</v>
      </c>
      <c r="J23" s="6">
        <v>700000</v>
      </c>
    </row>
    <row r="24" spans="1:12" ht="14.7" thickBot="1" x14ac:dyDescent="0.6">
      <c r="A24" s="7" t="s">
        <v>2</v>
      </c>
      <c r="B24" s="8">
        <f>SUM(B15:B23)</f>
        <v>3</v>
      </c>
      <c r="C24" s="8">
        <f t="shared" ref="C24:J24" si="1">SUM(C15:C23)</f>
        <v>21</v>
      </c>
      <c r="D24" s="8">
        <f t="shared" si="1"/>
        <v>38</v>
      </c>
      <c r="E24" s="8">
        <f t="shared" si="1"/>
        <v>1</v>
      </c>
      <c r="F24" s="14">
        <f t="shared" si="1"/>
        <v>6</v>
      </c>
      <c r="G24" s="8">
        <f t="shared" si="1"/>
        <v>22</v>
      </c>
      <c r="H24" s="8">
        <f t="shared" si="1"/>
        <v>31</v>
      </c>
      <c r="I24" s="8">
        <f t="shared" si="1"/>
        <v>6</v>
      </c>
      <c r="J24" s="9">
        <f t="shared" si="1"/>
        <v>1652500</v>
      </c>
    </row>
    <row r="25" spans="1:12" x14ac:dyDescent="0.55000000000000004">
      <c r="A25" s="2"/>
      <c r="B25" s="2"/>
      <c r="C25" s="2"/>
      <c r="D25" s="2"/>
      <c r="E25" s="2"/>
      <c r="F25" s="13"/>
      <c r="G25" s="2"/>
      <c r="H25" s="2"/>
      <c r="I25" s="2"/>
      <c r="J25" s="2"/>
    </row>
    <row r="26" spans="1:12" x14ac:dyDescent="0.55000000000000004">
      <c r="A26" s="93" t="s">
        <v>39</v>
      </c>
      <c r="B26" s="94"/>
      <c r="C26" s="94"/>
      <c r="D26" s="94"/>
      <c r="E26" s="94"/>
      <c r="F26" s="94"/>
      <c r="G26" s="94"/>
      <c r="H26" s="94"/>
      <c r="I26" s="94"/>
      <c r="J26" s="94"/>
      <c r="K26" s="94"/>
      <c r="L26" s="94"/>
    </row>
    <row r="27" spans="1:12" x14ac:dyDescent="0.55000000000000004">
      <c r="A27" s="15" t="s">
        <v>40</v>
      </c>
      <c r="B27" s="12" t="s">
        <v>41</v>
      </c>
      <c r="C27" s="12" t="s">
        <v>7</v>
      </c>
      <c r="D27" s="12" t="s">
        <v>8</v>
      </c>
      <c r="E27" s="12" t="s">
        <v>9</v>
      </c>
      <c r="F27" s="12" t="s">
        <v>253</v>
      </c>
      <c r="G27" s="48" t="s">
        <v>254</v>
      </c>
      <c r="H27" s="12" t="s">
        <v>255</v>
      </c>
      <c r="I27" s="12" t="s">
        <v>42</v>
      </c>
      <c r="J27" s="12" t="s">
        <v>14</v>
      </c>
      <c r="K27" s="12" t="s">
        <v>300</v>
      </c>
      <c r="L27" s="12" t="s">
        <v>157</v>
      </c>
    </row>
    <row r="28" spans="1:12" ht="28.8" x14ac:dyDescent="0.55000000000000004">
      <c r="A28" s="15" t="s">
        <v>85</v>
      </c>
      <c r="B28" s="12" t="s">
        <v>142</v>
      </c>
      <c r="C28" s="12" t="s">
        <v>238</v>
      </c>
      <c r="D28" s="12" t="s">
        <v>239</v>
      </c>
      <c r="E28" s="12" t="s">
        <v>240</v>
      </c>
      <c r="F28" s="12" t="s">
        <v>259</v>
      </c>
      <c r="G28" s="12" t="s">
        <v>260</v>
      </c>
      <c r="H28" s="12" t="s">
        <v>262</v>
      </c>
      <c r="I28" s="12" t="s">
        <v>289</v>
      </c>
      <c r="J28" s="12" t="s">
        <v>151</v>
      </c>
      <c r="K28" s="12" t="s">
        <v>303</v>
      </c>
      <c r="L28" s="12" t="s">
        <v>163</v>
      </c>
    </row>
    <row r="29" spans="1:12" ht="28.8" x14ac:dyDescent="0.55000000000000004">
      <c r="A29" s="15" t="s">
        <v>86</v>
      </c>
      <c r="B29" s="12" t="s">
        <v>136</v>
      </c>
      <c r="C29" s="12" t="s">
        <v>235</v>
      </c>
      <c r="D29" s="12" t="s">
        <v>236</v>
      </c>
      <c r="E29" s="12" t="s">
        <v>237</v>
      </c>
      <c r="F29" s="12" t="s">
        <v>263</v>
      </c>
      <c r="G29" s="12" t="s">
        <v>261</v>
      </c>
      <c r="H29" s="12" t="s">
        <v>266</v>
      </c>
      <c r="I29" s="12" t="s">
        <v>289</v>
      </c>
      <c r="J29" s="12" t="s">
        <v>149</v>
      </c>
      <c r="K29" s="12" t="s">
        <v>304</v>
      </c>
      <c r="L29" s="12" t="s">
        <v>164</v>
      </c>
    </row>
    <row r="30" spans="1:12" ht="43.2" x14ac:dyDescent="0.55000000000000004">
      <c r="A30" s="15" t="s">
        <v>70</v>
      </c>
      <c r="B30" s="12" t="s">
        <v>123</v>
      </c>
      <c r="C30" s="12" t="s">
        <v>243</v>
      </c>
      <c r="D30" s="12" t="s">
        <v>244</v>
      </c>
      <c r="E30" s="12" t="s">
        <v>245</v>
      </c>
      <c r="F30" s="12" t="s">
        <v>268</v>
      </c>
      <c r="G30" s="12" t="s">
        <v>265</v>
      </c>
      <c r="H30" s="12" t="s">
        <v>271</v>
      </c>
      <c r="I30" s="12" t="s">
        <v>289</v>
      </c>
      <c r="J30" s="12" t="s">
        <v>128</v>
      </c>
      <c r="K30" s="12" t="s">
        <v>305</v>
      </c>
      <c r="L30" s="12" t="s">
        <v>162</v>
      </c>
    </row>
    <row r="31" spans="1:12" ht="43.2" x14ac:dyDescent="0.55000000000000004">
      <c r="A31" s="15" t="s">
        <v>43</v>
      </c>
      <c r="B31" s="12" t="s">
        <v>126</v>
      </c>
      <c r="C31" s="12" t="s">
        <v>221</v>
      </c>
      <c r="D31" s="12" t="s">
        <v>222</v>
      </c>
      <c r="E31" s="12" t="s">
        <v>223</v>
      </c>
      <c r="F31" s="12" t="s">
        <v>279</v>
      </c>
      <c r="G31" s="12" t="s">
        <v>280</v>
      </c>
      <c r="H31" s="12" t="s">
        <v>281</v>
      </c>
      <c r="I31" s="12" t="s">
        <v>289</v>
      </c>
      <c r="J31" s="12" t="s">
        <v>128</v>
      </c>
      <c r="K31" s="12" t="s">
        <v>305</v>
      </c>
      <c r="L31" s="12" t="s">
        <v>162</v>
      </c>
    </row>
    <row r="32" spans="1:12" ht="28.8" x14ac:dyDescent="0.55000000000000004">
      <c r="A32" s="15" t="s">
        <v>67</v>
      </c>
      <c r="B32" s="12" t="s">
        <v>125</v>
      </c>
      <c r="C32" s="12" t="s">
        <v>103</v>
      </c>
      <c r="D32" s="12" t="s">
        <v>241</v>
      </c>
      <c r="E32" s="12" t="s">
        <v>242</v>
      </c>
      <c r="F32" s="12" t="s">
        <v>259</v>
      </c>
      <c r="G32" s="12" t="s">
        <v>260</v>
      </c>
      <c r="H32" s="12" t="s">
        <v>262</v>
      </c>
      <c r="I32" s="12" t="s">
        <v>293</v>
      </c>
      <c r="J32" s="12" t="s">
        <v>124</v>
      </c>
      <c r="K32" s="12" t="s">
        <v>306</v>
      </c>
      <c r="L32" s="12" t="s">
        <v>163</v>
      </c>
    </row>
    <row r="33" spans="1:12" ht="28.8" x14ac:dyDescent="0.55000000000000004">
      <c r="A33" s="15" t="s">
        <v>87</v>
      </c>
      <c r="B33" s="12" t="s">
        <v>121</v>
      </c>
      <c r="C33" s="12" t="s">
        <v>252</v>
      </c>
      <c r="D33" s="12" t="s">
        <v>239</v>
      </c>
      <c r="E33" s="12" t="s">
        <v>240</v>
      </c>
      <c r="F33" s="12" t="s">
        <v>268</v>
      </c>
      <c r="G33" s="12" t="s">
        <v>265</v>
      </c>
      <c r="H33" s="12" t="s">
        <v>271</v>
      </c>
      <c r="I33" s="12" t="s">
        <v>293</v>
      </c>
      <c r="J33" s="12" t="s">
        <v>132</v>
      </c>
      <c r="K33" s="12" t="s">
        <v>306</v>
      </c>
      <c r="L33" s="12" t="s">
        <v>162</v>
      </c>
    </row>
    <row r="34" spans="1:12" ht="28.8" x14ac:dyDescent="0.55000000000000004">
      <c r="A34" s="15" t="s">
        <v>48</v>
      </c>
      <c r="B34" s="12" t="s">
        <v>125</v>
      </c>
      <c r="C34" s="12" t="s">
        <v>221</v>
      </c>
      <c r="D34" s="12" t="s">
        <v>222</v>
      </c>
      <c r="E34" s="12" t="s">
        <v>223</v>
      </c>
      <c r="F34" s="12" t="s">
        <v>269</v>
      </c>
      <c r="G34" s="12" t="s">
        <v>272</v>
      </c>
      <c r="H34" s="12" t="s">
        <v>258</v>
      </c>
      <c r="I34" s="12" t="s">
        <v>293</v>
      </c>
      <c r="J34" s="12" t="s">
        <v>124</v>
      </c>
      <c r="K34" s="12" t="s">
        <v>306</v>
      </c>
      <c r="L34" s="12" t="s">
        <v>164</v>
      </c>
    </row>
    <row r="35" spans="1:12" ht="28.8" x14ac:dyDescent="0.55000000000000004">
      <c r="A35" s="15" t="s">
        <v>69</v>
      </c>
      <c r="B35" s="12" t="s">
        <v>102</v>
      </c>
      <c r="C35" s="12" t="s">
        <v>235</v>
      </c>
      <c r="D35" s="12" t="s">
        <v>236</v>
      </c>
      <c r="E35" s="12" t="s">
        <v>237</v>
      </c>
      <c r="F35" s="12" t="s">
        <v>269</v>
      </c>
      <c r="G35" s="12" t="s">
        <v>272</v>
      </c>
      <c r="H35" s="12" t="s">
        <v>258</v>
      </c>
      <c r="I35" s="12" t="s">
        <v>293</v>
      </c>
      <c r="J35" s="12" t="s">
        <v>122</v>
      </c>
      <c r="K35" s="12" t="s">
        <v>306</v>
      </c>
      <c r="L35" s="12" t="s">
        <v>164</v>
      </c>
    </row>
    <row r="36" spans="1:12" ht="28.8" x14ac:dyDescent="0.55000000000000004">
      <c r="A36" s="15" t="s">
        <v>62</v>
      </c>
      <c r="B36" s="12" t="s">
        <v>114</v>
      </c>
      <c r="C36" s="12" t="s">
        <v>238</v>
      </c>
      <c r="D36" s="12" t="s">
        <v>239</v>
      </c>
      <c r="E36" s="12" t="s">
        <v>240</v>
      </c>
      <c r="F36" s="12" t="s">
        <v>259</v>
      </c>
      <c r="G36" s="12" t="s">
        <v>260</v>
      </c>
      <c r="H36" s="12" t="s">
        <v>262</v>
      </c>
      <c r="I36" s="12" t="s">
        <v>286</v>
      </c>
      <c r="J36" s="12" t="s">
        <v>117</v>
      </c>
      <c r="K36" s="12" t="s">
        <v>307</v>
      </c>
      <c r="L36" s="12" t="s">
        <v>163</v>
      </c>
    </row>
    <row r="37" spans="1:12" ht="28.8" x14ac:dyDescent="0.55000000000000004">
      <c r="A37" s="15" t="s">
        <v>44</v>
      </c>
      <c r="B37" s="12" t="s">
        <v>135</v>
      </c>
      <c r="C37" s="12" t="s">
        <v>224</v>
      </c>
      <c r="D37" s="12" t="s">
        <v>225</v>
      </c>
      <c r="E37" s="12" t="s">
        <v>226</v>
      </c>
      <c r="F37" s="12" t="s">
        <v>269</v>
      </c>
      <c r="G37" s="12" t="s">
        <v>272</v>
      </c>
      <c r="H37" s="12" t="s">
        <v>258</v>
      </c>
      <c r="I37" s="12" t="s">
        <v>286</v>
      </c>
      <c r="J37" s="12" t="s">
        <v>112</v>
      </c>
      <c r="K37" s="12" t="s">
        <v>307</v>
      </c>
      <c r="L37" s="12" t="s">
        <v>164</v>
      </c>
    </row>
    <row r="38" spans="1:12" ht="28.8" x14ac:dyDescent="0.55000000000000004">
      <c r="A38" s="15" t="s">
        <v>61</v>
      </c>
      <c r="B38" s="12" t="s">
        <v>110</v>
      </c>
      <c r="C38" s="12" t="s">
        <v>224</v>
      </c>
      <c r="D38" s="12" t="s">
        <v>225</v>
      </c>
      <c r="E38" s="12" t="s">
        <v>226</v>
      </c>
      <c r="F38" s="12" t="s">
        <v>256</v>
      </c>
      <c r="G38" s="12" t="s">
        <v>257</v>
      </c>
      <c r="H38" s="12" t="s">
        <v>258</v>
      </c>
      <c r="I38" s="12" t="s">
        <v>291</v>
      </c>
      <c r="J38" s="12" t="s">
        <v>101</v>
      </c>
      <c r="K38" s="12" t="s">
        <v>308</v>
      </c>
      <c r="L38" s="12" t="s">
        <v>164</v>
      </c>
    </row>
    <row r="39" spans="1:12" ht="43.2" x14ac:dyDescent="0.55000000000000004">
      <c r="A39" s="15" t="s">
        <v>47</v>
      </c>
      <c r="B39" s="12" t="s">
        <v>96</v>
      </c>
      <c r="C39" s="12" t="s">
        <v>230</v>
      </c>
      <c r="D39" s="12" t="s">
        <v>231</v>
      </c>
      <c r="E39" s="12" t="s">
        <v>232</v>
      </c>
      <c r="F39" s="12" t="s">
        <v>273</v>
      </c>
      <c r="G39" s="12" t="s">
        <v>274</v>
      </c>
      <c r="H39" s="12" t="s">
        <v>275</v>
      </c>
      <c r="I39" s="12" t="s">
        <v>291</v>
      </c>
      <c r="J39" s="12" t="s">
        <v>99</v>
      </c>
      <c r="K39" s="12" t="s">
        <v>309</v>
      </c>
      <c r="L39" s="12" t="s">
        <v>163</v>
      </c>
    </row>
    <row r="40" spans="1:12" ht="28.8" x14ac:dyDescent="0.55000000000000004">
      <c r="A40" s="15" t="s">
        <v>57</v>
      </c>
      <c r="B40" s="12" t="s">
        <v>98</v>
      </c>
      <c r="C40" s="12" t="s">
        <v>230</v>
      </c>
      <c r="D40" s="12" t="s">
        <v>231</v>
      </c>
      <c r="E40" s="12" t="s">
        <v>232</v>
      </c>
      <c r="F40" s="12" t="s">
        <v>263</v>
      </c>
      <c r="G40" s="12" t="s">
        <v>261</v>
      </c>
      <c r="H40" s="12" t="s">
        <v>266</v>
      </c>
      <c r="I40" s="12" t="s">
        <v>285</v>
      </c>
      <c r="J40" s="12" t="s">
        <v>101</v>
      </c>
      <c r="K40" s="12" t="s">
        <v>310</v>
      </c>
      <c r="L40" s="12" t="s">
        <v>164</v>
      </c>
    </row>
    <row r="41" spans="1:12" ht="28.8" x14ac:dyDescent="0.55000000000000004">
      <c r="A41" s="15" t="s">
        <v>59</v>
      </c>
      <c r="B41" s="12" t="s">
        <v>105</v>
      </c>
      <c r="C41" s="12" t="s">
        <v>230</v>
      </c>
      <c r="D41" s="12" t="s">
        <v>231</v>
      </c>
      <c r="E41" s="12" t="s">
        <v>232</v>
      </c>
      <c r="F41" s="12" t="s">
        <v>267</v>
      </c>
      <c r="G41" s="12" t="s">
        <v>264</v>
      </c>
      <c r="H41" s="12" t="s">
        <v>270</v>
      </c>
      <c r="I41" s="12" t="s">
        <v>285</v>
      </c>
      <c r="J41" s="12" t="s">
        <v>107</v>
      </c>
      <c r="K41" s="12" t="s">
        <v>311</v>
      </c>
      <c r="L41" s="12" t="s">
        <v>162</v>
      </c>
    </row>
    <row r="42" spans="1:12" ht="28.8" x14ac:dyDescent="0.55000000000000004">
      <c r="A42" s="15" t="s">
        <v>50</v>
      </c>
      <c r="B42" s="12" t="s">
        <v>143</v>
      </c>
      <c r="C42" s="12" t="s">
        <v>119</v>
      </c>
      <c r="D42" s="12" t="s">
        <v>233</v>
      </c>
      <c r="E42" s="12" t="s">
        <v>234</v>
      </c>
      <c r="F42" s="12" t="s">
        <v>259</v>
      </c>
      <c r="G42" s="12" t="s">
        <v>260</v>
      </c>
      <c r="H42" s="12" t="s">
        <v>262</v>
      </c>
      <c r="I42" s="12" t="s">
        <v>297</v>
      </c>
      <c r="J42" s="12" t="s">
        <v>139</v>
      </c>
      <c r="K42" s="12" t="s">
        <v>312</v>
      </c>
      <c r="L42" s="12" t="s">
        <v>163</v>
      </c>
    </row>
    <row r="43" spans="1:12" ht="28.8" x14ac:dyDescent="0.55000000000000004">
      <c r="A43" s="15" t="s">
        <v>52</v>
      </c>
      <c r="B43" s="12" t="s">
        <v>134</v>
      </c>
      <c r="C43" s="12" t="s">
        <v>235</v>
      </c>
      <c r="D43" s="12" t="s">
        <v>236</v>
      </c>
      <c r="E43" s="12" t="s">
        <v>237</v>
      </c>
      <c r="F43" s="12" t="s">
        <v>259</v>
      </c>
      <c r="G43" s="12" t="s">
        <v>260</v>
      </c>
      <c r="H43" s="12" t="s">
        <v>262</v>
      </c>
      <c r="I43" s="12" t="s">
        <v>297</v>
      </c>
      <c r="J43" s="12" t="s">
        <v>139</v>
      </c>
      <c r="K43" s="12" t="s">
        <v>312</v>
      </c>
      <c r="L43" s="12" t="s">
        <v>163</v>
      </c>
    </row>
    <row r="44" spans="1:12" ht="43.2" x14ac:dyDescent="0.55000000000000004">
      <c r="A44" s="15" t="s">
        <v>83</v>
      </c>
      <c r="B44" s="12" t="s">
        <v>131</v>
      </c>
      <c r="C44" s="12" t="s">
        <v>119</v>
      </c>
      <c r="D44" s="12" t="s">
        <v>233</v>
      </c>
      <c r="E44" s="12" t="s">
        <v>234</v>
      </c>
      <c r="F44" s="12" t="s">
        <v>268</v>
      </c>
      <c r="G44" s="12" t="s">
        <v>265</v>
      </c>
      <c r="H44" s="12" t="s">
        <v>271</v>
      </c>
      <c r="I44" s="12" t="s">
        <v>297</v>
      </c>
      <c r="J44" s="12" t="s">
        <v>128</v>
      </c>
      <c r="K44" s="12" t="s">
        <v>313</v>
      </c>
      <c r="L44" s="12" t="s">
        <v>162</v>
      </c>
    </row>
    <row r="45" spans="1:12" ht="28.8" x14ac:dyDescent="0.55000000000000004">
      <c r="A45" s="15" t="s">
        <v>45</v>
      </c>
      <c r="B45" s="12" t="s">
        <v>134</v>
      </c>
      <c r="C45" s="12" t="s">
        <v>227</v>
      </c>
      <c r="D45" s="12" t="s">
        <v>228</v>
      </c>
      <c r="E45" s="12" t="s">
        <v>229</v>
      </c>
      <c r="F45" s="12" t="s">
        <v>269</v>
      </c>
      <c r="G45" s="12" t="s">
        <v>272</v>
      </c>
      <c r="H45" s="12" t="s">
        <v>258</v>
      </c>
      <c r="I45" s="12" t="s">
        <v>297</v>
      </c>
      <c r="J45" s="12" t="s">
        <v>150</v>
      </c>
      <c r="K45" s="12" t="s">
        <v>312</v>
      </c>
      <c r="L45" s="12" t="s">
        <v>164</v>
      </c>
    </row>
    <row r="46" spans="1:12" ht="28.8" x14ac:dyDescent="0.55000000000000004">
      <c r="A46" s="15" t="s">
        <v>71</v>
      </c>
      <c r="B46" s="12" t="s">
        <v>125</v>
      </c>
      <c r="C46" s="12" t="s">
        <v>221</v>
      </c>
      <c r="D46" s="12" t="s">
        <v>222</v>
      </c>
      <c r="E46" s="12" t="s">
        <v>223</v>
      </c>
      <c r="F46" s="12" t="s">
        <v>269</v>
      </c>
      <c r="G46" s="12" t="s">
        <v>272</v>
      </c>
      <c r="H46" s="12" t="s">
        <v>258</v>
      </c>
      <c r="I46" s="12" t="s">
        <v>297</v>
      </c>
      <c r="J46" s="12" t="s">
        <v>124</v>
      </c>
      <c r="K46" s="12" t="s">
        <v>314</v>
      </c>
      <c r="L46" s="12" t="s">
        <v>164</v>
      </c>
    </row>
    <row r="47" spans="1:12" ht="28.8" x14ac:dyDescent="0.55000000000000004">
      <c r="A47" s="15" t="s">
        <v>89</v>
      </c>
      <c r="B47" s="12" t="s">
        <v>145</v>
      </c>
      <c r="C47" s="12" t="s">
        <v>243</v>
      </c>
      <c r="D47" s="12" t="s">
        <v>244</v>
      </c>
      <c r="E47" s="12" t="s">
        <v>245</v>
      </c>
      <c r="F47" s="12" t="s">
        <v>276</v>
      </c>
      <c r="G47" s="12" t="s">
        <v>277</v>
      </c>
      <c r="H47" s="12" t="s">
        <v>278</v>
      </c>
      <c r="I47" s="12" t="s">
        <v>297</v>
      </c>
      <c r="J47" s="12" t="s">
        <v>151</v>
      </c>
      <c r="K47" s="12" t="s">
        <v>312</v>
      </c>
      <c r="L47" s="12" t="s">
        <v>163</v>
      </c>
    </row>
    <row r="48" spans="1:12" ht="28.8" x14ac:dyDescent="0.55000000000000004">
      <c r="A48" s="15" t="s">
        <v>68</v>
      </c>
      <c r="B48" s="12" t="s">
        <v>131</v>
      </c>
      <c r="C48" s="12" t="s">
        <v>221</v>
      </c>
      <c r="D48" s="12" t="s">
        <v>222</v>
      </c>
      <c r="E48" s="12" t="s">
        <v>223</v>
      </c>
      <c r="F48" s="12" t="s">
        <v>263</v>
      </c>
      <c r="G48" s="12" t="s">
        <v>261</v>
      </c>
      <c r="H48" s="12" t="s">
        <v>266</v>
      </c>
      <c r="I48" s="12" t="s">
        <v>287</v>
      </c>
      <c r="J48" s="12" t="s">
        <v>132</v>
      </c>
      <c r="K48" s="12" t="s">
        <v>316</v>
      </c>
      <c r="L48" s="12" t="s">
        <v>164</v>
      </c>
    </row>
    <row r="49" spans="1:12" ht="28.8" x14ac:dyDescent="0.55000000000000004">
      <c r="A49" s="15" t="s">
        <v>53</v>
      </c>
      <c r="B49" s="12" t="s">
        <v>144</v>
      </c>
      <c r="C49" s="12" t="s">
        <v>227</v>
      </c>
      <c r="D49" s="12" t="s">
        <v>228</v>
      </c>
      <c r="E49" s="12" t="s">
        <v>229</v>
      </c>
      <c r="F49" s="12" t="s">
        <v>269</v>
      </c>
      <c r="G49" s="12" t="s">
        <v>272</v>
      </c>
      <c r="H49" s="12" t="s">
        <v>258</v>
      </c>
      <c r="I49" s="12" t="s">
        <v>287</v>
      </c>
      <c r="J49" s="12" t="s">
        <v>122</v>
      </c>
      <c r="K49" s="12" t="s">
        <v>315</v>
      </c>
      <c r="L49" s="12" t="s">
        <v>164</v>
      </c>
    </row>
    <row r="50" spans="1:12" ht="28.8" x14ac:dyDescent="0.55000000000000004">
      <c r="A50" s="15" t="s">
        <v>51</v>
      </c>
      <c r="B50" s="12" t="s">
        <v>123</v>
      </c>
      <c r="C50" s="12" t="s">
        <v>238</v>
      </c>
      <c r="D50" s="12" t="s">
        <v>239</v>
      </c>
      <c r="E50" s="12" t="s">
        <v>240</v>
      </c>
      <c r="F50" s="12" t="s">
        <v>276</v>
      </c>
      <c r="G50" s="12" t="s">
        <v>277</v>
      </c>
      <c r="H50" s="12" t="s">
        <v>278</v>
      </c>
      <c r="I50" s="12" t="s">
        <v>287</v>
      </c>
      <c r="J50" s="12" t="s">
        <v>150</v>
      </c>
      <c r="K50" s="12" t="s">
        <v>317</v>
      </c>
      <c r="L50" s="12" t="s">
        <v>163</v>
      </c>
    </row>
    <row r="51" spans="1:12" ht="28.8" x14ac:dyDescent="0.55000000000000004">
      <c r="A51" s="15" t="s">
        <v>55</v>
      </c>
      <c r="B51" s="12" t="s">
        <v>129</v>
      </c>
      <c r="C51" s="12" t="s">
        <v>103</v>
      </c>
      <c r="D51" s="12" t="s">
        <v>241</v>
      </c>
      <c r="E51" s="12" t="s">
        <v>242</v>
      </c>
      <c r="F51" s="12" t="s">
        <v>276</v>
      </c>
      <c r="G51" s="12" t="s">
        <v>277</v>
      </c>
      <c r="H51" s="12" t="s">
        <v>278</v>
      </c>
      <c r="I51" s="12" t="s">
        <v>287</v>
      </c>
      <c r="J51" s="12" t="s">
        <v>130</v>
      </c>
      <c r="K51" s="12" t="s">
        <v>315</v>
      </c>
      <c r="L51" s="12" t="s">
        <v>163</v>
      </c>
    </row>
    <row r="52" spans="1:12" ht="28.8" x14ac:dyDescent="0.55000000000000004">
      <c r="A52" s="15" t="s">
        <v>91</v>
      </c>
      <c r="B52" s="12" t="s">
        <v>144</v>
      </c>
      <c r="C52" s="12" t="s">
        <v>119</v>
      </c>
      <c r="D52" s="12" t="s">
        <v>233</v>
      </c>
      <c r="E52" s="12" t="s">
        <v>234</v>
      </c>
      <c r="F52" s="12" t="s">
        <v>279</v>
      </c>
      <c r="G52" s="12" t="s">
        <v>280</v>
      </c>
      <c r="H52" s="12" t="s">
        <v>281</v>
      </c>
      <c r="I52" s="12" t="s">
        <v>287</v>
      </c>
      <c r="J52" s="12" t="s">
        <v>149</v>
      </c>
      <c r="K52" s="12" t="s">
        <v>316</v>
      </c>
      <c r="L52" s="12" t="s">
        <v>162</v>
      </c>
    </row>
    <row r="53" spans="1:12" ht="28.8" x14ac:dyDescent="0.55000000000000004">
      <c r="A53" s="15" t="s">
        <v>82</v>
      </c>
      <c r="B53" s="12" t="s">
        <v>142</v>
      </c>
      <c r="C53" s="12" t="s">
        <v>235</v>
      </c>
      <c r="D53" s="12" t="s">
        <v>236</v>
      </c>
      <c r="E53" s="12" t="s">
        <v>237</v>
      </c>
      <c r="F53" s="12" t="s">
        <v>279</v>
      </c>
      <c r="G53" s="12" t="s">
        <v>280</v>
      </c>
      <c r="H53" s="12" t="s">
        <v>281</v>
      </c>
      <c r="I53" s="12" t="s">
        <v>287</v>
      </c>
      <c r="J53" s="12" t="s">
        <v>130</v>
      </c>
      <c r="K53" s="12" t="s">
        <v>315</v>
      </c>
      <c r="L53" s="12" t="s">
        <v>162</v>
      </c>
    </row>
    <row r="54" spans="1:12" ht="28.8" x14ac:dyDescent="0.55000000000000004">
      <c r="A54" s="15" t="s">
        <v>74</v>
      </c>
      <c r="B54" s="12" t="s">
        <v>114</v>
      </c>
      <c r="C54" s="12" t="s">
        <v>238</v>
      </c>
      <c r="D54" s="12" t="s">
        <v>239</v>
      </c>
      <c r="E54" s="12" t="s">
        <v>240</v>
      </c>
      <c r="F54" s="12" t="s">
        <v>259</v>
      </c>
      <c r="G54" s="12" t="s">
        <v>260</v>
      </c>
      <c r="H54" s="12" t="s">
        <v>262</v>
      </c>
      <c r="I54" s="12" t="s">
        <v>284</v>
      </c>
      <c r="J54" s="12" t="s">
        <v>139</v>
      </c>
      <c r="K54" s="12" t="s">
        <v>301</v>
      </c>
      <c r="L54" s="12" t="s">
        <v>163</v>
      </c>
    </row>
    <row r="55" spans="1:12" ht="28.8" x14ac:dyDescent="0.55000000000000004">
      <c r="A55" s="15" t="s">
        <v>72</v>
      </c>
      <c r="B55" s="12" t="s">
        <v>129</v>
      </c>
      <c r="C55" s="12" t="s">
        <v>243</v>
      </c>
      <c r="D55" s="12" t="s">
        <v>244</v>
      </c>
      <c r="E55" s="12" t="s">
        <v>245</v>
      </c>
      <c r="F55" s="12" t="s">
        <v>263</v>
      </c>
      <c r="G55" s="12" t="s">
        <v>261</v>
      </c>
      <c r="H55" s="12" t="s">
        <v>266</v>
      </c>
      <c r="I55" s="12" t="s">
        <v>284</v>
      </c>
      <c r="J55" s="12" t="s">
        <v>130</v>
      </c>
      <c r="K55" s="12" t="s">
        <v>302</v>
      </c>
      <c r="L55" s="12" t="s">
        <v>164</v>
      </c>
    </row>
    <row r="56" spans="1:12" ht="28.8" x14ac:dyDescent="0.55000000000000004">
      <c r="A56" s="15" t="s">
        <v>84</v>
      </c>
      <c r="B56" s="12" t="s">
        <v>143</v>
      </c>
      <c r="C56" s="12" t="s">
        <v>103</v>
      </c>
      <c r="D56" s="12" t="s">
        <v>241</v>
      </c>
      <c r="E56" s="12" t="s">
        <v>242</v>
      </c>
      <c r="F56" s="12" t="s">
        <v>269</v>
      </c>
      <c r="G56" s="12" t="s">
        <v>272</v>
      </c>
      <c r="H56" s="12" t="s">
        <v>258</v>
      </c>
      <c r="I56" s="12" t="s">
        <v>284</v>
      </c>
      <c r="J56" s="12" t="s">
        <v>149</v>
      </c>
      <c r="K56" s="12" t="s">
        <v>318</v>
      </c>
      <c r="L56" s="12" t="s">
        <v>164</v>
      </c>
    </row>
    <row r="57" spans="1:12" ht="28.8" x14ac:dyDescent="0.55000000000000004">
      <c r="A57" s="15" t="s">
        <v>73</v>
      </c>
      <c r="B57" s="12" t="s">
        <v>126</v>
      </c>
      <c r="C57" s="12" t="s">
        <v>243</v>
      </c>
      <c r="D57" s="12" t="s">
        <v>244</v>
      </c>
      <c r="E57" s="12" t="s">
        <v>245</v>
      </c>
      <c r="F57" s="12" t="s">
        <v>279</v>
      </c>
      <c r="G57" s="12" t="s">
        <v>280</v>
      </c>
      <c r="H57" s="12" t="s">
        <v>281</v>
      </c>
      <c r="I57" s="12" t="s">
        <v>284</v>
      </c>
      <c r="J57" s="12" t="s">
        <v>132</v>
      </c>
      <c r="K57" s="12" t="s">
        <v>318</v>
      </c>
      <c r="L57" s="12" t="s">
        <v>162</v>
      </c>
    </row>
    <row r="58" spans="1:12" ht="28.8" x14ac:dyDescent="0.55000000000000004">
      <c r="A58" s="15" t="s">
        <v>81</v>
      </c>
      <c r="B58" s="12" t="s">
        <v>141</v>
      </c>
      <c r="C58" s="12" t="s">
        <v>119</v>
      </c>
      <c r="D58" s="12" t="s">
        <v>233</v>
      </c>
      <c r="E58" s="12" t="s">
        <v>234</v>
      </c>
      <c r="F58" s="12" t="s">
        <v>268</v>
      </c>
      <c r="G58" s="12" t="s">
        <v>265</v>
      </c>
      <c r="H58" s="12" t="s">
        <v>271</v>
      </c>
      <c r="I58" s="12" t="s">
        <v>295</v>
      </c>
      <c r="J58" s="12" t="s">
        <v>147</v>
      </c>
      <c r="K58" s="12" t="s">
        <v>319</v>
      </c>
      <c r="L58" s="12" t="s">
        <v>162</v>
      </c>
    </row>
    <row r="59" spans="1:12" ht="28.8" x14ac:dyDescent="0.55000000000000004">
      <c r="A59" s="15" t="s">
        <v>65</v>
      </c>
      <c r="B59" s="12" t="s">
        <v>121</v>
      </c>
      <c r="C59" s="12" t="s">
        <v>103</v>
      </c>
      <c r="D59" s="12" t="s">
        <v>241</v>
      </c>
      <c r="E59" s="12" t="s">
        <v>242</v>
      </c>
      <c r="F59" s="12" t="s">
        <v>276</v>
      </c>
      <c r="G59" s="12" t="s">
        <v>277</v>
      </c>
      <c r="H59" s="12" t="s">
        <v>278</v>
      </c>
      <c r="I59" s="12" t="s">
        <v>295</v>
      </c>
      <c r="J59" s="12" t="s">
        <v>122</v>
      </c>
      <c r="K59" s="12" t="s">
        <v>320</v>
      </c>
      <c r="L59" s="12" t="s">
        <v>163</v>
      </c>
    </row>
    <row r="60" spans="1:12" ht="28.8" x14ac:dyDescent="0.55000000000000004">
      <c r="A60" s="15" t="s">
        <v>90</v>
      </c>
      <c r="B60" s="12" t="s">
        <v>146</v>
      </c>
      <c r="C60" s="12" t="s">
        <v>238</v>
      </c>
      <c r="D60" s="12" t="s">
        <v>239</v>
      </c>
      <c r="E60" s="12" t="s">
        <v>240</v>
      </c>
      <c r="F60" s="12" t="s">
        <v>259</v>
      </c>
      <c r="G60" s="12" t="s">
        <v>260</v>
      </c>
      <c r="H60" s="12" t="s">
        <v>262</v>
      </c>
      <c r="I60" s="12" t="s">
        <v>288</v>
      </c>
      <c r="J60" s="12" t="s">
        <v>151</v>
      </c>
      <c r="K60" s="12" t="s">
        <v>321</v>
      </c>
      <c r="L60" s="12" t="s">
        <v>163</v>
      </c>
    </row>
    <row r="61" spans="1:12" ht="28.8" x14ac:dyDescent="0.55000000000000004">
      <c r="A61" s="15" t="s">
        <v>66</v>
      </c>
      <c r="B61" s="12" t="s">
        <v>123</v>
      </c>
      <c r="C61" s="12" t="s">
        <v>103</v>
      </c>
      <c r="D61" s="12" t="s">
        <v>241</v>
      </c>
      <c r="E61" s="12" t="s">
        <v>242</v>
      </c>
      <c r="F61" s="12" t="s">
        <v>263</v>
      </c>
      <c r="G61" s="12" t="s">
        <v>261</v>
      </c>
      <c r="H61" s="12" t="s">
        <v>266</v>
      </c>
      <c r="I61" s="12" t="s">
        <v>288</v>
      </c>
      <c r="J61" s="12" t="s">
        <v>124</v>
      </c>
      <c r="K61" s="12" t="s">
        <v>322</v>
      </c>
      <c r="L61" s="12" t="s">
        <v>164</v>
      </c>
    </row>
    <row r="62" spans="1:12" ht="28.8" x14ac:dyDescent="0.55000000000000004">
      <c r="A62" s="15" t="s">
        <v>88</v>
      </c>
      <c r="B62" s="12" t="s">
        <v>141</v>
      </c>
      <c r="C62" s="12" t="s">
        <v>119</v>
      </c>
      <c r="D62" s="12" t="s">
        <v>233</v>
      </c>
      <c r="E62" s="12" t="s">
        <v>234</v>
      </c>
      <c r="F62" s="12" t="s">
        <v>268</v>
      </c>
      <c r="G62" s="12" t="s">
        <v>265</v>
      </c>
      <c r="H62" s="12" t="s">
        <v>271</v>
      </c>
      <c r="I62" s="12" t="s">
        <v>288</v>
      </c>
      <c r="J62" s="12" t="s">
        <v>150</v>
      </c>
      <c r="K62" s="12" t="s">
        <v>321</v>
      </c>
      <c r="L62" s="12" t="s">
        <v>162</v>
      </c>
    </row>
    <row r="63" spans="1:12" ht="28.8" x14ac:dyDescent="0.55000000000000004">
      <c r="A63" s="15" t="s">
        <v>54</v>
      </c>
      <c r="B63" s="12" t="s">
        <v>134</v>
      </c>
      <c r="C63" s="12" t="s">
        <v>227</v>
      </c>
      <c r="D63" s="12" t="s">
        <v>228</v>
      </c>
      <c r="E63" s="12" t="s">
        <v>229</v>
      </c>
      <c r="F63" s="12" t="s">
        <v>279</v>
      </c>
      <c r="G63" s="12" t="s">
        <v>280</v>
      </c>
      <c r="H63" s="12" t="s">
        <v>281</v>
      </c>
      <c r="I63" s="12" t="s">
        <v>288</v>
      </c>
      <c r="J63" s="12" t="s">
        <v>149</v>
      </c>
      <c r="K63" s="12" t="s">
        <v>322</v>
      </c>
      <c r="L63" s="12" t="s">
        <v>162</v>
      </c>
    </row>
    <row r="64" spans="1:12" ht="28.8" x14ac:dyDescent="0.55000000000000004">
      <c r="A64" s="15" t="s">
        <v>92</v>
      </c>
      <c r="B64" s="12" t="s">
        <v>142</v>
      </c>
      <c r="C64" s="12" t="s">
        <v>243</v>
      </c>
      <c r="D64" s="12" t="s">
        <v>244</v>
      </c>
      <c r="E64" s="12" t="s">
        <v>245</v>
      </c>
      <c r="F64" s="12" t="s">
        <v>279</v>
      </c>
      <c r="G64" s="12" t="s">
        <v>280</v>
      </c>
      <c r="H64" s="12" t="s">
        <v>281</v>
      </c>
      <c r="I64" s="12" t="s">
        <v>288</v>
      </c>
      <c r="J64" s="12" t="s">
        <v>151</v>
      </c>
      <c r="K64" s="12" t="s">
        <v>321</v>
      </c>
      <c r="L64" s="12" t="s">
        <v>162</v>
      </c>
    </row>
    <row r="65" spans="1:12" ht="28.8" x14ac:dyDescent="0.55000000000000004">
      <c r="A65" s="15" t="s">
        <v>79</v>
      </c>
      <c r="B65" s="12" t="s">
        <v>135</v>
      </c>
      <c r="C65" s="12" t="s">
        <v>103</v>
      </c>
      <c r="D65" s="12" t="s">
        <v>241</v>
      </c>
      <c r="E65" s="12" t="s">
        <v>242</v>
      </c>
      <c r="F65" s="12" t="s">
        <v>267</v>
      </c>
      <c r="G65" s="12" t="s">
        <v>264</v>
      </c>
      <c r="H65" s="12" t="s">
        <v>270</v>
      </c>
      <c r="I65" s="12" t="s">
        <v>292</v>
      </c>
      <c r="J65" s="12" t="s">
        <v>104</v>
      </c>
      <c r="K65" s="12" t="s">
        <v>323</v>
      </c>
      <c r="L65" s="12" t="s">
        <v>162</v>
      </c>
    </row>
    <row r="66" spans="1:12" ht="28.8" x14ac:dyDescent="0.55000000000000004">
      <c r="A66" s="15" t="s">
        <v>64</v>
      </c>
      <c r="B66" s="12" t="s">
        <v>105</v>
      </c>
      <c r="C66" s="12" t="s">
        <v>119</v>
      </c>
      <c r="D66" s="12" t="s">
        <v>233</v>
      </c>
      <c r="E66" s="12" t="s">
        <v>234</v>
      </c>
      <c r="F66" s="12" t="s">
        <v>276</v>
      </c>
      <c r="G66" s="12" t="s">
        <v>277</v>
      </c>
      <c r="H66" s="12" t="s">
        <v>278</v>
      </c>
      <c r="I66" s="12" t="s">
        <v>292</v>
      </c>
      <c r="J66" s="12" t="s">
        <v>104</v>
      </c>
      <c r="K66" s="12" t="s">
        <v>323</v>
      </c>
      <c r="L66" s="12" t="s">
        <v>163</v>
      </c>
    </row>
    <row r="67" spans="1:12" ht="43.2" x14ac:dyDescent="0.55000000000000004">
      <c r="A67" s="15" t="s">
        <v>94</v>
      </c>
      <c r="B67" s="12" t="s">
        <v>143</v>
      </c>
      <c r="C67" s="12" t="s">
        <v>246</v>
      </c>
      <c r="D67" s="12" t="s">
        <v>247</v>
      </c>
      <c r="E67" s="12" t="s">
        <v>248</v>
      </c>
      <c r="F67" s="12" t="s">
        <v>153</v>
      </c>
      <c r="G67" s="12" t="s">
        <v>153</v>
      </c>
      <c r="H67" s="12" t="s">
        <v>153</v>
      </c>
      <c r="I67" s="12" t="s">
        <v>155</v>
      </c>
      <c r="J67" s="12" t="s">
        <v>150</v>
      </c>
      <c r="K67" s="12" t="s">
        <v>159</v>
      </c>
      <c r="L67" s="12" t="s">
        <v>161</v>
      </c>
    </row>
    <row r="68" spans="1:12" ht="43.2" x14ac:dyDescent="0.55000000000000004">
      <c r="A68" s="15" t="s">
        <v>95</v>
      </c>
      <c r="B68" s="12" t="s">
        <v>143</v>
      </c>
      <c r="C68" s="12" t="s">
        <v>246</v>
      </c>
      <c r="D68" s="12" t="s">
        <v>247</v>
      </c>
      <c r="E68" s="12" t="s">
        <v>248</v>
      </c>
      <c r="F68" s="12" t="s">
        <v>154</v>
      </c>
      <c r="G68" s="12" t="s">
        <v>154</v>
      </c>
      <c r="H68" s="12" t="s">
        <v>154</v>
      </c>
      <c r="I68" s="12" t="s">
        <v>155</v>
      </c>
      <c r="J68" s="12" t="s">
        <v>156</v>
      </c>
      <c r="K68" s="12" t="s">
        <v>160</v>
      </c>
      <c r="L68" s="12" t="s">
        <v>161</v>
      </c>
    </row>
    <row r="69" spans="1:12" ht="43.2" x14ac:dyDescent="0.55000000000000004">
      <c r="A69" s="15" t="s">
        <v>93</v>
      </c>
      <c r="B69" s="12" t="s">
        <v>143</v>
      </c>
      <c r="C69" s="12" t="s">
        <v>249</v>
      </c>
      <c r="D69" s="12" t="s">
        <v>250</v>
      </c>
      <c r="E69" s="12" t="s">
        <v>251</v>
      </c>
      <c r="F69" s="12" t="s">
        <v>152</v>
      </c>
      <c r="G69" s="12" t="s">
        <v>152</v>
      </c>
      <c r="H69" s="12" t="s">
        <v>152</v>
      </c>
      <c r="I69" s="12" t="s">
        <v>155</v>
      </c>
      <c r="J69" s="12" t="s">
        <v>117</v>
      </c>
      <c r="K69" s="12" t="s">
        <v>158</v>
      </c>
      <c r="L69" s="12" t="s">
        <v>161</v>
      </c>
    </row>
    <row r="70" spans="1:12" ht="43.2" x14ac:dyDescent="0.55000000000000004">
      <c r="A70" s="15" t="s">
        <v>56</v>
      </c>
      <c r="B70" s="12" t="s">
        <v>110</v>
      </c>
      <c r="C70" s="12" t="s">
        <v>224</v>
      </c>
      <c r="D70" s="12" t="s">
        <v>225</v>
      </c>
      <c r="E70" s="12" t="s">
        <v>226</v>
      </c>
      <c r="F70" s="12" t="s">
        <v>267</v>
      </c>
      <c r="G70" s="12" t="s">
        <v>264</v>
      </c>
      <c r="H70" s="12" t="s">
        <v>270</v>
      </c>
      <c r="I70" s="12" t="s">
        <v>294</v>
      </c>
      <c r="J70" s="12" t="s">
        <v>112</v>
      </c>
      <c r="K70" s="12" t="s">
        <v>324</v>
      </c>
      <c r="L70" s="12" t="s">
        <v>162</v>
      </c>
    </row>
    <row r="71" spans="1:12" ht="43.2" x14ac:dyDescent="0.55000000000000004">
      <c r="A71" s="15" t="s">
        <v>46</v>
      </c>
      <c r="B71" s="12" t="s">
        <v>96</v>
      </c>
      <c r="C71" s="12" t="s">
        <v>230</v>
      </c>
      <c r="D71" s="12" t="s">
        <v>231</v>
      </c>
      <c r="E71" s="12" t="s">
        <v>232</v>
      </c>
      <c r="F71" s="12" t="s">
        <v>273</v>
      </c>
      <c r="G71" s="12" t="s">
        <v>274</v>
      </c>
      <c r="H71" s="12" t="s">
        <v>275</v>
      </c>
      <c r="I71" s="12" t="s">
        <v>294</v>
      </c>
      <c r="J71" s="12" t="s">
        <v>147</v>
      </c>
      <c r="K71" s="12" t="s">
        <v>325</v>
      </c>
      <c r="L71" s="12" t="s">
        <v>163</v>
      </c>
    </row>
    <row r="72" spans="1:12" ht="28.8" x14ac:dyDescent="0.55000000000000004">
      <c r="A72" s="15" t="s">
        <v>60</v>
      </c>
      <c r="B72" s="12" t="s">
        <v>109</v>
      </c>
      <c r="C72" s="12" t="s">
        <v>243</v>
      </c>
      <c r="D72" s="12" t="s">
        <v>244</v>
      </c>
      <c r="E72" s="12" t="s">
        <v>245</v>
      </c>
      <c r="F72" s="12" t="s">
        <v>273</v>
      </c>
      <c r="G72" s="12" t="s">
        <v>274</v>
      </c>
      <c r="H72" s="12" t="s">
        <v>275</v>
      </c>
      <c r="I72" s="12" t="s">
        <v>290</v>
      </c>
      <c r="J72" s="12" t="s">
        <v>108</v>
      </c>
      <c r="K72" s="12" t="s">
        <v>326</v>
      </c>
      <c r="L72" s="12" t="s">
        <v>163</v>
      </c>
    </row>
    <row r="73" spans="1:12" ht="28.8" x14ac:dyDescent="0.55000000000000004">
      <c r="A73" s="15" t="s">
        <v>76</v>
      </c>
      <c r="B73" s="12" t="s">
        <v>136</v>
      </c>
      <c r="C73" s="12" t="s">
        <v>252</v>
      </c>
      <c r="D73" s="12" t="s">
        <v>239</v>
      </c>
      <c r="E73" s="12" t="s">
        <v>240</v>
      </c>
      <c r="F73" s="12" t="s">
        <v>276</v>
      </c>
      <c r="G73" s="12" t="s">
        <v>277</v>
      </c>
      <c r="H73" s="12" t="s">
        <v>278</v>
      </c>
      <c r="I73" s="12" t="s">
        <v>290</v>
      </c>
      <c r="J73" s="12" t="s">
        <v>108</v>
      </c>
      <c r="K73" s="12" t="s">
        <v>326</v>
      </c>
      <c r="L73" s="12" t="s">
        <v>163</v>
      </c>
    </row>
    <row r="74" spans="1:12" ht="28.8" x14ac:dyDescent="0.55000000000000004">
      <c r="A74" s="15" t="s">
        <v>77</v>
      </c>
      <c r="B74" s="12" t="s">
        <v>109</v>
      </c>
      <c r="C74" s="12" t="s">
        <v>119</v>
      </c>
      <c r="D74" s="12" t="s">
        <v>233</v>
      </c>
      <c r="E74" s="12" t="s">
        <v>234</v>
      </c>
      <c r="F74" s="12" t="s">
        <v>256</v>
      </c>
      <c r="G74" s="12" t="s">
        <v>257</v>
      </c>
      <c r="H74" s="12" t="s">
        <v>258</v>
      </c>
      <c r="I74" s="12" t="s">
        <v>298</v>
      </c>
      <c r="J74" s="12" t="s">
        <v>107</v>
      </c>
      <c r="K74" s="12" t="s">
        <v>327</v>
      </c>
      <c r="L74" s="12" t="s">
        <v>164</v>
      </c>
    </row>
    <row r="75" spans="1:12" ht="28.8" x14ac:dyDescent="0.55000000000000004">
      <c r="A75" s="15" t="s">
        <v>58</v>
      </c>
      <c r="B75" s="12" t="s">
        <v>102</v>
      </c>
      <c r="C75" s="12" t="s">
        <v>235</v>
      </c>
      <c r="D75" s="12" t="s">
        <v>236</v>
      </c>
      <c r="E75" s="12" t="s">
        <v>237</v>
      </c>
      <c r="F75" s="12" t="s">
        <v>263</v>
      </c>
      <c r="G75" s="12" t="s">
        <v>261</v>
      </c>
      <c r="H75" s="12" t="s">
        <v>266</v>
      </c>
      <c r="I75" s="12" t="s">
        <v>298</v>
      </c>
      <c r="J75" s="12" t="s">
        <v>104</v>
      </c>
      <c r="K75" s="12" t="s">
        <v>328</v>
      </c>
      <c r="L75" s="12" t="s">
        <v>164</v>
      </c>
    </row>
    <row r="76" spans="1:12" ht="43.2" x14ac:dyDescent="0.55000000000000004">
      <c r="A76" s="15" t="s">
        <v>75</v>
      </c>
      <c r="B76" s="12" t="s">
        <v>118</v>
      </c>
      <c r="C76" s="12" t="s">
        <v>224</v>
      </c>
      <c r="D76" s="12" t="s">
        <v>225</v>
      </c>
      <c r="E76" s="12" t="s">
        <v>226</v>
      </c>
      <c r="F76" s="12" t="s">
        <v>273</v>
      </c>
      <c r="G76" s="12" t="s">
        <v>274</v>
      </c>
      <c r="H76" s="12" t="s">
        <v>275</v>
      </c>
      <c r="I76" s="12" t="s">
        <v>298</v>
      </c>
      <c r="J76" s="12" t="s">
        <v>148</v>
      </c>
      <c r="K76" s="12" t="s">
        <v>327</v>
      </c>
      <c r="L76" s="12" t="s">
        <v>163</v>
      </c>
    </row>
    <row r="77" spans="1:12" ht="28.8" x14ac:dyDescent="0.55000000000000004">
      <c r="A77" s="15" t="s">
        <v>80</v>
      </c>
      <c r="B77" s="12" t="s">
        <v>140</v>
      </c>
      <c r="C77" s="12" t="s">
        <v>119</v>
      </c>
      <c r="D77" s="12" t="s">
        <v>233</v>
      </c>
      <c r="E77" s="12" t="s">
        <v>234</v>
      </c>
      <c r="F77" s="12" t="s">
        <v>256</v>
      </c>
      <c r="G77" s="12" t="s">
        <v>257</v>
      </c>
      <c r="H77" s="12" t="s">
        <v>258</v>
      </c>
      <c r="I77" s="12" t="s">
        <v>296</v>
      </c>
      <c r="J77" s="12" t="s">
        <v>101</v>
      </c>
      <c r="K77" s="12" t="s">
        <v>329</v>
      </c>
      <c r="L77" s="12" t="s">
        <v>164</v>
      </c>
    </row>
    <row r="78" spans="1:12" ht="28.8" x14ac:dyDescent="0.55000000000000004">
      <c r="A78" s="15" t="s">
        <v>63</v>
      </c>
      <c r="B78" s="12" t="s">
        <v>118</v>
      </c>
      <c r="C78" s="12" t="s">
        <v>221</v>
      </c>
      <c r="D78" s="12" t="s">
        <v>222</v>
      </c>
      <c r="E78" s="12" t="s">
        <v>223</v>
      </c>
      <c r="F78" s="12" t="s">
        <v>256</v>
      </c>
      <c r="G78" s="12" t="s">
        <v>257</v>
      </c>
      <c r="H78" s="12" t="s">
        <v>258</v>
      </c>
      <c r="I78" s="12" t="s">
        <v>296</v>
      </c>
      <c r="J78" s="12" t="s">
        <v>117</v>
      </c>
      <c r="K78" s="12" t="s">
        <v>330</v>
      </c>
      <c r="L78" s="12" t="s">
        <v>164</v>
      </c>
    </row>
    <row r="79" spans="1:12" ht="28.8" x14ac:dyDescent="0.55000000000000004">
      <c r="A79" s="15" t="s">
        <v>49</v>
      </c>
      <c r="B79" s="12" t="s">
        <v>113</v>
      </c>
      <c r="C79" s="12" t="s">
        <v>230</v>
      </c>
      <c r="D79" s="12" t="s">
        <v>231</v>
      </c>
      <c r="E79" s="12" t="s">
        <v>232</v>
      </c>
      <c r="F79" s="12" t="s">
        <v>267</v>
      </c>
      <c r="G79" s="12" t="s">
        <v>264</v>
      </c>
      <c r="H79" s="12" t="s">
        <v>270</v>
      </c>
      <c r="I79" s="12" t="s">
        <v>299</v>
      </c>
      <c r="J79" s="12" t="s">
        <v>112</v>
      </c>
      <c r="K79" s="12" t="s">
        <v>331</v>
      </c>
      <c r="L79" s="12" t="s">
        <v>162</v>
      </c>
    </row>
    <row r="80" spans="1:12" ht="28.8" x14ac:dyDescent="0.55000000000000004">
      <c r="A80" s="15" t="s">
        <v>78</v>
      </c>
      <c r="B80" s="12" t="s">
        <v>137</v>
      </c>
      <c r="C80" s="12" t="s">
        <v>238</v>
      </c>
      <c r="D80" s="12" t="s">
        <v>239</v>
      </c>
      <c r="E80" s="12" t="s">
        <v>240</v>
      </c>
      <c r="F80" s="12" t="s">
        <v>273</v>
      </c>
      <c r="G80" s="12" t="s">
        <v>274</v>
      </c>
      <c r="H80" s="12" t="s">
        <v>275</v>
      </c>
      <c r="I80" s="12" t="s">
        <v>299</v>
      </c>
      <c r="J80" s="12" t="s">
        <v>108</v>
      </c>
      <c r="K80" s="12" t="s">
        <v>331</v>
      </c>
      <c r="L80" s="12" t="s">
        <v>163</v>
      </c>
    </row>
    <row r="81" spans="1:12" x14ac:dyDescent="0.55000000000000004">
      <c r="A81" s="12"/>
      <c r="B81" s="12"/>
      <c r="C81" s="12"/>
      <c r="D81" s="12"/>
      <c r="E81" s="12"/>
      <c r="G81" s="12"/>
      <c r="H81" s="12"/>
      <c r="I81" s="12"/>
      <c r="J81" s="12"/>
      <c r="K81" s="12"/>
      <c r="L81" s="12"/>
    </row>
    <row r="82" spans="1:12" x14ac:dyDescent="0.55000000000000004">
      <c r="A82" s="12"/>
      <c r="B82" s="12"/>
      <c r="C82" s="12"/>
      <c r="D82" s="12"/>
      <c r="E82" s="12"/>
      <c r="G82" s="12"/>
      <c r="H82" s="12"/>
      <c r="I82" s="12"/>
      <c r="J82" s="12"/>
      <c r="K82" s="12"/>
      <c r="L82" s="12"/>
    </row>
    <row r="83" spans="1:12" x14ac:dyDescent="0.55000000000000004">
      <c r="A83" s="12"/>
      <c r="B83" s="12"/>
      <c r="C83" s="12"/>
      <c r="D83" s="12"/>
      <c r="E83" s="12"/>
      <c r="G83" s="12"/>
      <c r="H83" s="12"/>
      <c r="I83" s="12"/>
      <c r="J83" s="12"/>
      <c r="K83" s="12"/>
      <c r="L83" s="12"/>
    </row>
    <row r="84" spans="1:12" x14ac:dyDescent="0.55000000000000004">
      <c r="A84" s="12"/>
      <c r="B84" s="12"/>
      <c r="C84" s="12"/>
      <c r="D84" s="12"/>
      <c r="E84" s="12"/>
      <c r="G84" s="12"/>
      <c r="H84" s="12"/>
      <c r="I84" s="12"/>
      <c r="J84" s="12"/>
      <c r="K84" s="12"/>
      <c r="L84" s="12"/>
    </row>
    <row r="85" spans="1:12" x14ac:dyDescent="0.55000000000000004">
      <c r="A85" s="12"/>
      <c r="B85" s="12"/>
      <c r="C85" s="12"/>
      <c r="D85" s="12"/>
      <c r="E85" s="12"/>
      <c r="G85" s="12"/>
      <c r="H85" s="12"/>
      <c r="I85" s="12"/>
      <c r="J85" s="12"/>
      <c r="K85" s="12"/>
      <c r="L85" s="12"/>
    </row>
    <row r="86" spans="1:12" x14ac:dyDescent="0.55000000000000004">
      <c r="A86" s="12"/>
      <c r="B86" s="12"/>
      <c r="C86" s="12"/>
      <c r="D86" s="12"/>
      <c r="E86" s="12"/>
      <c r="G86" s="12"/>
      <c r="H86" s="12"/>
      <c r="I86" s="12"/>
      <c r="J86" s="12"/>
      <c r="K86" s="12"/>
      <c r="L86" s="12"/>
    </row>
    <row r="87" spans="1:12" x14ac:dyDescent="0.55000000000000004">
      <c r="A87" s="12"/>
      <c r="B87" s="12"/>
      <c r="C87" s="12"/>
      <c r="D87" s="12"/>
      <c r="E87" s="12"/>
      <c r="G87" s="12"/>
      <c r="H87" s="12"/>
      <c r="I87" s="12"/>
      <c r="J87" s="12"/>
      <c r="K87" s="12"/>
      <c r="L87" s="12"/>
    </row>
    <row r="88" spans="1:12" x14ac:dyDescent="0.55000000000000004">
      <c r="A88" s="12"/>
      <c r="B88" s="12"/>
      <c r="C88" s="12"/>
      <c r="D88" s="12"/>
      <c r="E88" s="12"/>
      <c r="G88" s="12"/>
      <c r="H88" s="12"/>
      <c r="I88" s="12"/>
      <c r="J88" s="12"/>
      <c r="K88" s="12"/>
      <c r="L88" s="12"/>
    </row>
    <row r="89" spans="1:12" x14ac:dyDescent="0.55000000000000004">
      <c r="A89" s="12"/>
      <c r="B89" s="12"/>
      <c r="C89" s="12"/>
      <c r="D89" s="12"/>
      <c r="E89" s="12"/>
      <c r="G89" s="12"/>
      <c r="H89" s="12"/>
      <c r="I89" s="12"/>
      <c r="J89" s="12"/>
      <c r="K89" s="12"/>
      <c r="L89" s="12"/>
    </row>
    <row r="90" spans="1:12" x14ac:dyDescent="0.55000000000000004">
      <c r="A90" s="12"/>
      <c r="B90" s="12"/>
      <c r="C90" s="12"/>
      <c r="D90" s="12"/>
      <c r="E90" s="12"/>
      <c r="G90" s="12"/>
      <c r="H90" s="12"/>
      <c r="I90" s="12"/>
      <c r="J90" s="12"/>
      <c r="K90" s="12"/>
      <c r="L90" s="12"/>
    </row>
    <row r="91" spans="1:12" x14ac:dyDescent="0.55000000000000004">
      <c r="A91" s="12"/>
      <c r="B91" s="12"/>
      <c r="C91" s="12"/>
      <c r="D91" s="12"/>
      <c r="E91" s="12"/>
      <c r="G91" s="12"/>
      <c r="H91" s="12"/>
      <c r="I91" s="12"/>
      <c r="J91" s="12"/>
      <c r="K91" s="12"/>
      <c r="L91" s="12"/>
    </row>
    <row r="92" spans="1:12" x14ac:dyDescent="0.55000000000000004">
      <c r="A92" s="12"/>
      <c r="B92" s="12"/>
      <c r="C92" s="12"/>
      <c r="D92" s="12"/>
      <c r="E92" s="12"/>
      <c r="G92" s="12"/>
      <c r="H92" s="12"/>
      <c r="I92" s="12"/>
      <c r="J92" s="12"/>
      <c r="K92" s="12"/>
      <c r="L92" s="12"/>
    </row>
    <row r="93" spans="1:12" x14ac:dyDescent="0.55000000000000004">
      <c r="A93" s="12"/>
      <c r="B93" s="12"/>
      <c r="C93" s="12"/>
      <c r="D93" s="12"/>
      <c r="E93" s="12"/>
      <c r="G93" s="12"/>
      <c r="H93" s="12"/>
      <c r="I93" s="12"/>
      <c r="J93" s="12"/>
      <c r="K93" s="12"/>
      <c r="L93" s="12"/>
    </row>
    <row r="94" spans="1:12" x14ac:dyDescent="0.55000000000000004">
      <c r="A94" s="12"/>
      <c r="B94" s="12"/>
      <c r="C94" s="12"/>
      <c r="D94" s="12"/>
      <c r="E94" s="12"/>
      <c r="G94" s="12"/>
      <c r="H94" s="12"/>
      <c r="I94" s="12"/>
      <c r="J94" s="12"/>
      <c r="K94" s="12"/>
      <c r="L94" s="12"/>
    </row>
    <row r="95" spans="1:12" x14ac:dyDescent="0.55000000000000004">
      <c r="A95" s="12"/>
      <c r="B95" s="12"/>
      <c r="C95" s="12"/>
      <c r="D95" s="12"/>
      <c r="E95" s="12"/>
      <c r="G95" s="12"/>
      <c r="H95" s="12"/>
      <c r="I95" s="12"/>
      <c r="J95" s="12"/>
      <c r="K95" s="12"/>
      <c r="L95" s="12"/>
    </row>
    <row r="96" spans="1:12" x14ac:dyDescent="0.55000000000000004">
      <c r="A96" s="12"/>
      <c r="B96" s="12"/>
      <c r="C96" s="12"/>
      <c r="D96" s="12"/>
      <c r="E96" s="12"/>
      <c r="G96" s="12"/>
      <c r="H96" s="12"/>
      <c r="I96" s="12"/>
      <c r="J96" s="12"/>
      <c r="K96" s="12"/>
      <c r="L96" s="12"/>
    </row>
    <row r="97" spans="1:12" x14ac:dyDescent="0.55000000000000004">
      <c r="A97" s="12"/>
      <c r="B97" s="12"/>
      <c r="C97" s="12"/>
      <c r="D97" s="12"/>
      <c r="E97" s="12"/>
      <c r="G97" s="12"/>
      <c r="H97" s="12"/>
      <c r="I97" s="12"/>
      <c r="J97" s="12"/>
      <c r="K97" s="12"/>
      <c r="L97" s="12"/>
    </row>
  </sheetData>
  <mergeCells count="3">
    <mergeCell ref="A12:J12"/>
    <mergeCell ref="A1:L1"/>
    <mergeCell ref="A26:L26"/>
  </mergeCells>
  <phoneticPr fontId="2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C7A2D-B35D-414C-92F7-2C8347750C37}">
  <dimension ref="A1:I48"/>
  <sheetViews>
    <sheetView topLeftCell="A16" zoomScaleNormal="100" workbookViewId="0">
      <selection activeCell="C31" sqref="C31"/>
    </sheetView>
  </sheetViews>
  <sheetFormatPr defaultRowHeight="14.4" x14ac:dyDescent="0.55000000000000004"/>
  <cols>
    <col min="1" max="9" width="18.578125" style="33" customWidth="1"/>
  </cols>
  <sheetData>
    <row r="1" spans="1:9" ht="14.7" thickBot="1" x14ac:dyDescent="0.6">
      <c r="A1" s="95" t="s">
        <v>203</v>
      </c>
      <c r="B1" s="96"/>
      <c r="C1" s="96"/>
      <c r="D1" s="96"/>
      <c r="E1" s="96"/>
      <c r="F1" s="96"/>
      <c r="G1" s="96"/>
      <c r="H1" s="96"/>
      <c r="I1" s="97"/>
    </row>
    <row r="2" spans="1:9" ht="28.8" x14ac:dyDescent="0.55000000000000004">
      <c r="A2" s="11" t="s">
        <v>200</v>
      </c>
      <c r="B2" s="11" t="s">
        <v>192</v>
      </c>
      <c r="C2" s="11" t="s">
        <v>193</v>
      </c>
      <c r="D2" s="11" t="s">
        <v>194</v>
      </c>
      <c r="E2" s="11" t="s">
        <v>195</v>
      </c>
      <c r="F2" s="11" t="s">
        <v>196</v>
      </c>
      <c r="G2" s="11" t="s">
        <v>197</v>
      </c>
      <c r="H2" s="11" t="s">
        <v>198</v>
      </c>
      <c r="I2" s="11" t="s">
        <v>199</v>
      </c>
    </row>
    <row r="3" spans="1:9" ht="28.8" x14ac:dyDescent="0.55000000000000004">
      <c r="A3" s="33" t="s">
        <v>165</v>
      </c>
      <c r="B3" s="33" t="str" cm="1">
        <f t="array" aca="1" ref="B3" ca="1">CELL("address",INDEX(Data!$A$3:$A$9,MATCH(Calculator!$A$5,Data!$A$3:$A$9,0),1))</f>
        <v>'[Genshin 2.0.xlsx]Data'!$A$3</v>
      </c>
      <c r="C3" s="33" t="str" cm="1">
        <f t="array" aca="1" ref="C3" ca="1">CELL("address",INDEX(Data!$A$3:$A$9,MATCH(Calculator!$B$5,Data!$A$3:$A$9,0),1))</f>
        <v>'[Genshin 2.0.xlsx]Data'!$A$9</v>
      </c>
      <c r="D3" s="33" cm="1">
        <f t="array" aca="1" ref="D3" ca="1">ROW(INDIRECT(B3))</f>
        <v>3</v>
      </c>
      <c r="E3" s="33" cm="1">
        <f t="array" aca="1" ref="E3" ca="1">ROW(INDIRECT(C3))</f>
        <v>9</v>
      </c>
      <c r="F3" s="33" t="s">
        <v>210</v>
      </c>
      <c r="G3" s="33" t="str">
        <f ca="1">CONCATENATE(F3,D3)</f>
        <v>Data!B3</v>
      </c>
      <c r="H3" s="33" t="str">
        <f ca="1">CONCATENATE(F3,E3)</f>
        <v>Data!B9</v>
      </c>
      <c r="I3" s="33">
        <f ca="1">SUM(INDIRECT(G3):INDIRECT(H3))</f>
        <v>1</v>
      </c>
    </row>
    <row r="4" spans="1:9" ht="28.8" x14ac:dyDescent="0.55000000000000004">
      <c r="A4" s="33" t="s">
        <v>4</v>
      </c>
      <c r="B4" s="33" t="str" cm="1">
        <f t="array" aca="1" ref="B4" ca="1">CELL("address",INDEX(Data!$A$3:$A$9,MATCH(Calculator!$A$5,Data!$A$3:$A$9,0),1))</f>
        <v>'[Genshin 2.0.xlsx]Data'!$A$3</v>
      </c>
      <c r="C4" s="33" t="str" cm="1">
        <f t="array" aca="1" ref="C4" ca="1">CELL("address",INDEX(Data!$A$3:$A$9,MATCH(Calculator!$B$5,Data!$A$3:$A$9,0),1))</f>
        <v>'[Genshin 2.0.xlsx]Data'!$A$9</v>
      </c>
      <c r="D4" s="33" cm="1">
        <f t="array" aca="1" ref="D4" ca="1">ROW(INDIRECT(B4))</f>
        <v>3</v>
      </c>
      <c r="E4" s="33" cm="1">
        <f t="array" aca="1" ref="E4" ca="1">ROW(INDIRECT(C4))</f>
        <v>9</v>
      </c>
      <c r="F4" s="33" t="s">
        <v>215</v>
      </c>
      <c r="G4" s="33" t="str">
        <f t="shared" ref="G4:G13" ca="1" si="0">CONCATENATE(F4,D4)</f>
        <v>Data!C3</v>
      </c>
      <c r="H4" s="33" t="str">
        <f t="shared" ref="H4:H13" ca="1" si="1">CONCATENATE(F4,E4)</f>
        <v>Data!C9</v>
      </c>
      <c r="I4" s="33">
        <f ca="1">SUM(INDIRECT(G4):INDIRECT(H4))</f>
        <v>9</v>
      </c>
    </row>
    <row r="5" spans="1:9" ht="28.8" x14ac:dyDescent="0.55000000000000004">
      <c r="A5" s="33" t="s">
        <v>5</v>
      </c>
      <c r="B5" s="33" t="str" cm="1">
        <f t="array" aca="1" ref="B5" ca="1">CELL("address",INDEX(Data!$A$3:$A$9,MATCH(Calculator!$A$5,Data!$A$3:$A$9,0),1))</f>
        <v>'[Genshin 2.0.xlsx]Data'!$A$3</v>
      </c>
      <c r="C5" s="33" t="str" cm="1">
        <f t="array" aca="1" ref="C5" ca="1">CELL("address",INDEX(Data!$A$3:$A$9,MATCH(Calculator!$B$5,Data!$A$3:$A$9,0),1))</f>
        <v>'[Genshin 2.0.xlsx]Data'!$A$9</v>
      </c>
      <c r="D5" s="33" cm="1">
        <f t="array" aca="1" ref="D5" ca="1">ROW(INDIRECT(B5))</f>
        <v>3</v>
      </c>
      <c r="E5" s="33" cm="1">
        <f t="array" aca="1" ref="E5" ca="1">ROW(INDIRECT(C5))</f>
        <v>9</v>
      </c>
      <c r="F5" s="33" t="s">
        <v>216</v>
      </c>
      <c r="G5" s="33" t="str">
        <f t="shared" ca="1" si="0"/>
        <v>Data!D3</v>
      </c>
      <c r="H5" s="33" t="str">
        <f t="shared" ca="1" si="1"/>
        <v>Data!D9</v>
      </c>
      <c r="I5" s="33">
        <f ca="1">SUM(INDIRECT(G5):INDIRECT(H5))</f>
        <v>9</v>
      </c>
    </row>
    <row r="6" spans="1:9" ht="28.8" x14ac:dyDescent="0.55000000000000004">
      <c r="A6" s="33" t="s">
        <v>6</v>
      </c>
      <c r="B6" s="33" t="str" cm="1">
        <f t="array" aca="1" ref="B6" ca="1">CELL("address",INDEX(Data!$A$3:$A$9,MATCH(Calculator!$A$5,Data!$A$3:$A$9,0),1))</f>
        <v>'[Genshin 2.0.xlsx]Data'!$A$3</v>
      </c>
      <c r="C6" s="33" t="str" cm="1">
        <f t="array" aca="1" ref="C6" ca="1">CELL("address",INDEX(Data!$A$3:$A$9,MATCH(Calculator!$B$5,Data!$A$3:$A$9,0),1))</f>
        <v>'[Genshin 2.0.xlsx]Data'!$A$9</v>
      </c>
      <c r="D6" s="33" cm="1">
        <f t="array" aca="1" ref="D6" ca="1">ROW(INDIRECT(B6))</f>
        <v>3</v>
      </c>
      <c r="E6" s="33" cm="1">
        <f t="array" aca="1" ref="E6" ca="1">ROW(INDIRECT(C6))</f>
        <v>9</v>
      </c>
      <c r="F6" s="33" t="s">
        <v>217</v>
      </c>
      <c r="G6" s="33" t="str">
        <f t="shared" ca="1" si="0"/>
        <v>Data!E3</v>
      </c>
      <c r="H6" s="33" t="str">
        <f t="shared" ca="1" si="1"/>
        <v>Data!E9</v>
      </c>
      <c r="I6" s="33">
        <f ca="1">SUM(INDIRECT(G6):INDIRECT(H6))</f>
        <v>6</v>
      </c>
    </row>
    <row r="7" spans="1:9" ht="28.8" x14ac:dyDescent="0.55000000000000004">
      <c r="A7" s="33" t="s">
        <v>7</v>
      </c>
      <c r="B7" s="33" t="str" cm="1">
        <f t="array" aca="1" ref="B7" ca="1">CELL("address",INDEX(Data!$A$3:$A$9,MATCH(Calculator!$A$5,Data!$A$3:$A$9,0),1))</f>
        <v>'[Genshin 2.0.xlsx]Data'!$A$3</v>
      </c>
      <c r="C7" s="33" t="str">
        <f ca="1">B4</f>
        <v>'[Genshin 2.0.xlsx]Data'!$A$3</v>
      </c>
      <c r="D7" s="33" cm="1">
        <f t="array" aca="1" ref="D7" ca="1">ROW(INDIRECT(B7))</f>
        <v>3</v>
      </c>
      <c r="E7" s="33" cm="1">
        <f t="array" aca="1" ref="E7" ca="1">ROW(INDIRECT(C7))</f>
        <v>3</v>
      </c>
      <c r="F7" s="33" t="s">
        <v>212</v>
      </c>
      <c r="G7" s="33" t="str">
        <f t="shared" ca="1" si="0"/>
        <v>Data!F3</v>
      </c>
      <c r="H7" s="33" t="str">
        <f t="shared" ca="1" si="1"/>
        <v>Data!F3</v>
      </c>
      <c r="I7" s="33">
        <f ca="1">SUM(INDIRECT(G7):INDIRECT(H7))</f>
        <v>0</v>
      </c>
    </row>
    <row r="8" spans="1:9" ht="28.8" x14ac:dyDescent="0.55000000000000004">
      <c r="A8" s="33" t="s">
        <v>8</v>
      </c>
      <c r="B8" s="33" t="str" cm="1">
        <f t="array" aca="1" ref="B8" ca="1">CELL("address",INDEX(Data!$A$3:$A$9,MATCH(Calculator!$A$5,Data!$A$3:$A$9,0),1))</f>
        <v>'[Genshin 2.0.xlsx]Data'!$A$3</v>
      </c>
      <c r="C8" s="33" t="str" cm="1">
        <f t="array" aca="1" ref="C8" ca="1">CELL("address",INDEX(Data!$A$3:$A$9,MATCH(Calculator!$B$5,Data!$A$3:$A$9,0),1))</f>
        <v>'[Genshin 2.0.xlsx]Data'!$A$9</v>
      </c>
      <c r="D8" s="33" cm="1">
        <f t="array" aca="1" ref="D8" ca="1">ROW(INDIRECT(B8))</f>
        <v>3</v>
      </c>
      <c r="E8" s="33" cm="1">
        <f t="array" aca="1" ref="E8" ca="1">ROW(INDIRECT(C8))</f>
        <v>9</v>
      </c>
      <c r="F8" s="33" t="s">
        <v>213</v>
      </c>
      <c r="G8" s="33" t="str">
        <f t="shared" ca="1" si="0"/>
        <v>Data!G3</v>
      </c>
      <c r="H8" s="33" t="str">
        <f t="shared" ca="1" si="1"/>
        <v>Data!G9</v>
      </c>
      <c r="I8" s="33">
        <f ca="1">SUM(INDIRECT(G8):INDIRECT(H8))</f>
        <v>30</v>
      </c>
    </row>
    <row r="9" spans="1:9" ht="28.8" x14ac:dyDescent="0.55000000000000004">
      <c r="A9" s="33" t="s">
        <v>9</v>
      </c>
      <c r="B9" s="33" t="str" cm="1">
        <f t="array" aca="1" ref="B9" ca="1">CELL("address",INDEX(Data!$A$3:$A$9,MATCH(Calculator!$A$5,Data!$A$3:$A$9,0),1))</f>
        <v>'[Genshin 2.0.xlsx]Data'!$A$3</v>
      </c>
      <c r="C9" s="33" t="str" cm="1">
        <f t="array" aca="1" ref="C9" ca="1">CELL("address",INDEX(Data!$A$3:$A$9,MATCH(Calculator!$B$5,Data!$A$3:$A$9,0),1))</f>
        <v>'[Genshin 2.0.xlsx]Data'!$A$9</v>
      </c>
      <c r="D9" s="33" cm="1">
        <f t="array" aca="1" ref="D9" ca="1">ROW(INDIRECT(B9))</f>
        <v>3</v>
      </c>
      <c r="E9" s="33" cm="1">
        <f t="array" aca="1" ref="E9" ca="1">ROW(INDIRECT(C9))</f>
        <v>9</v>
      </c>
      <c r="F9" s="33" t="s">
        <v>214</v>
      </c>
      <c r="G9" s="33" t="str">
        <f t="shared" ca="1" si="0"/>
        <v>Data!H3</v>
      </c>
      <c r="H9" s="33" t="str">
        <f t="shared" ca="1" si="1"/>
        <v>Data!H9</v>
      </c>
      <c r="I9" s="33">
        <f ca="1">SUM(INDIRECT(G9):INDIRECT(H9))</f>
        <v>36</v>
      </c>
    </row>
    <row r="10" spans="1:9" ht="28.8" x14ac:dyDescent="0.55000000000000004">
      <c r="A10" s="33" t="s">
        <v>201</v>
      </c>
      <c r="B10" s="33" t="str" cm="1">
        <f t="array" aca="1" ref="B10" ca="1">CELL("address",INDEX(Data!$A$3:$A$9,MATCH(Calculator!$A$5,Data!$A$3:$A$9,0),1))</f>
        <v>'[Genshin 2.0.xlsx]Data'!$A$3</v>
      </c>
      <c r="C10" s="33" t="str" cm="1">
        <f t="array" aca="1" ref="C10" ca="1">CELL("address",INDEX(Data!$A$3:$A$9,MATCH(Calculator!$B$5,Data!$A$3:$A$9,0),1))</f>
        <v>'[Genshin 2.0.xlsx]Data'!$A$9</v>
      </c>
      <c r="D10" s="33" cm="1">
        <f t="array" aca="1" ref="D10" ca="1">ROW(INDIRECT(B10))</f>
        <v>3</v>
      </c>
      <c r="E10" s="33" cm="1">
        <f t="array" aca="1" ref="E10" ca="1">ROW(INDIRECT(C10))</f>
        <v>9</v>
      </c>
      <c r="F10" s="33" t="s">
        <v>218</v>
      </c>
      <c r="G10" s="33" t="str">
        <f t="shared" ca="1" si="0"/>
        <v>Data!I3</v>
      </c>
      <c r="H10" s="33" t="str">
        <f t="shared" ca="1" si="1"/>
        <v>Data!I9</v>
      </c>
      <c r="I10" s="33">
        <f ca="1">SUM(INDIRECT(G10):INDIRECT(H10))</f>
        <v>46</v>
      </c>
    </row>
    <row r="11" spans="1:9" ht="28.8" x14ac:dyDescent="0.55000000000000004">
      <c r="A11" s="33" t="s">
        <v>202</v>
      </c>
      <c r="B11" s="33" t="str" cm="1">
        <f t="array" aca="1" ref="B11" ca="1">CELL("address",INDEX(Data!$A$3:$A$9,MATCH(Calculator!$A$5,Data!$A$3:$A$9,0),1))</f>
        <v>'[Genshin 2.0.xlsx]Data'!$A$3</v>
      </c>
      <c r="C11" s="33" t="str" cm="1">
        <f t="array" aca="1" ref="C11" ca="1">CELL("address",INDEX(Data!$A$3:$A$9,MATCH(Calculator!$B$5,Data!$A$3:$A$9,0),1))</f>
        <v>'[Genshin 2.0.xlsx]Data'!$A$9</v>
      </c>
      <c r="D11" s="33" cm="1">
        <f t="array" aca="1" ref="D11" ca="1">ROW(INDIRECT(B11))</f>
        <v>3</v>
      </c>
      <c r="E11" s="33" cm="1">
        <f t="array" aca="1" ref="E11" ca="1">ROW(INDIRECT(C11))</f>
        <v>9</v>
      </c>
      <c r="F11" s="33" t="s">
        <v>211</v>
      </c>
      <c r="G11" s="33" t="str">
        <f t="shared" ca="1" si="0"/>
        <v>Data!J3</v>
      </c>
      <c r="H11" s="33" t="str">
        <f t="shared" ca="1" si="1"/>
        <v>Data!J9</v>
      </c>
      <c r="I11" s="33">
        <f ca="1">SUM(INDIRECT(G11):INDIRECT(H11))</f>
        <v>2092530</v>
      </c>
    </row>
    <row r="12" spans="1:9" ht="28.8" x14ac:dyDescent="0.55000000000000004">
      <c r="A12" s="33" t="s">
        <v>11</v>
      </c>
      <c r="B12" s="33" t="str" cm="1">
        <f t="array" aca="1" ref="B12" ca="1">CELL("address",INDEX(Data!$A$3:$A$9,MATCH(Calculator!$A$5,Data!$A$3:$A$9,0),1))</f>
        <v>'[Genshin 2.0.xlsx]Data'!$A$3</v>
      </c>
      <c r="C12" s="33" t="str" cm="1">
        <f t="array" aca="1" ref="C12" ca="1">CELL("address",INDEX(Data!$A$3:$A$9,MATCH(Calculator!$B$5,Data!$A$3:$A$9,0),1))</f>
        <v>'[Genshin 2.0.xlsx]Data'!$A$9</v>
      </c>
      <c r="D12" s="33" cm="1">
        <f t="array" aca="1" ref="D12" ca="1">ROW(INDIRECT(B12))</f>
        <v>3</v>
      </c>
      <c r="E12" s="33" cm="1">
        <f t="array" aca="1" ref="E12" ca="1">ROW(INDIRECT(C12))</f>
        <v>9</v>
      </c>
      <c r="F12" s="33" t="s">
        <v>219</v>
      </c>
      <c r="G12" s="33" t="str">
        <f t="shared" ca="1" si="0"/>
        <v>Data!K3</v>
      </c>
      <c r="H12" s="33" t="str">
        <f t="shared" ca="1" si="1"/>
        <v>Data!K9</v>
      </c>
      <c r="I12" s="33">
        <f ca="1">SUM(INDIRECT(G12):INDIRECT(H12))</f>
        <v>168</v>
      </c>
    </row>
    <row r="13" spans="1:9" ht="29.1" thickBot="1" x14ac:dyDescent="0.6">
      <c r="A13" s="33" t="s">
        <v>12</v>
      </c>
      <c r="B13" s="33" t="str" cm="1">
        <f t="array" aca="1" ref="B13" ca="1">CELL("address",INDEX(Data!$A$3:$A$9,MATCH(Calculator!$A$5,Data!$A$3:$A$9,0),1))</f>
        <v>'[Genshin 2.0.xlsx]Data'!$A$3</v>
      </c>
      <c r="C13" s="33" t="str" cm="1">
        <f t="array" aca="1" ref="C13" ca="1">CELL("address",INDEX(Data!$A$3:$A$9,MATCH(Calculator!$B$5,Data!$A$3:$A$9,0),1))</f>
        <v>'[Genshin 2.0.xlsx]Data'!$A$9</v>
      </c>
      <c r="D13" s="33" cm="1">
        <f t="array" aca="1" ref="D13" ca="1">ROW(INDIRECT(B13))</f>
        <v>3</v>
      </c>
      <c r="E13" s="33" cm="1">
        <f t="array" aca="1" ref="E13" ca="1">ROW(INDIRECT(C13))</f>
        <v>9</v>
      </c>
      <c r="F13" s="33" t="s">
        <v>220</v>
      </c>
      <c r="G13" s="33" t="str">
        <f t="shared" ca="1" si="0"/>
        <v>Data!L3</v>
      </c>
      <c r="H13" s="33" t="str">
        <f t="shared" ca="1" si="1"/>
        <v>Data!L9</v>
      </c>
      <c r="I13" s="33">
        <f ca="1">SUM(INDIRECT(G13):INDIRECT(H13))</f>
        <v>419</v>
      </c>
    </row>
    <row r="14" spans="1:9" ht="14.7" thickBot="1" x14ac:dyDescent="0.6">
      <c r="A14" s="95" t="s">
        <v>207</v>
      </c>
      <c r="B14" s="96"/>
      <c r="C14" s="96"/>
      <c r="D14" s="96"/>
      <c r="E14" s="96"/>
      <c r="F14" s="96"/>
      <c r="G14" s="96"/>
      <c r="H14" s="96"/>
      <c r="I14" s="97"/>
    </row>
    <row r="15" spans="1:9" ht="28.8" x14ac:dyDescent="0.55000000000000004">
      <c r="A15" s="11" t="s">
        <v>200</v>
      </c>
      <c r="B15" s="11" t="s">
        <v>192</v>
      </c>
      <c r="C15" s="11" t="s">
        <v>193</v>
      </c>
      <c r="D15" s="11" t="s">
        <v>194</v>
      </c>
      <c r="E15" s="11" t="s">
        <v>195</v>
      </c>
      <c r="F15" s="11" t="s">
        <v>196</v>
      </c>
      <c r="G15" s="11" t="s">
        <v>197</v>
      </c>
      <c r="H15" s="11" t="s">
        <v>198</v>
      </c>
      <c r="I15" s="11" t="s">
        <v>199</v>
      </c>
    </row>
    <row r="16" spans="1:9" ht="28.8" x14ac:dyDescent="0.55000000000000004">
      <c r="A16" s="33" t="s">
        <v>15</v>
      </c>
      <c r="B16" s="33" t="str" cm="1">
        <f t="array" aca="1" ref="B16" ca="1">CELL("address",INDEX(Data!$A$14:$A$23,MATCH(Calculator!$A$7,Data!$A$14:$A$23,0)))</f>
        <v>'[Genshin 2.0.xlsx]Data'!$A$16</v>
      </c>
      <c r="C16" s="33" t="str" cm="1">
        <f t="array" aca="1" ref="C16" ca="1">CELL("address",INDEX(Data!$A$14:$A$23,MATCH(Calculator!$B$7,Data!$A$14:$A$23,0)))</f>
        <v>'[Genshin 2.0.xlsx]Data'!$A$21</v>
      </c>
      <c r="D16" s="33" cm="1">
        <f t="array" aca="1" ref="D16" ca="1">ROW(INDIRECT(B16))</f>
        <v>16</v>
      </c>
      <c r="E16" s="33" cm="1">
        <f t="array" aca="1" ref="E16" ca="1">ROW(INDIRECT(C16))</f>
        <v>21</v>
      </c>
      <c r="F16" s="33" t="s">
        <v>210</v>
      </c>
      <c r="G16" s="33" t="str">
        <f ca="1">CONCATENATE(F16,D16)</f>
        <v>Data!B16</v>
      </c>
      <c r="H16" s="33" t="str">
        <f ca="1">CONCATENATE(F16,E16)</f>
        <v>Data!B21</v>
      </c>
      <c r="I16" s="33">
        <f ca="1">SUM(INDIRECT(G16):INDIRECT(H16))</f>
        <v>0</v>
      </c>
    </row>
    <row r="17" spans="1:9" ht="28.8" x14ac:dyDescent="0.55000000000000004">
      <c r="A17" s="33" t="s">
        <v>16</v>
      </c>
      <c r="B17" s="33" t="str" cm="1">
        <f t="array" aca="1" ref="B17" ca="1">CELL("address",INDEX(Data!$A$14:$A$23,MATCH(Calculator!$A$7,Data!$A$14:$A$23,0)))</f>
        <v>'[Genshin 2.0.xlsx]Data'!$A$16</v>
      </c>
      <c r="C17" s="33" t="str" cm="1">
        <f t="array" aca="1" ref="C17" ca="1">CELL("address",INDEX(Data!$A$14:$A$23,MATCH(Calculator!$B$7,Data!$A$14:$A$23,0)))</f>
        <v>'[Genshin 2.0.xlsx]Data'!$A$21</v>
      </c>
      <c r="D17" s="33" cm="1">
        <f t="array" aca="1" ref="D17" ca="1">ROW(INDIRECT(B17))</f>
        <v>16</v>
      </c>
      <c r="E17" s="33" cm="1">
        <f t="array" aca="1" ref="E17" ca="1">ROW(INDIRECT(C17))</f>
        <v>21</v>
      </c>
      <c r="F17" s="33" t="s">
        <v>215</v>
      </c>
      <c r="G17" s="33" t="str">
        <f t="shared" ref="G17:G24" ca="1" si="2">CONCATENATE(F17,D17)</f>
        <v>Data!C16</v>
      </c>
      <c r="H17" s="33" t="str">
        <f t="shared" ref="H17:H24" ca="1" si="3">CONCATENATE(F17,E17)</f>
        <v>Data!C21</v>
      </c>
      <c r="I17" s="33">
        <f ca="1">SUM(INDIRECT(G17):INDIRECT(H17))</f>
        <v>21</v>
      </c>
    </row>
    <row r="18" spans="1:9" ht="28.8" x14ac:dyDescent="0.55000000000000004">
      <c r="A18" s="33" t="s">
        <v>17</v>
      </c>
      <c r="B18" s="33" t="str" cm="1">
        <f t="array" aca="1" ref="B18" ca="1">CELL("address",INDEX(Data!$A$14:$A$23,MATCH(Calculator!$A$7,Data!$A$14:$A$23,0)))</f>
        <v>'[Genshin 2.0.xlsx]Data'!$A$16</v>
      </c>
      <c r="C18" s="33" t="str" cm="1">
        <f t="array" aca="1" ref="C18" ca="1">CELL("address",INDEX(Data!$A$14:$A$23,MATCH(Calculator!$B$7,Data!$A$14:$A$23,0)))</f>
        <v>'[Genshin 2.0.xlsx]Data'!$A$21</v>
      </c>
      <c r="D18" s="33" cm="1">
        <f t="array" aca="1" ref="D18" ca="1">ROW(INDIRECT(B18))</f>
        <v>16</v>
      </c>
      <c r="E18" s="33" cm="1">
        <f t="array" aca="1" ref="E18" ca="1">ROW(INDIRECT(C18))</f>
        <v>21</v>
      </c>
      <c r="F18" s="33" t="s">
        <v>216</v>
      </c>
      <c r="G18" s="33" t="str">
        <f t="shared" ca="1" si="2"/>
        <v>Data!D16</v>
      </c>
      <c r="H18" s="33" t="str">
        <f t="shared" ca="1" si="3"/>
        <v>Data!D21</v>
      </c>
      <c r="I18" s="33">
        <f ca="1">SUM(INDIRECT(G18):INDIRECT(H18))</f>
        <v>10</v>
      </c>
    </row>
    <row r="19" spans="1:9" ht="28.8" x14ac:dyDescent="0.55000000000000004">
      <c r="A19" s="33" t="s">
        <v>18</v>
      </c>
      <c r="B19" s="33" t="str" cm="1">
        <f t="array" aca="1" ref="B19" ca="1">CELL("address",INDEX(Data!$A$14:$A$23,MATCH(Calculator!$A$7,Data!$A$14:$A$23,0)))</f>
        <v>'[Genshin 2.0.xlsx]Data'!$A$16</v>
      </c>
      <c r="C19" s="33" t="str" cm="1">
        <f t="array" aca="1" ref="C19" ca="1">CELL("address",INDEX(Data!$A$14:$A$23,MATCH(Calculator!$B$7,Data!$A$14:$A$23,0)))</f>
        <v>'[Genshin 2.0.xlsx]Data'!$A$21</v>
      </c>
      <c r="D19" s="33" cm="1">
        <f t="array" aca="1" ref="D19" ca="1">ROW(INDIRECT(B19))</f>
        <v>16</v>
      </c>
      <c r="E19" s="33" cm="1">
        <f t="array" aca="1" ref="E19" ca="1">ROW(INDIRECT(C19))</f>
        <v>21</v>
      </c>
      <c r="F19" s="33" t="s">
        <v>217</v>
      </c>
      <c r="G19" s="33" t="str">
        <f t="shared" ca="1" si="2"/>
        <v>Data!E16</v>
      </c>
      <c r="H19" s="33" t="str">
        <f t="shared" ca="1" si="3"/>
        <v>Data!E21</v>
      </c>
      <c r="I19" s="33">
        <f ca="1">SUM(INDIRECT(G19):INDIRECT(H19))</f>
        <v>0</v>
      </c>
    </row>
    <row r="20" spans="1:9" ht="28.8" x14ac:dyDescent="0.55000000000000004">
      <c r="A20" s="33" t="s">
        <v>204</v>
      </c>
      <c r="B20" s="33" t="str" cm="1">
        <f t="array" aca="1" ref="B20" ca="1">CELL("address",INDEX(Data!$A$14:$A$23,MATCH(Calculator!$A$7,Data!$A$14:$A$23,0)))</f>
        <v>'[Genshin 2.0.xlsx]Data'!$A$16</v>
      </c>
      <c r="C20" s="33" t="str" cm="1">
        <f t="array" aca="1" ref="C20" ca="1">CELL("address",INDEX(Data!$A$14:$A$23,MATCH(Calculator!$B$7,Data!$A$14:$A$23,0)))</f>
        <v>'[Genshin 2.0.xlsx]Data'!$A$21</v>
      </c>
      <c r="D20" s="33" cm="1">
        <f t="array" aca="1" ref="D20" ca="1">ROW(INDIRECT(B20))</f>
        <v>16</v>
      </c>
      <c r="E20" s="33" cm="1">
        <f t="array" aca="1" ref="E20" ca="1">ROW(INDIRECT(C20))</f>
        <v>21</v>
      </c>
      <c r="F20" s="33" t="s">
        <v>212</v>
      </c>
      <c r="G20" s="33" t="str">
        <f t="shared" ca="1" si="2"/>
        <v>Data!F16</v>
      </c>
      <c r="H20" s="33" t="str">
        <f t="shared" ca="1" si="3"/>
        <v>Data!F21</v>
      </c>
      <c r="I20" s="33">
        <f ca="1">SUM(INDIRECT(G20):INDIRECT(H20))</f>
        <v>0</v>
      </c>
    </row>
    <row r="21" spans="1:9" ht="28.8" x14ac:dyDescent="0.55000000000000004">
      <c r="A21" s="33" t="s">
        <v>205</v>
      </c>
      <c r="B21" s="33" t="str" cm="1">
        <f t="array" aca="1" ref="B21" ca="1">CELL("address",INDEX(Data!$A$14:$A$23,MATCH(Calculator!$A$7,Data!$A$14:$A$23,0)))</f>
        <v>'[Genshin 2.0.xlsx]Data'!$A$16</v>
      </c>
      <c r="C21" s="33" t="str" cm="1">
        <f t="array" aca="1" ref="C21" ca="1">CELL("address",INDEX(Data!$A$14:$A$23,MATCH(Calculator!$B$7,Data!$A$14:$A$23,0)))</f>
        <v>'[Genshin 2.0.xlsx]Data'!$A$21</v>
      </c>
      <c r="D21" s="33" cm="1">
        <f t="array" aca="1" ref="D21" ca="1">ROW(INDIRECT(B21))</f>
        <v>16</v>
      </c>
      <c r="E21" s="33" cm="1">
        <f t="array" aca="1" ref="E21" ca="1">ROW(INDIRECT(C21))</f>
        <v>21</v>
      </c>
      <c r="F21" s="33" t="s">
        <v>213</v>
      </c>
      <c r="G21" s="33" t="str">
        <f t="shared" ca="1" si="2"/>
        <v>Data!G16</v>
      </c>
      <c r="H21" s="33" t="str">
        <f t="shared" ca="1" si="3"/>
        <v>Data!G21</v>
      </c>
      <c r="I21" s="33">
        <f ca="1">SUM(INDIRECT(G21):INDIRECT(H21))</f>
        <v>22</v>
      </c>
    </row>
    <row r="22" spans="1:9" ht="28.8" x14ac:dyDescent="0.55000000000000004">
      <c r="A22" s="33" t="s">
        <v>206</v>
      </c>
      <c r="B22" s="33" t="str" cm="1">
        <f t="array" aca="1" ref="B22" ca="1">CELL("address",INDEX(Data!$A$14:$A$23,MATCH(Calculator!$A$7,Data!$A$14:$A$23,0)))</f>
        <v>'[Genshin 2.0.xlsx]Data'!$A$16</v>
      </c>
      <c r="C22" s="33" t="str" cm="1">
        <f t="array" aca="1" ref="C22" ca="1">CELL("address",INDEX(Data!$A$14:$A$23,MATCH(Calculator!$B$7,Data!$A$14:$A$23,0)))</f>
        <v>'[Genshin 2.0.xlsx]Data'!$A$21</v>
      </c>
      <c r="D22" s="33" cm="1">
        <f t="array" aca="1" ref="D22" ca="1">ROW(INDIRECT(B22))</f>
        <v>16</v>
      </c>
      <c r="E22" s="33" cm="1">
        <f t="array" aca="1" ref="E22" ca="1">ROW(INDIRECT(C22))</f>
        <v>21</v>
      </c>
      <c r="F22" s="33" t="s">
        <v>214</v>
      </c>
      <c r="G22" s="33" t="str">
        <f t="shared" ca="1" si="2"/>
        <v>Data!H16</v>
      </c>
      <c r="H22" s="33" t="str">
        <f t="shared" ca="1" si="3"/>
        <v>Data!H21</v>
      </c>
      <c r="I22" s="33">
        <f ca="1">SUM(INDIRECT(G22):INDIRECT(H22))</f>
        <v>10</v>
      </c>
    </row>
    <row r="23" spans="1:9" ht="28.8" x14ac:dyDescent="0.55000000000000004">
      <c r="A23" s="33" t="s">
        <v>14</v>
      </c>
      <c r="B23" s="33" t="str" cm="1">
        <f t="array" aca="1" ref="B23" ca="1">CELL("address",INDEX(Data!$A$14:$A$23,MATCH(Calculator!$A$7,Data!$A$14:$A$23,0)))</f>
        <v>'[Genshin 2.0.xlsx]Data'!$A$16</v>
      </c>
      <c r="C23" s="33" t="str" cm="1">
        <f t="array" aca="1" ref="C23" ca="1">CELL("address",INDEX(Data!$A$14:$A$23,MATCH(Calculator!$B$7,Data!$A$14:$A$23,0)))</f>
        <v>'[Genshin 2.0.xlsx]Data'!$A$21</v>
      </c>
      <c r="D23" s="33" cm="1">
        <f t="array" aca="1" ref="D23" ca="1">ROW(INDIRECT(B23))</f>
        <v>16</v>
      </c>
      <c r="E23" s="33" cm="1">
        <f t="array" aca="1" ref="E23" ca="1">ROW(INDIRECT(C23))</f>
        <v>21</v>
      </c>
      <c r="F23" s="33" t="s">
        <v>218</v>
      </c>
      <c r="G23" s="33" t="str">
        <f t="shared" ca="1" si="2"/>
        <v>Data!I16</v>
      </c>
      <c r="H23" s="33" t="str">
        <f t="shared" ca="1" si="3"/>
        <v>Data!I21</v>
      </c>
      <c r="I23" s="33">
        <f ca="1">SUM(INDIRECT(G23):INDIRECT(H23))</f>
        <v>2</v>
      </c>
    </row>
    <row r="24" spans="1:9" ht="29.1" thickBot="1" x14ac:dyDescent="0.6">
      <c r="A24" s="33" t="s">
        <v>13</v>
      </c>
      <c r="B24" s="33" t="str" cm="1">
        <f t="array" aca="1" ref="B24" ca="1">CELL("address",INDEX(Data!$A$14:$A$23,MATCH(Calculator!$A$7,Data!$A$14:$A$23,0)))</f>
        <v>'[Genshin 2.0.xlsx]Data'!$A$16</v>
      </c>
      <c r="C24" s="33" t="str" cm="1">
        <f t="array" aca="1" ref="C24" ca="1">CELL("address",INDEX(Data!$A$14:$A$23,MATCH(Calculator!$B$7,Data!$A$14:$A$23,0)))</f>
        <v>'[Genshin 2.0.xlsx]Data'!$A$21</v>
      </c>
      <c r="D24" s="33" cm="1">
        <f t="array" aca="1" ref="D24" ca="1">ROW(INDIRECT(B24))</f>
        <v>16</v>
      </c>
      <c r="E24" s="33" cm="1">
        <f t="array" aca="1" ref="E24" ca="1">ROW(INDIRECT(C24))</f>
        <v>21</v>
      </c>
      <c r="F24" s="33" t="s">
        <v>211</v>
      </c>
      <c r="G24" s="33" t="str">
        <f t="shared" ca="1" si="2"/>
        <v>Data!J16</v>
      </c>
      <c r="H24" s="33" t="str">
        <f t="shared" ca="1" si="3"/>
        <v>Data!J21</v>
      </c>
      <c r="I24" s="33">
        <f ca="1">SUM(INDIRECT(G24):INDIRECT(H24))</f>
        <v>490000</v>
      </c>
    </row>
    <row r="25" spans="1:9" ht="14.7" thickBot="1" x14ac:dyDescent="0.6">
      <c r="A25" s="95" t="s">
        <v>208</v>
      </c>
      <c r="B25" s="96"/>
      <c r="C25" s="96"/>
      <c r="D25" s="96"/>
      <c r="E25" s="96"/>
      <c r="F25" s="96"/>
      <c r="G25" s="96"/>
      <c r="H25" s="96"/>
      <c r="I25" s="97"/>
    </row>
    <row r="26" spans="1:9" ht="28.8" x14ac:dyDescent="0.55000000000000004">
      <c r="A26" s="11" t="s">
        <v>200</v>
      </c>
      <c r="B26" s="11" t="s">
        <v>192</v>
      </c>
      <c r="C26" s="11" t="s">
        <v>193</v>
      </c>
      <c r="D26" s="11" t="s">
        <v>194</v>
      </c>
      <c r="E26" s="11" t="s">
        <v>195</v>
      </c>
      <c r="F26" s="11" t="s">
        <v>196</v>
      </c>
      <c r="G26" s="11" t="s">
        <v>197</v>
      </c>
      <c r="H26" s="11" t="s">
        <v>198</v>
      </c>
      <c r="I26" s="11" t="s">
        <v>199</v>
      </c>
    </row>
    <row r="27" spans="1:9" ht="28.8" x14ac:dyDescent="0.55000000000000004">
      <c r="A27" s="33" t="s">
        <v>15</v>
      </c>
      <c r="B27" s="33" t="str" cm="1">
        <f t="array" aca="1" ref="B27" ca="1">CELL("address",INDEX(Data!$A$14:$A$23,MATCH(Calculator!$A$9,Data!$A$14:$A$23,0)))</f>
        <v>'[Genshin 2.0.xlsx]Data'!$A$14</v>
      </c>
      <c r="C27" s="33" t="str" cm="1">
        <f t="array" aca="1" ref="C27" ca="1">CELL("address",INDEX(Data!$A$14:$A$23,MATCH(Calculator!$B$9,Data!$A$14:$A$23,0)))</f>
        <v>'[Genshin 2.0.xlsx]Data'!$A$18</v>
      </c>
      <c r="D27" s="33" cm="1">
        <f t="array" aca="1" ref="D27" ca="1">ROW(INDIRECT(B27))</f>
        <v>14</v>
      </c>
      <c r="E27" s="33" cm="1">
        <f t="array" aca="1" ref="E27" ca="1">ROW(INDIRECT(C27))</f>
        <v>18</v>
      </c>
      <c r="F27" s="33" t="s">
        <v>210</v>
      </c>
      <c r="G27" s="33" t="str">
        <f ca="1">CONCATENATE(F27,D27)</f>
        <v>Data!B14</v>
      </c>
      <c r="H27" s="33" t="str">
        <f ca="1">CONCATENATE(F27,E27)</f>
        <v>Data!B18</v>
      </c>
      <c r="I27" s="33">
        <f ca="1">SUM(INDIRECT(G27):INDIRECT(H27))</f>
        <v>3</v>
      </c>
    </row>
    <row r="28" spans="1:9" ht="28.8" x14ac:dyDescent="0.55000000000000004">
      <c r="A28" s="33" t="s">
        <v>16</v>
      </c>
      <c r="B28" s="33" t="str" cm="1">
        <f t="array" aca="1" ref="B28" ca="1">CELL("address",INDEX(Data!$A$14:$A$23,MATCH(Calculator!$A$9,Data!$A$14:$A$23,0)))</f>
        <v>'[Genshin 2.0.xlsx]Data'!$A$14</v>
      </c>
      <c r="C28" s="33" t="str" cm="1">
        <f t="array" aca="1" ref="C28" ca="1">CELL("address",INDEX(Data!$A$14:$A$23,MATCH(Calculator!$B$9,Data!$A$14:$A$23,0)))</f>
        <v>'[Genshin 2.0.xlsx]Data'!$A$18</v>
      </c>
      <c r="D28" s="33" cm="1">
        <f t="array" aca="1" ref="D28" ca="1">ROW(INDIRECT(B28))</f>
        <v>14</v>
      </c>
      <c r="E28" s="33" cm="1">
        <f t="array" aca="1" ref="E28" ca="1">ROW(INDIRECT(C28))</f>
        <v>18</v>
      </c>
      <c r="F28" s="33" t="s">
        <v>215</v>
      </c>
      <c r="G28" s="33" t="str">
        <f t="shared" ref="G28:G35" ca="1" si="4">CONCATENATE(F28,D28)</f>
        <v>Data!C14</v>
      </c>
      <c r="H28" s="33" t="str">
        <f t="shared" ref="H28:H35" ca="1" si="5">CONCATENATE(F28,E28)</f>
        <v>Data!C18</v>
      </c>
      <c r="I28" s="33">
        <f ca="1">SUM(INDIRECT(G28):INDIRECT(H28))</f>
        <v>12</v>
      </c>
    </row>
    <row r="29" spans="1:9" ht="28.8" x14ac:dyDescent="0.55000000000000004">
      <c r="A29" s="33" t="s">
        <v>17</v>
      </c>
      <c r="B29" s="33" t="str" cm="1">
        <f t="array" aca="1" ref="B29" ca="1">CELL("address",INDEX(Data!$A$14:$A$23,MATCH(Calculator!$A$9,Data!$A$14:$A$23,0)))</f>
        <v>'[Genshin 2.0.xlsx]Data'!$A$14</v>
      </c>
      <c r="C29" s="33" t="str" cm="1">
        <f t="array" aca="1" ref="C29" ca="1">CELL("address",INDEX(Data!$A$14:$A$23,MATCH(Calculator!$B$9,Data!$A$14:$A$23,0)))</f>
        <v>'[Genshin 2.0.xlsx]Data'!$A$18</v>
      </c>
      <c r="D29" s="33" cm="1">
        <f t="array" aca="1" ref="D29" ca="1">ROW(INDIRECT(B29))</f>
        <v>14</v>
      </c>
      <c r="E29" s="33" cm="1">
        <f t="array" aca="1" ref="E29" ca="1">ROW(INDIRECT(C29))</f>
        <v>18</v>
      </c>
      <c r="F29" s="33" t="s">
        <v>216</v>
      </c>
      <c r="G29" s="33" t="str">
        <f t="shared" ca="1" si="4"/>
        <v>Data!D14</v>
      </c>
      <c r="H29" s="33" t="str">
        <f t="shared" ca="1" si="5"/>
        <v>Data!D18</v>
      </c>
      <c r="I29" s="33">
        <f ca="1">SUM(INDIRECT(G29):INDIRECT(H29))</f>
        <v>0</v>
      </c>
    </row>
    <row r="30" spans="1:9" ht="28.8" x14ac:dyDescent="0.55000000000000004">
      <c r="A30" s="33" t="s">
        <v>18</v>
      </c>
      <c r="B30" s="33" t="str" cm="1">
        <f t="array" aca="1" ref="B30" ca="1">CELL("address",INDEX(Data!$A$14:$A$23,MATCH(Calculator!$A$9,Data!$A$14:$A$23,0)))</f>
        <v>'[Genshin 2.0.xlsx]Data'!$A$14</v>
      </c>
      <c r="C30" s="33" t="str" cm="1">
        <f t="array" aca="1" ref="C30" ca="1">CELL("address",INDEX(Data!$A$14:$A$23,MATCH(Calculator!$B$9,Data!$A$14:$A$23,0)))</f>
        <v>'[Genshin 2.0.xlsx]Data'!$A$18</v>
      </c>
      <c r="D30" s="33" cm="1">
        <f t="array" aca="1" ref="D30" ca="1">ROW(INDIRECT(B30))</f>
        <v>14</v>
      </c>
      <c r="E30" s="33" cm="1">
        <f t="array" aca="1" ref="E30" ca="1">ROW(INDIRECT(C30))</f>
        <v>18</v>
      </c>
      <c r="F30" s="33" t="s">
        <v>217</v>
      </c>
      <c r="G30" s="33" t="str">
        <f t="shared" ca="1" si="4"/>
        <v>Data!E14</v>
      </c>
      <c r="H30" s="33" t="str">
        <f t="shared" ca="1" si="5"/>
        <v>Data!E18</v>
      </c>
      <c r="I30" s="33">
        <f ca="1">SUM(INDIRECT(G30):INDIRECT(H30))</f>
        <v>0</v>
      </c>
    </row>
    <row r="31" spans="1:9" ht="28.8" x14ac:dyDescent="0.55000000000000004">
      <c r="A31" s="33" t="s">
        <v>204</v>
      </c>
      <c r="B31" s="33" t="str" cm="1">
        <f t="array" aca="1" ref="B31" ca="1">CELL("address",INDEX(Data!$A$14:$A$23,MATCH(Calculator!$A$9,Data!$A$14:$A$23,0)))</f>
        <v>'[Genshin 2.0.xlsx]Data'!$A$14</v>
      </c>
      <c r="C31" s="33" t="str" cm="1">
        <f t="array" aca="1" ref="C31" ca="1">CELL("address",INDEX(Data!$A$14:$A$23,MATCH(Calculator!$B$9,Data!$A$14:$A$23,0)))</f>
        <v>'[Genshin 2.0.xlsx]Data'!$A$18</v>
      </c>
      <c r="D31" s="33" cm="1">
        <f t="array" aca="1" ref="D31" ca="1">ROW(INDIRECT(B31))</f>
        <v>14</v>
      </c>
      <c r="E31" s="33" cm="1">
        <f t="array" aca="1" ref="E31" ca="1">ROW(INDIRECT(C31))</f>
        <v>18</v>
      </c>
      <c r="F31" s="33" t="s">
        <v>212</v>
      </c>
      <c r="G31" s="33" t="str">
        <f t="shared" ca="1" si="4"/>
        <v>Data!F14</v>
      </c>
      <c r="H31" s="33" t="str">
        <f t="shared" ca="1" si="5"/>
        <v>Data!F18</v>
      </c>
      <c r="I31" s="33">
        <f ca="1">SUM(INDIRECT(G31):INDIRECT(H31))</f>
        <v>6</v>
      </c>
    </row>
    <row r="32" spans="1:9" ht="28.8" x14ac:dyDescent="0.55000000000000004">
      <c r="A32" s="33" t="s">
        <v>205</v>
      </c>
      <c r="B32" s="33" t="str" cm="1">
        <f t="array" aca="1" ref="B32" ca="1">CELL("address",INDEX(Data!$A$14:$A$23,MATCH(Calculator!$A$9,Data!$A$14:$A$23,0)))</f>
        <v>'[Genshin 2.0.xlsx]Data'!$A$14</v>
      </c>
      <c r="C32" s="33" t="str" cm="1">
        <f t="array" aca="1" ref="C32" ca="1">CELL("address",INDEX(Data!$A$14:$A$23,MATCH(Calculator!$B$9,Data!$A$14:$A$23,0)))</f>
        <v>'[Genshin 2.0.xlsx]Data'!$A$18</v>
      </c>
      <c r="D32" s="33" cm="1">
        <f t="array" aca="1" ref="D32" ca="1">ROW(INDIRECT(B32))</f>
        <v>14</v>
      </c>
      <c r="E32" s="33" cm="1">
        <f t="array" aca="1" ref="E32" ca="1">ROW(INDIRECT(C32))</f>
        <v>18</v>
      </c>
      <c r="F32" s="33" t="s">
        <v>213</v>
      </c>
      <c r="G32" s="33" t="str">
        <f t="shared" ca="1" si="4"/>
        <v>Data!G14</v>
      </c>
      <c r="H32" s="33" t="str">
        <f t="shared" ca="1" si="5"/>
        <v>Data!G18</v>
      </c>
      <c r="I32" s="33">
        <f ca="1">SUM(INDIRECT(G32):INDIRECT(H32))</f>
        <v>13</v>
      </c>
    </row>
    <row r="33" spans="1:9" ht="28.8" x14ac:dyDescent="0.55000000000000004">
      <c r="A33" s="33" t="s">
        <v>206</v>
      </c>
      <c r="B33" s="33" t="str" cm="1">
        <f t="array" aca="1" ref="B33" ca="1">CELL("address",INDEX(Data!$A$14:$A$23,MATCH(Calculator!$A$9,Data!$A$14:$A$23,0)))</f>
        <v>'[Genshin 2.0.xlsx]Data'!$A$14</v>
      </c>
      <c r="C33" s="33" t="str" cm="1">
        <f t="array" aca="1" ref="C33" ca="1">CELL("address",INDEX(Data!$A$14:$A$23,MATCH(Calculator!$B$9,Data!$A$14:$A$23,0)))</f>
        <v>'[Genshin 2.0.xlsx]Data'!$A$18</v>
      </c>
      <c r="D33" s="33" cm="1">
        <f t="array" aca="1" ref="D33" ca="1">ROW(INDIRECT(B33))</f>
        <v>14</v>
      </c>
      <c r="E33" s="33" cm="1">
        <f t="array" aca="1" ref="E33" ca="1">ROW(INDIRECT(C33))</f>
        <v>18</v>
      </c>
      <c r="F33" s="33" t="s">
        <v>214</v>
      </c>
      <c r="G33" s="33" t="str">
        <f t="shared" ca="1" si="4"/>
        <v>Data!H14</v>
      </c>
      <c r="H33" s="33" t="str">
        <f t="shared" ca="1" si="5"/>
        <v>Data!H18</v>
      </c>
      <c r="I33" s="33">
        <f ca="1">SUM(INDIRECT(G33):INDIRECT(H33))</f>
        <v>0</v>
      </c>
    </row>
    <row r="34" spans="1:9" ht="28.8" x14ac:dyDescent="0.55000000000000004">
      <c r="A34" s="33" t="s">
        <v>14</v>
      </c>
      <c r="B34" s="33" t="str" cm="1">
        <f t="array" aca="1" ref="B34" ca="1">CELL("address",INDEX(Data!$A$14:$A$23,MATCH(Calculator!$A$9,Data!$A$14:$A$23,0)))</f>
        <v>'[Genshin 2.0.xlsx]Data'!$A$14</v>
      </c>
      <c r="C34" s="33" t="str" cm="1">
        <f t="array" aca="1" ref="C34" ca="1">CELL("address",INDEX(Data!$A$14:$A$23,MATCH(Calculator!$B$9,Data!$A$14:$A$23,0)))</f>
        <v>'[Genshin 2.0.xlsx]Data'!$A$18</v>
      </c>
      <c r="D34" s="33" cm="1">
        <f t="array" aca="1" ref="D34" ca="1">ROW(INDIRECT(B34))</f>
        <v>14</v>
      </c>
      <c r="E34" s="33" cm="1">
        <f t="array" aca="1" ref="E34" ca="1">ROW(INDIRECT(C34))</f>
        <v>18</v>
      </c>
      <c r="F34" s="33" t="s">
        <v>218</v>
      </c>
      <c r="G34" s="33" t="str">
        <f t="shared" ca="1" si="4"/>
        <v>Data!I14</v>
      </c>
      <c r="H34" s="33" t="str">
        <f t="shared" ca="1" si="5"/>
        <v>Data!I18</v>
      </c>
      <c r="I34" s="33">
        <f ca="1">SUM(INDIRECT(G34):INDIRECT(H34))</f>
        <v>0</v>
      </c>
    </row>
    <row r="35" spans="1:9" ht="29.1" thickBot="1" x14ac:dyDescent="0.6">
      <c r="A35" s="33" t="s">
        <v>13</v>
      </c>
      <c r="B35" s="33" t="str" cm="1">
        <f t="array" aca="1" ref="B35" ca="1">CELL("address",INDEX(Data!$A$14:$A$23,MATCH(Calculator!$A$9,Data!$A$14:$A$23,0)))</f>
        <v>'[Genshin 2.0.xlsx]Data'!$A$14</v>
      </c>
      <c r="C35" s="33" t="str" cm="1">
        <f t="array" aca="1" ref="C35" ca="1">CELL("address",INDEX(Data!$A$14:$A$23,MATCH(Calculator!$B$9,Data!$A$14:$A$23,0)))</f>
        <v>'[Genshin 2.0.xlsx]Data'!$A$18</v>
      </c>
      <c r="D35" s="33" cm="1">
        <f t="array" aca="1" ref="D35" ca="1">ROW(INDIRECT(B35))</f>
        <v>14</v>
      </c>
      <c r="E35" s="33" cm="1">
        <f t="array" aca="1" ref="E35" ca="1">ROW(INDIRECT(C35))</f>
        <v>18</v>
      </c>
      <c r="F35" s="33" t="s">
        <v>211</v>
      </c>
      <c r="G35" s="33" t="str">
        <f t="shared" ca="1" si="4"/>
        <v>Data!J14</v>
      </c>
      <c r="H35" s="33" t="str">
        <f t="shared" ca="1" si="5"/>
        <v>Data!J18</v>
      </c>
      <c r="I35" s="33">
        <f ca="1">SUM(INDIRECT(G35):INDIRECT(H35))</f>
        <v>85000</v>
      </c>
    </row>
    <row r="36" spans="1:9" ht="14.7" thickBot="1" x14ac:dyDescent="0.6">
      <c r="A36" s="95" t="s">
        <v>209</v>
      </c>
      <c r="B36" s="96"/>
      <c r="C36" s="96"/>
      <c r="D36" s="96"/>
      <c r="E36" s="96"/>
      <c r="F36" s="96"/>
      <c r="G36" s="96"/>
      <c r="H36" s="96"/>
      <c r="I36" s="97"/>
    </row>
    <row r="37" spans="1:9" ht="28.8" x14ac:dyDescent="0.55000000000000004">
      <c r="A37" s="11" t="s">
        <v>200</v>
      </c>
      <c r="B37" s="11" t="s">
        <v>192</v>
      </c>
      <c r="C37" s="11" t="s">
        <v>193</v>
      </c>
      <c r="D37" s="11" t="s">
        <v>194</v>
      </c>
      <c r="E37" s="11" t="s">
        <v>195</v>
      </c>
      <c r="F37" s="11" t="s">
        <v>196</v>
      </c>
      <c r="G37" s="11" t="s">
        <v>197</v>
      </c>
      <c r="H37" s="11" t="s">
        <v>198</v>
      </c>
      <c r="I37" s="11" t="s">
        <v>199</v>
      </c>
    </row>
    <row r="38" spans="1:9" ht="14.5" customHeight="1" x14ac:dyDescent="0.55000000000000004">
      <c r="A38" s="33" t="s">
        <v>15</v>
      </c>
      <c r="B38" s="33" t="str" cm="1">
        <f t="array" aca="1" ref="B38" ca="1">CELL("address",INDEX(Data!$A$14:$A$23,MATCH(Calculator!$A$11,Data!$A$14:$A$23,0)))</f>
        <v>'[Genshin 2.0.xlsx]Data'!$A$14</v>
      </c>
      <c r="C38" s="33" t="str" cm="1">
        <f t="array" aca="1" ref="C38" ca="1">CELL("address",INDEX(Data!$A$14:$A$23,MATCH(Calculator!$B$11,Data!$A$14:$A$23,0)))</f>
        <v>'[Genshin 2.0.xlsx]Data'!$A$23</v>
      </c>
      <c r="D38" s="33" cm="1">
        <f t="array" aca="1" ref="D38" ca="1">ROW(INDIRECT(B38))</f>
        <v>14</v>
      </c>
      <c r="E38" s="33" cm="1">
        <f t="array" aca="1" ref="E38" ca="1">ROW(INDIRECT(C38))</f>
        <v>23</v>
      </c>
      <c r="F38" s="33" t="s">
        <v>210</v>
      </c>
      <c r="G38" s="33" t="str">
        <f ca="1">CONCATENATE(F38,D38)</f>
        <v>Data!B14</v>
      </c>
      <c r="H38" s="33" t="str">
        <f ca="1">CONCATENATE(F38,E38)</f>
        <v>Data!B23</v>
      </c>
      <c r="I38" s="33">
        <f ca="1">SUM(INDIRECT(G38):INDIRECT(H38))</f>
        <v>3</v>
      </c>
    </row>
    <row r="39" spans="1:9" ht="28.8" x14ac:dyDescent="0.55000000000000004">
      <c r="A39" s="33" t="s">
        <v>16</v>
      </c>
      <c r="B39" s="33" t="str" cm="1">
        <f t="array" aca="1" ref="B39" ca="1">CELL("address",INDEX(Data!$A$14:$A$23,MATCH(Calculator!$A$11,Data!$A$14:$A$23,0)))</f>
        <v>'[Genshin 2.0.xlsx]Data'!$A$14</v>
      </c>
      <c r="C39" s="33" t="str" cm="1">
        <f t="array" aca="1" ref="C39" ca="1">CELL("address",INDEX(Data!$A$14:$A$23,MATCH(Calculator!$B$11,Data!$A$14:$A$23,0)))</f>
        <v>'[Genshin 2.0.xlsx]Data'!$A$23</v>
      </c>
      <c r="D39" s="33" cm="1">
        <f t="array" aca="1" ref="D39" ca="1">ROW(INDIRECT(B39))</f>
        <v>14</v>
      </c>
      <c r="E39" s="33" cm="1">
        <f t="array" aca="1" ref="E39" ca="1">ROW(INDIRECT(C39))</f>
        <v>23</v>
      </c>
      <c r="F39" s="33" t="s">
        <v>215</v>
      </c>
      <c r="G39" s="33" t="str">
        <f t="shared" ref="G39:G46" ca="1" si="6">CONCATENATE(F39,D39)</f>
        <v>Data!C14</v>
      </c>
      <c r="H39" s="33" t="str">
        <f t="shared" ref="H39:H46" ca="1" si="7">CONCATENATE(F39,E39)</f>
        <v>Data!C23</v>
      </c>
      <c r="I39" s="33">
        <f ca="1">SUM(INDIRECT(G39):INDIRECT(H39))</f>
        <v>21</v>
      </c>
    </row>
    <row r="40" spans="1:9" ht="28.8" x14ac:dyDescent="0.55000000000000004">
      <c r="A40" s="33" t="s">
        <v>17</v>
      </c>
      <c r="B40" s="33" t="str" cm="1">
        <f t="array" aca="1" ref="B40" ca="1">CELL("address",INDEX(Data!$A$14:$A$23,MATCH(Calculator!$A$11,Data!$A$14:$A$23,0)))</f>
        <v>'[Genshin 2.0.xlsx]Data'!$A$14</v>
      </c>
      <c r="C40" s="33" t="str" cm="1">
        <f t="array" aca="1" ref="C40" ca="1">CELL("address",INDEX(Data!$A$14:$A$23,MATCH(Calculator!$B$11,Data!$A$14:$A$23,0)))</f>
        <v>'[Genshin 2.0.xlsx]Data'!$A$23</v>
      </c>
      <c r="D40" s="33" cm="1">
        <f t="array" aca="1" ref="D40" ca="1">ROW(INDIRECT(B40))</f>
        <v>14</v>
      </c>
      <c r="E40" s="33" cm="1">
        <f t="array" aca="1" ref="E40" ca="1">ROW(INDIRECT(C40))</f>
        <v>23</v>
      </c>
      <c r="F40" s="33" t="s">
        <v>216</v>
      </c>
      <c r="G40" s="33" t="str">
        <f t="shared" ca="1" si="6"/>
        <v>Data!D14</v>
      </c>
      <c r="H40" s="33" t="str">
        <f t="shared" ca="1" si="7"/>
        <v>Data!D23</v>
      </c>
      <c r="I40" s="33">
        <f ca="1">SUM(INDIRECT(G40):INDIRECT(H40))</f>
        <v>38</v>
      </c>
    </row>
    <row r="41" spans="1:9" ht="28.8" x14ac:dyDescent="0.55000000000000004">
      <c r="A41" s="33" t="s">
        <v>18</v>
      </c>
      <c r="B41" s="33" t="str" cm="1">
        <f t="array" aca="1" ref="B41" ca="1">CELL("address",INDEX(Data!$A$14:$A$23,MATCH(Calculator!$A$11,Data!$A$14:$A$23,0)))</f>
        <v>'[Genshin 2.0.xlsx]Data'!$A$14</v>
      </c>
      <c r="C41" s="33" t="str" cm="1">
        <f t="array" aca="1" ref="C41" ca="1">CELL("address",INDEX(Data!$A$14:$A$23,MATCH(Calculator!$B$11,Data!$A$14:$A$23,0)))</f>
        <v>'[Genshin 2.0.xlsx]Data'!$A$23</v>
      </c>
      <c r="D41" s="33" cm="1">
        <f t="array" aca="1" ref="D41" ca="1">ROW(INDIRECT(B41))</f>
        <v>14</v>
      </c>
      <c r="E41" s="33" cm="1">
        <f t="array" aca="1" ref="E41" ca="1">ROW(INDIRECT(C41))</f>
        <v>23</v>
      </c>
      <c r="F41" s="33" t="s">
        <v>217</v>
      </c>
      <c r="G41" s="33" t="str">
        <f t="shared" ca="1" si="6"/>
        <v>Data!E14</v>
      </c>
      <c r="H41" s="33" t="str">
        <f t="shared" ca="1" si="7"/>
        <v>Data!E23</v>
      </c>
      <c r="I41" s="33">
        <f ca="1">SUM(INDIRECT(G41):INDIRECT(H41))</f>
        <v>1</v>
      </c>
    </row>
    <row r="42" spans="1:9" ht="28.8" x14ac:dyDescent="0.55000000000000004">
      <c r="A42" s="33" t="s">
        <v>204</v>
      </c>
      <c r="B42" s="33" t="str" cm="1">
        <f t="array" aca="1" ref="B42" ca="1">CELL("address",INDEX(Data!$A$14:$A$23,MATCH(Calculator!$A$11,Data!$A$14:$A$23,0)))</f>
        <v>'[Genshin 2.0.xlsx]Data'!$A$14</v>
      </c>
      <c r="C42" s="33" t="str" cm="1">
        <f t="array" aca="1" ref="C42" ca="1">CELL("address",INDEX(Data!$A$14:$A$23,MATCH(Calculator!$B$11,Data!$A$14:$A$23,0)))</f>
        <v>'[Genshin 2.0.xlsx]Data'!$A$23</v>
      </c>
      <c r="D42" s="33" cm="1">
        <f t="array" aca="1" ref="D42" ca="1">ROW(INDIRECT(B42))</f>
        <v>14</v>
      </c>
      <c r="E42" s="33" cm="1">
        <f t="array" aca="1" ref="E42" ca="1">ROW(INDIRECT(C42))</f>
        <v>23</v>
      </c>
      <c r="F42" s="33" t="s">
        <v>212</v>
      </c>
      <c r="G42" s="33" t="str">
        <f t="shared" ca="1" si="6"/>
        <v>Data!F14</v>
      </c>
      <c r="H42" s="33" t="str">
        <f t="shared" ca="1" si="7"/>
        <v>Data!F23</v>
      </c>
      <c r="I42" s="33">
        <f ca="1">SUM(INDIRECT(G42):INDIRECT(H42))</f>
        <v>6</v>
      </c>
    </row>
    <row r="43" spans="1:9" ht="28.8" x14ac:dyDescent="0.55000000000000004">
      <c r="A43" s="33" t="s">
        <v>205</v>
      </c>
      <c r="B43" s="33" t="str" cm="1">
        <f t="array" aca="1" ref="B43" ca="1">CELL("address",INDEX(Data!$A$14:$A$23,MATCH(Calculator!$A$11,Data!$A$14:$A$23,0)))</f>
        <v>'[Genshin 2.0.xlsx]Data'!$A$14</v>
      </c>
      <c r="C43" s="33" t="str" cm="1">
        <f t="array" aca="1" ref="C43" ca="1">CELL("address",INDEX(Data!$A$14:$A$23,MATCH(Calculator!$B$11,Data!$A$14:$A$23,0)))</f>
        <v>'[Genshin 2.0.xlsx]Data'!$A$23</v>
      </c>
      <c r="D43" s="33" cm="1">
        <f t="array" aca="1" ref="D43" ca="1">ROW(INDIRECT(B43))</f>
        <v>14</v>
      </c>
      <c r="E43" s="33" cm="1">
        <f t="array" aca="1" ref="E43" ca="1">ROW(INDIRECT(C43))</f>
        <v>23</v>
      </c>
      <c r="F43" s="33" t="s">
        <v>213</v>
      </c>
      <c r="G43" s="33" t="str">
        <f t="shared" ca="1" si="6"/>
        <v>Data!G14</v>
      </c>
      <c r="H43" s="33" t="str">
        <f t="shared" ca="1" si="7"/>
        <v>Data!G23</v>
      </c>
      <c r="I43" s="33">
        <f ca="1">SUM(INDIRECT(G43):INDIRECT(H43))</f>
        <v>22</v>
      </c>
    </row>
    <row r="44" spans="1:9" ht="28.8" x14ac:dyDescent="0.55000000000000004">
      <c r="A44" s="33" t="s">
        <v>206</v>
      </c>
      <c r="B44" s="33" t="str" cm="1">
        <f t="array" aca="1" ref="B44" ca="1">CELL("address",INDEX(Data!$A$14:$A$23,MATCH(Calculator!$A$11,Data!$A$14:$A$23,0)))</f>
        <v>'[Genshin 2.0.xlsx]Data'!$A$14</v>
      </c>
      <c r="C44" s="33" t="str" cm="1">
        <f t="array" aca="1" ref="C44" ca="1">CELL("address",INDEX(Data!$A$14:$A$23,MATCH(Calculator!$B$11,Data!$A$14:$A$23,0)))</f>
        <v>'[Genshin 2.0.xlsx]Data'!$A$23</v>
      </c>
      <c r="D44" s="33" cm="1">
        <f t="array" aca="1" ref="D44" ca="1">ROW(INDIRECT(B44))</f>
        <v>14</v>
      </c>
      <c r="E44" s="33" cm="1">
        <f t="array" aca="1" ref="E44" ca="1">ROW(INDIRECT(C44))</f>
        <v>23</v>
      </c>
      <c r="F44" s="33" t="s">
        <v>214</v>
      </c>
      <c r="G44" s="33" t="str">
        <f t="shared" ca="1" si="6"/>
        <v>Data!H14</v>
      </c>
      <c r="H44" s="33" t="str">
        <f t="shared" ca="1" si="7"/>
        <v>Data!H23</v>
      </c>
      <c r="I44" s="33">
        <f ca="1">SUM(INDIRECT(G44):INDIRECT(H44))</f>
        <v>31</v>
      </c>
    </row>
    <row r="45" spans="1:9" ht="28.8" x14ac:dyDescent="0.55000000000000004">
      <c r="A45" s="33" t="s">
        <v>14</v>
      </c>
      <c r="B45" s="33" t="str" cm="1">
        <f t="array" aca="1" ref="B45" ca="1">CELL("address",INDEX(Data!$A$14:$A$23,MATCH(Calculator!$A$11,Data!$A$14:$A$23,0)))</f>
        <v>'[Genshin 2.0.xlsx]Data'!$A$14</v>
      </c>
      <c r="C45" s="33" t="str" cm="1">
        <f t="array" aca="1" ref="C45" ca="1">CELL("address",INDEX(Data!$A$14:$A$23,MATCH(Calculator!$B$11,Data!$A$14:$A$23,0)))</f>
        <v>'[Genshin 2.0.xlsx]Data'!$A$23</v>
      </c>
      <c r="D45" s="33" cm="1">
        <f t="array" aca="1" ref="D45" ca="1">ROW(INDIRECT(B45))</f>
        <v>14</v>
      </c>
      <c r="E45" s="33" cm="1">
        <f t="array" aca="1" ref="E45" ca="1">ROW(INDIRECT(C45))</f>
        <v>23</v>
      </c>
      <c r="F45" s="33" t="s">
        <v>218</v>
      </c>
      <c r="G45" s="33" t="str">
        <f t="shared" ca="1" si="6"/>
        <v>Data!I14</v>
      </c>
      <c r="H45" s="33" t="str">
        <f t="shared" ca="1" si="7"/>
        <v>Data!I23</v>
      </c>
      <c r="I45" s="33">
        <f ca="1">SUM(INDIRECT(G45):INDIRECT(H45))</f>
        <v>6</v>
      </c>
    </row>
    <row r="46" spans="1:9" ht="28.8" x14ac:dyDescent="0.55000000000000004">
      <c r="A46" s="33" t="s">
        <v>13</v>
      </c>
      <c r="B46" s="33" t="str" cm="1">
        <f t="array" aca="1" ref="B46" ca="1">CELL("address",INDEX(Data!$A$14:$A$23,MATCH(Calculator!$A$11,Data!$A$14:$A$23,0)))</f>
        <v>'[Genshin 2.0.xlsx]Data'!$A$14</v>
      </c>
      <c r="C46" s="33" t="str" cm="1">
        <f t="array" aca="1" ref="C46" ca="1">CELL("address",INDEX(Data!$A$14:$A$23,MATCH(Calculator!$B$11,Data!$A$14:$A$23,0)))</f>
        <v>'[Genshin 2.0.xlsx]Data'!$A$23</v>
      </c>
      <c r="D46" s="33" cm="1">
        <f t="array" aca="1" ref="D46" ca="1">ROW(INDIRECT(B46))</f>
        <v>14</v>
      </c>
      <c r="E46" s="33" cm="1">
        <f t="array" aca="1" ref="E46" ca="1">ROW(INDIRECT(C46))</f>
        <v>23</v>
      </c>
      <c r="F46" s="33" t="s">
        <v>211</v>
      </c>
      <c r="G46" s="33" t="str">
        <f t="shared" ca="1" si="6"/>
        <v>Data!J14</v>
      </c>
      <c r="H46" s="33" t="str">
        <f t="shared" ca="1" si="7"/>
        <v>Data!J23</v>
      </c>
      <c r="I46" s="33">
        <f ca="1">SUM(INDIRECT(G46):INDIRECT(H46))</f>
        <v>1652500</v>
      </c>
    </row>
    <row r="47" spans="1:9" x14ac:dyDescent="0.55000000000000004">
      <c r="A47" s="11"/>
      <c r="B47" s="11"/>
      <c r="C47" s="11"/>
      <c r="D47" s="11"/>
      <c r="E47" s="11"/>
      <c r="F47" s="11"/>
      <c r="G47" s="11"/>
      <c r="H47" s="11"/>
      <c r="I47" s="11"/>
    </row>
    <row r="48" spans="1:9" x14ac:dyDescent="0.55000000000000004">
      <c r="A48" s="11"/>
      <c r="B48" s="11"/>
      <c r="C48" s="11"/>
      <c r="D48" s="11"/>
      <c r="E48" s="11"/>
      <c r="F48" s="11"/>
      <c r="G48" s="11"/>
    </row>
  </sheetData>
  <mergeCells count="4">
    <mergeCell ref="A1:I1"/>
    <mergeCell ref="A14:I14"/>
    <mergeCell ref="A25:I25"/>
    <mergeCell ref="A36:I3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09C5F7C769734FB453AA0E6F462795" ma:contentTypeVersion="7" ma:contentTypeDescription="Create a new document." ma:contentTypeScope="" ma:versionID="3ccc47fb2caafa3a1428c16315344d17">
  <xsd:schema xmlns:xsd="http://www.w3.org/2001/XMLSchema" xmlns:xs="http://www.w3.org/2001/XMLSchema" xmlns:p="http://schemas.microsoft.com/office/2006/metadata/properties" xmlns:ns3="808b8cdc-f7bb-4191-91fd-c9bd745f92fe" xmlns:ns4="9d6cb572-fc95-4c8f-b3bd-045ee0098a66" targetNamespace="http://schemas.microsoft.com/office/2006/metadata/properties" ma:root="true" ma:fieldsID="cc0ae5db23dd447391ae93f8777a0315" ns3:_="" ns4:_="">
    <xsd:import namespace="808b8cdc-f7bb-4191-91fd-c9bd745f92fe"/>
    <xsd:import namespace="9d6cb572-fc95-4c8f-b3bd-045ee0098a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8b8cdc-f7bb-4191-91fd-c9bd745f92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6cb572-fc95-4c8f-b3bd-045ee0098a6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AB64A2-1F81-4913-8C49-238FD4ACB0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8b8cdc-f7bb-4191-91fd-c9bd745f92fe"/>
    <ds:schemaRef ds:uri="9d6cb572-fc95-4c8f-b3bd-045ee0098a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C74048-4F5F-4DB6-86DF-2EC5CC803343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9FD737B3-01A4-4EE2-B925-8127FB53DDEF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9d6cb572-fc95-4c8f-b3bd-045ee0098a66"/>
    <ds:schemaRef ds:uri="808b8cdc-f7bb-4191-91fd-c9bd745f92fe"/>
  </ds:schemaRefs>
</ds:datastoreItem>
</file>

<file path=customXml/itemProps4.xml><?xml version="1.0" encoding="utf-8"?>
<ds:datastoreItem xmlns:ds="http://schemas.openxmlformats.org/officeDocument/2006/customXml" ds:itemID="{CE483412-CF4E-4AD8-AB77-9918496F21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Calculator</vt:lpstr>
      <vt:lpstr>Level Up Material Calender</vt:lpstr>
      <vt:lpstr>Data</vt:lpstr>
      <vt:lpstr>Formulas</vt:lpstr>
      <vt:lpstr>Formulas!Print_Area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Bero</dc:creator>
  <cp:lastModifiedBy>Grace Bero</cp:lastModifiedBy>
  <cp:lastPrinted>2022-09-18T19:22:09Z</cp:lastPrinted>
  <dcterms:created xsi:type="dcterms:W3CDTF">2022-07-25T22:53:50Z</dcterms:created>
  <dcterms:modified xsi:type="dcterms:W3CDTF">2023-10-11T23:11:50Z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0x0101009209C5F7C769734FB453AA0E6F462795</vt:lpwstr>
  </property>
</Properties>
</file>