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8" sheetId="1" r:id="rId4"/>
    <sheet state="visible" name="F18" sheetId="2" r:id="rId5"/>
    <sheet state="visible" name="S19" sheetId="3" r:id="rId6"/>
    <sheet state="visible" name="F19" sheetId="4" r:id="rId7"/>
    <sheet state="visible" name="S20" sheetId="5" r:id="rId8"/>
    <sheet state="visible" name="F20" sheetId="6" r:id="rId9"/>
    <sheet state="visible" name="S21" sheetId="7" r:id="rId10"/>
    <sheet state="visible" name="Proposed F21" sheetId="8" r:id="rId11"/>
  </sheets>
  <definedNames>
    <definedName hidden="1" localSheetId="0" name="_xlnm._FilterDatabase">'S18'!$A$1:$F$83</definedName>
    <definedName hidden="1" localSheetId="1" name="_xlnm._FilterDatabase">'F18'!$A$1:$C$77</definedName>
    <definedName hidden="1" localSheetId="2" name="_xlnm._FilterDatabase">'S19'!$A$1:$N$101</definedName>
    <definedName hidden="1" localSheetId="3" name="_xlnm._FilterDatabase">'F19'!$A$1:$I$127</definedName>
    <definedName hidden="1" localSheetId="4" name="_xlnm._FilterDatabase">'S20'!$A$1:$L$139</definedName>
    <definedName hidden="1" localSheetId="5" name="_xlnm._FilterDatabase">'F20'!$A$1:$M$126</definedName>
    <definedName hidden="1" localSheetId="7" name="_xlnm._FilterDatabase">'Proposed F21'!$A$1:$P$129</definedName>
  </definedNames>
  <calcPr/>
</workbook>
</file>

<file path=xl/sharedStrings.xml><?xml version="1.0" encoding="utf-8"?>
<sst xmlns="http://schemas.openxmlformats.org/spreadsheetml/2006/main" count="6040" uniqueCount="1767">
  <si>
    <t>class</t>
  </si>
  <si>
    <t>first</t>
  </si>
  <si>
    <t>last</t>
  </si>
  <si>
    <t>joined name</t>
  </si>
  <si>
    <t>Kathryn</t>
  </si>
  <si>
    <t>Luo</t>
  </si>
  <si>
    <t xml:space="preserve">Kathryn Luo  </t>
  </si>
  <si>
    <t>105 Kathryn Luo</t>
  </si>
  <si>
    <t>Adam</t>
  </si>
  <si>
    <t>Viola</t>
  </si>
  <si>
    <t xml:space="preserve">Adam Viola  </t>
  </si>
  <si>
    <t>105 Adam Viola</t>
  </si>
  <si>
    <t>Elise</t>
  </si>
  <si>
    <t>Mann</t>
  </si>
  <si>
    <t xml:space="preserve">Elise Mann  </t>
  </si>
  <si>
    <t>105 Elise Mann</t>
  </si>
  <si>
    <t>Derek</t>
  </si>
  <si>
    <t>Enlow</t>
  </si>
  <si>
    <t xml:space="preserve">Derek Enlow  </t>
  </si>
  <si>
    <t>105 Derek Enlow</t>
  </si>
  <si>
    <t>Andrew</t>
  </si>
  <si>
    <t>Lussier</t>
  </si>
  <si>
    <t xml:space="preserve">Andrew Lussier  </t>
  </si>
  <si>
    <t>105 Andrew Lussier</t>
  </si>
  <si>
    <t>Jason</t>
  </si>
  <si>
    <t>Valladares</t>
  </si>
  <si>
    <t xml:space="preserve">Jason Valladares  </t>
  </si>
  <si>
    <t>119 Jason Valladares</t>
  </si>
  <si>
    <t>Julien</t>
  </si>
  <si>
    <t>Brenneck</t>
  </si>
  <si>
    <t xml:space="preserve">Julien Brenneck  </t>
  </si>
  <si>
    <t>121 Julien Brenneck</t>
  </si>
  <si>
    <t>Timothy</t>
  </si>
  <si>
    <t>McNamara</t>
  </si>
  <si>
    <t xml:space="preserve">Timothy McNamara  </t>
  </si>
  <si>
    <t>121 Timothy McNamara</t>
  </si>
  <si>
    <t>Sasha</t>
  </si>
  <si>
    <t>Krutiy</t>
  </si>
  <si>
    <t xml:space="preserve">Sasha Krutiy  </t>
  </si>
  <si>
    <t>121 Sasha Krutiy</t>
  </si>
  <si>
    <t>Seth</t>
  </si>
  <si>
    <t>Tinglof</t>
  </si>
  <si>
    <t xml:space="preserve">Seth Tinglof  </t>
  </si>
  <si>
    <t>121 Seth Tinglof</t>
  </si>
  <si>
    <t>Dhruvil</t>
  </si>
  <si>
    <t>Gala</t>
  </si>
  <si>
    <t xml:space="preserve">Dhruvil Gala  </t>
  </si>
  <si>
    <t>121 Dhruvil Gala</t>
  </si>
  <si>
    <t>Wei</t>
  </si>
  <si>
    <t>Zheng</t>
  </si>
  <si>
    <t xml:space="preserve">Wei Zheng  </t>
  </si>
  <si>
    <t>121 Wei Zheng</t>
  </si>
  <si>
    <t>Cole</t>
  </si>
  <si>
    <t>Smith</t>
  </si>
  <si>
    <t xml:space="preserve">Cole Smith  </t>
  </si>
  <si>
    <t>121 Cole Smith</t>
  </si>
  <si>
    <t>Matthew</t>
  </si>
  <si>
    <t>Mill</t>
  </si>
  <si>
    <t xml:space="preserve">Matthew Mill  </t>
  </si>
  <si>
    <t>121 Matthew Mill</t>
  </si>
  <si>
    <t>Janja</t>
  </si>
  <si>
    <t>Kovacevic</t>
  </si>
  <si>
    <t xml:space="preserve">Janja Kovacevic  </t>
  </si>
  <si>
    <t>145 Janja Kovacevic</t>
  </si>
  <si>
    <t>T.</t>
  </si>
  <si>
    <t>Serena</t>
  </si>
  <si>
    <t>Chan</t>
  </si>
  <si>
    <t xml:space="preserve">T. Serena Chan </t>
  </si>
  <si>
    <t>187 T. Serena Chan</t>
  </si>
  <si>
    <t>Brian</t>
  </si>
  <si>
    <t>Dang</t>
  </si>
  <si>
    <t xml:space="preserve">Brian Dang  </t>
  </si>
  <si>
    <t>187 Brian Dang</t>
  </si>
  <si>
    <t>Wilson</t>
  </si>
  <si>
    <t>Chen</t>
  </si>
  <si>
    <t xml:space="preserve">Wilson Chen  </t>
  </si>
  <si>
    <t>187 Wilson Chen</t>
  </si>
  <si>
    <t>Katie</t>
  </si>
  <si>
    <t>Muratov</t>
  </si>
  <si>
    <t xml:space="preserve">Katie Muratov  </t>
  </si>
  <si>
    <t>186 Katie Muratov</t>
  </si>
  <si>
    <t>Olivia</t>
  </si>
  <si>
    <t>Higgins</t>
  </si>
  <si>
    <t xml:space="preserve">Olivia Higgins  </t>
  </si>
  <si>
    <t>186 Olivia Higgins</t>
  </si>
  <si>
    <t>Raymond</t>
  </si>
  <si>
    <t>Liu</t>
  </si>
  <si>
    <t xml:space="preserve">Raymond Liu  </t>
  </si>
  <si>
    <t>186 Raymond Liu</t>
  </si>
  <si>
    <t>Alfonso</t>
  </si>
  <si>
    <t>Merkl</t>
  </si>
  <si>
    <t xml:space="preserve">Alfonso Merkl  </t>
  </si>
  <si>
    <t>186 Alfonso Merkl</t>
  </si>
  <si>
    <t>Sophia</t>
  </si>
  <si>
    <t>Berger</t>
  </si>
  <si>
    <t xml:space="preserve">Sophia Berger  </t>
  </si>
  <si>
    <t>220 Sophia Berger</t>
  </si>
  <si>
    <t>Sean</t>
  </si>
  <si>
    <t>Barker</t>
  </si>
  <si>
    <t xml:space="preserve">Sean Barker  </t>
  </si>
  <si>
    <t>220 Sean Barker</t>
  </si>
  <si>
    <t>Chester</t>
  </si>
  <si>
    <t>Moses</t>
  </si>
  <si>
    <t xml:space="preserve">Chester Moses  </t>
  </si>
  <si>
    <t>220 Chester Moses</t>
  </si>
  <si>
    <t>Jeremy</t>
  </si>
  <si>
    <t>Kelleher</t>
  </si>
  <si>
    <t xml:space="preserve">Jeremy Kelleher  </t>
  </si>
  <si>
    <t>220 Jeremy Kelleher</t>
  </si>
  <si>
    <t>Vishnu</t>
  </si>
  <si>
    <t>Prasad</t>
  </si>
  <si>
    <t xml:space="preserve">Vishnu Prasad  </t>
  </si>
  <si>
    <t>220 Vishnu Prasad</t>
  </si>
  <si>
    <t>Jesse</t>
  </si>
  <si>
    <t>Bartola</t>
  </si>
  <si>
    <t xml:space="preserve">Jesse Bartola  </t>
  </si>
  <si>
    <t>220 Jesse Bartola</t>
  </si>
  <si>
    <t>Nicholas</t>
  </si>
  <si>
    <t>Galang</t>
  </si>
  <si>
    <t xml:space="preserve">Nicholas Galang  </t>
  </si>
  <si>
    <t>220 Nicholas Galang</t>
  </si>
  <si>
    <t>Quentin</t>
  </si>
  <si>
    <t>Small</t>
  </si>
  <si>
    <t xml:space="preserve">Quentin Small  </t>
  </si>
  <si>
    <t>220 Quentin Small</t>
  </si>
  <si>
    <t>William</t>
  </si>
  <si>
    <t>Sullivan</t>
  </si>
  <si>
    <t xml:space="preserve">William Sullivan  </t>
  </si>
  <si>
    <t>220 William Sullivan</t>
  </si>
  <si>
    <t>Alex</t>
  </si>
  <si>
    <t>Caswell</t>
  </si>
  <si>
    <t xml:space="preserve">Alex Caswell  </t>
  </si>
  <si>
    <t>230 Alex Caswell</t>
  </si>
  <si>
    <t>Zhang</t>
  </si>
  <si>
    <t xml:space="preserve">William Zhang  </t>
  </si>
  <si>
    <t>230 William Zhang</t>
  </si>
  <si>
    <t>Shubham</t>
  </si>
  <si>
    <t>Mehta</t>
  </si>
  <si>
    <t xml:space="preserve">Shubham Mehta  </t>
  </si>
  <si>
    <t>230 Shubham Mehta</t>
  </si>
  <si>
    <t>Qiqin</t>
  </si>
  <si>
    <t>Zhao</t>
  </si>
  <si>
    <t xml:space="preserve">Qiqin Zhao  </t>
  </si>
  <si>
    <t>230 Qiqin Zhao</t>
  </si>
  <si>
    <t>Jagath</t>
  </si>
  <si>
    <t>Jai</t>
  </si>
  <si>
    <t>Kumar</t>
  </si>
  <si>
    <t xml:space="preserve">Jagath Jai Kumar </t>
  </si>
  <si>
    <t>230 Jagath Jai Kumar</t>
  </si>
  <si>
    <t>Ziwei</t>
  </si>
  <si>
    <t>He</t>
  </si>
  <si>
    <t xml:space="preserve">Ziwei He  </t>
  </si>
  <si>
    <t>230 Ziwei He</t>
  </si>
  <si>
    <t>Kyle</t>
  </si>
  <si>
    <t>Toohey</t>
  </si>
  <si>
    <t xml:space="preserve">Kyle Toohey  </t>
  </si>
  <si>
    <t>230 Kyle Toohey</t>
  </si>
  <si>
    <t>Conan</t>
  </si>
  <si>
    <t xml:space="preserve">Conan Chen  </t>
  </si>
  <si>
    <t>230 Conan Chen</t>
  </si>
  <si>
    <t>Collin</t>
  </si>
  <si>
    <t>Giguere</t>
  </si>
  <si>
    <t xml:space="preserve">Collin Giguere  </t>
  </si>
  <si>
    <t>240 Collin Giguere</t>
  </si>
  <si>
    <t>Varun</t>
  </si>
  <si>
    <t>Sharma</t>
  </si>
  <si>
    <t xml:space="preserve">Varun Sharma  </t>
  </si>
  <si>
    <t>240 Varun Sharma</t>
  </si>
  <si>
    <t>Mingfang</t>
  </si>
  <si>
    <t>Chang</t>
  </si>
  <si>
    <t xml:space="preserve">Mingfang Chang  </t>
  </si>
  <si>
    <t>240 Mingfang Chang</t>
  </si>
  <si>
    <t>Henry</t>
  </si>
  <si>
    <t>Power</t>
  </si>
  <si>
    <t xml:space="preserve">Henry Power  </t>
  </si>
  <si>
    <t>240 Henry Power</t>
  </si>
  <si>
    <t>Elghazzawi</t>
  </si>
  <si>
    <t xml:space="preserve">Adam Elghazzawi  </t>
  </si>
  <si>
    <t>250 Adam Elghazzawi</t>
  </si>
  <si>
    <t>Vincent</t>
  </si>
  <si>
    <t>Pietropaolo</t>
  </si>
  <si>
    <t xml:space="preserve">Vincent Pietropaolo  </t>
  </si>
  <si>
    <t>250 Vincent Pietropaolo</t>
  </si>
  <si>
    <t>Rivelli</t>
  </si>
  <si>
    <t xml:space="preserve">Adam Rivelli  </t>
  </si>
  <si>
    <t>250 Adam Rivelli</t>
  </si>
  <si>
    <t>Harry</t>
  </si>
  <si>
    <t>Hu</t>
  </si>
  <si>
    <t xml:space="preserve">Harry Hu  </t>
  </si>
  <si>
    <t>250 Harry Hu</t>
  </si>
  <si>
    <t>Shuyang</t>
  </si>
  <si>
    <t>Wang</t>
  </si>
  <si>
    <t xml:space="preserve">Shuyang Wang  </t>
  </si>
  <si>
    <t>311 Shuyang Wang</t>
  </si>
  <si>
    <t>Stefan</t>
  </si>
  <si>
    <t>Grosser</t>
  </si>
  <si>
    <t xml:space="preserve">Stefan Grosser  </t>
  </si>
  <si>
    <t>311 Stefan Grosser</t>
  </si>
  <si>
    <t>Ibrahim</t>
  </si>
  <si>
    <t>Shaheen</t>
  </si>
  <si>
    <t xml:space="preserve">Ibrahim Shaheen  </t>
  </si>
  <si>
    <t>311 Ibrahim Shaheen</t>
  </si>
  <si>
    <t>Samuel</t>
  </si>
  <si>
    <t>Silverman</t>
  </si>
  <si>
    <t xml:space="preserve">Samuel Silverman  </t>
  </si>
  <si>
    <t>311 Samuel Silverman</t>
  </si>
  <si>
    <t>Mackenzie</t>
  </si>
  <si>
    <t>Schwartz</t>
  </si>
  <si>
    <t xml:space="preserve">Mackenzie Schwartz  </t>
  </si>
  <si>
    <t>320 Mackenzie Schwartz</t>
  </si>
  <si>
    <t>Austin</t>
  </si>
  <si>
    <t>Trivett</t>
  </si>
  <si>
    <t xml:space="preserve">Austin Trivett  </t>
  </si>
  <si>
    <t>320 Austin Trivett</t>
  </si>
  <si>
    <t>Kyu</t>
  </si>
  <si>
    <t>Min</t>
  </si>
  <si>
    <t>(Caroline)</t>
  </si>
  <si>
    <t>Kim</t>
  </si>
  <si>
    <t>Kyu Min (Caroline) Kim</t>
  </si>
  <si>
    <t>326 Kyu Min (Caroline) Kim</t>
  </si>
  <si>
    <t>Yueying</t>
  </si>
  <si>
    <t xml:space="preserve">Yueying Liu  </t>
  </si>
  <si>
    <t>326 Yueying Liu</t>
  </si>
  <si>
    <t>Yi</t>
  </si>
  <si>
    <t>Fung</t>
  </si>
  <si>
    <t xml:space="preserve">Yi Fung  </t>
  </si>
  <si>
    <t>326 Yi Fung</t>
  </si>
  <si>
    <t>Ani</t>
  </si>
  <si>
    <t>Gevorgyan</t>
  </si>
  <si>
    <t xml:space="preserve">Ani Gevorgyan  </t>
  </si>
  <si>
    <t>326 Ani Gevorgyan</t>
  </si>
  <si>
    <t>Thomas</t>
  </si>
  <si>
    <t>Aurigemma</t>
  </si>
  <si>
    <t xml:space="preserve">Thomas Aurigemma  </t>
  </si>
  <si>
    <t>326 Thomas Aurigemma</t>
  </si>
  <si>
    <t>Xin</t>
  </si>
  <si>
    <t xml:space="preserve">Xin Liu  </t>
  </si>
  <si>
    <t>326 Xin Liu</t>
  </si>
  <si>
    <t>Minxin</t>
  </si>
  <si>
    <t>Gao</t>
  </si>
  <si>
    <t xml:space="preserve">Minxin Gao  </t>
  </si>
  <si>
    <t>345 Minxin Gao</t>
  </si>
  <si>
    <t>Aisiri</t>
  </si>
  <si>
    <t>Murulidhar</t>
  </si>
  <si>
    <t xml:space="preserve">Aisiri Murulidhar  </t>
  </si>
  <si>
    <t>345 Aisiri Murulidhar</t>
  </si>
  <si>
    <t>Abhaydeep</t>
  </si>
  <si>
    <t>Singh</t>
  </si>
  <si>
    <t xml:space="preserve">Abhaydeep Singh  </t>
  </si>
  <si>
    <t>365 Abhaydeep Singh</t>
  </si>
  <si>
    <t>Jucong</t>
  </si>
  <si>
    <t xml:space="preserve">Jucong He  </t>
  </si>
  <si>
    <t>365 Jucong He</t>
  </si>
  <si>
    <t>Ecker</t>
  </si>
  <si>
    <t xml:space="preserve">Henry Ecker  </t>
  </si>
  <si>
    <t>365 Henry Ecker</t>
  </si>
  <si>
    <t>Miles</t>
  </si>
  <si>
    <t>Gepner</t>
  </si>
  <si>
    <t xml:space="preserve">Miles Gepner  </t>
  </si>
  <si>
    <t>365 Miles Gepner</t>
  </si>
  <si>
    <t>Jake</t>
  </si>
  <si>
    <t>Stephens</t>
  </si>
  <si>
    <t xml:space="preserve">Jake Stephens  </t>
  </si>
  <si>
    <t>370 Jake Stephens</t>
  </si>
  <si>
    <t>Sharp</t>
  </si>
  <si>
    <t xml:space="preserve">Andrew Sharp  </t>
  </si>
  <si>
    <t>370 Andrew Sharp</t>
  </si>
  <si>
    <t>Yudong</t>
  </si>
  <si>
    <t>Diao</t>
  </si>
  <si>
    <t xml:space="preserve">Yudong Diao  </t>
  </si>
  <si>
    <t>377 Yudong Diao</t>
  </si>
  <si>
    <t>Vedant</t>
  </si>
  <si>
    <t>Puri</t>
  </si>
  <si>
    <t xml:space="preserve">Vedant Puri  </t>
  </si>
  <si>
    <t>377 Vedant Puri</t>
  </si>
  <si>
    <t>Sagar</t>
  </si>
  <si>
    <t>Thapar</t>
  </si>
  <si>
    <t xml:space="preserve">Sagar Thapar  </t>
  </si>
  <si>
    <t>383 Sagar Thapar</t>
  </si>
  <si>
    <t>Leblanc</t>
  </si>
  <si>
    <t xml:space="preserve">Matthew Leblanc  </t>
  </si>
  <si>
    <t>383 Matthew Leblanc</t>
  </si>
  <si>
    <t>Joseph</t>
  </si>
  <si>
    <t>Canning</t>
  </si>
  <si>
    <t xml:space="preserve">Joseph Canning  </t>
  </si>
  <si>
    <t>383 Joseph Canning</t>
  </si>
  <si>
    <t>390N</t>
  </si>
  <si>
    <t>Humad</t>
  </si>
  <si>
    <t>Syed</t>
  </si>
  <si>
    <t xml:space="preserve">Humad Syed  </t>
  </si>
  <si>
    <t>390N Humad Syed</t>
  </si>
  <si>
    <t>Shahar</t>
  </si>
  <si>
    <t>Dahan</t>
  </si>
  <si>
    <t xml:space="preserve">Shahar Dahan  </t>
  </si>
  <si>
    <t>445 Shahar Dahan</t>
  </si>
  <si>
    <t>Mayank</t>
  </si>
  <si>
    <t xml:space="preserve">Mayank Kumar  </t>
  </si>
  <si>
    <t>453 Mayank Kumar</t>
  </si>
  <si>
    <t>491G</t>
  </si>
  <si>
    <t>Elitza</t>
  </si>
  <si>
    <t>Neytcheva</t>
  </si>
  <si>
    <t xml:space="preserve">Elitza Neytcheva  </t>
  </si>
  <si>
    <t>491G Elitza Neytcheva</t>
  </si>
  <si>
    <t>Sam</t>
  </si>
  <si>
    <t>McGuire</t>
  </si>
  <si>
    <t xml:space="preserve">Sam McGuire  </t>
  </si>
  <si>
    <t>501 Sam McGuire</t>
  </si>
  <si>
    <t>Gregory</t>
  </si>
  <si>
    <t>McGrath</t>
  </si>
  <si>
    <t xml:space="preserve">Gregory McGrath  </t>
  </si>
  <si>
    <t>501 Gregory McGrath</t>
  </si>
  <si>
    <t>590C</t>
  </si>
  <si>
    <t>Lynn</t>
  </si>
  <si>
    <t>Samson</t>
  </si>
  <si>
    <t xml:space="preserve">Lynn Samson  </t>
  </si>
  <si>
    <t>590C Lynn Samson</t>
  </si>
  <si>
    <t>CICS290M</t>
  </si>
  <si>
    <t>Guerriero</t>
  </si>
  <si>
    <t xml:space="preserve">Alex Guerriero  </t>
  </si>
  <si>
    <t>CICS290M Alex Guerriero</t>
  </si>
  <si>
    <t>INFO203</t>
  </si>
  <si>
    <t>Haleigh</t>
  </si>
  <si>
    <t>Hildreth</t>
  </si>
  <si>
    <t xml:space="preserve">Haleigh Hildreth  </t>
  </si>
  <si>
    <t>INFO203 Haleigh Hildreth</t>
  </si>
  <si>
    <t>INFO397F</t>
  </si>
  <si>
    <t>Kristen</t>
  </si>
  <si>
    <t>Bonsall</t>
  </si>
  <si>
    <t xml:space="preserve">Kristen Bonsall  </t>
  </si>
  <si>
    <t>INFO397F Kristen Bonsall</t>
  </si>
  <si>
    <t>email</t>
  </si>
  <si>
    <t>Name</t>
  </si>
  <si>
    <t>Course</t>
  </si>
  <si>
    <t>arivelli@umass.edu</t>
  </si>
  <si>
    <t>Adam Rivelli</t>
  </si>
  <si>
    <t>aviola@umass.edu</t>
  </si>
  <si>
    <t>Adam Viola</t>
  </si>
  <si>
    <t>amurulidhar@umass.edu</t>
  </si>
  <si>
    <t>Aisiri Murulidhar</t>
  </si>
  <si>
    <t>aterentiev@umass.edu</t>
  </si>
  <si>
    <t>Alexander Terentiev</t>
  </si>
  <si>
    <t>Alexander</t>
  </si>
  <si>
    <t>Terentiev</t>
  </si>
  <si>
    <t>allussier@umass.edu</t>
  </si>
  <si>
    <t>Andrew Lussier</t>
  </si>
  <si>
    <t>awsharp@umass.edu</t>
  </si>
  <si>
    <t>Andrew Sharp</t>
  </si>
  <si>
    <t>agevorgyan@umass.edu</t>
  </si>
  <si>
    <t>Ani Gevorgyan</t>
  </si>
  <si>
    <t>aphuang@umass.edu</t>
  </si>
  <si>
    <t>Aric Huang</t>
  </si>
  <si>
    <t>Aric</t>
  </si>
  <si>
    <t>Huang</t>
  </si>
  <si>
    <t>larora@umass.edu</t>
  </si>
  <si>
    <t>Arora Lakshay</t>
  </si>
  <si>
    <t>Arora</t>
  </si>
  <si>
    <t>Lakshay</t>
  </si>
  <si>
    <t>atrivett@umass.edu</t>
  </si>
  <si>
    <t>Austin Trivett</t>
  </si>
  <si>
    <t>bldang@umass.edu</t>
  </si>
  <si>
    <t>Brian Dang</t>
  </si>
  <si>
    <t>crcarr@umass.edu</t>
  </si>
  <si>
    <t>Caleb Carr</t>
  </si>
  <si>
    <t>Caleb</t>
  </si>
  <si>
    <t>Carr</t>
  </si>
  <si>
    <t>cheweilin@umass.edu</t>
  </si>
  <si>
    <t>Che-Wei Lin</t>
  </si>
  <si>
    <t>Che-Wei</t>
  </si>
  <si>
    <t>Lin</t>
  </si>
  <si>
    <t>cwmoses@umass.edu</t>
  </si>
  <si>
    <t>Chester Moses</t>
  </si>
  <si>
    <t>cikoro@umass.edu</t>
  </si>
  <si>
    <t>Chigozie Ikoro</t>
  </si>
  <si>
    <t>Chigozie</t>
  </si>
  <si>
    <t>Ikoro</t>
  </si>
  <si>
    <t>chunghinlee@umass.edu</t>
  </si>
  <si>
    <t>Chung Hin Lee</t>
  </si>
  <si>
    <t>Chung</t>
  </si>
  <si>
    <t>Hin</t>
  </si>
  <si>
    <t>Lee</t>
  </si>
  <si>
    <t>chsmith@umass.edu</t>
  </si>
  <si>
    <t>Cole Smith</t>
  </si>
  <si>
    <t>cdgiguere@umass.edu</t>
  </si>
  <si>
    <t>Collin Giguere</t>
  </si>
  <si>
    <t>cwchen@umass.edu</t>
  </si>
  <si>
    <t>Conan Chen</t>
  </si>
  <si>
    <t>dgarkavtseva@umass.edu</t>
  </si>
  <si>
    <t>Daria Garkavtseva</t>
  </si>
  <si>
    <t>Daria</t>
  </si>
  <si>
    <t>Garkavtseva</t>
  </si>
  <si>
    <t>ndave@umass.edu</t>
  </si>
  <si>
    <t>Dave Nischal</t>
  </si>
  <si>
    <t>Dave</t>
  </si>
  <si>
    <t>Nischal</t>
  </si>
  <si>
    <t>dongweiwu@umass.edu</t>
  </si>
  <si>
    <t>Dongwei Wu</t>
  </si>
  <si>
    <t>Dongwei</t>
  </si>
  <si>
    <t>Wu</t>
  </si>
  <si>
    <t>edmann@umass.edu</t>
  </si>
  <si>
    <t>Elise Mann</t>
  </si>
  <si>
    <t>efritzman@umass.edu</t>
  </si>
  <si>
    <t>Emily Fritzman</t>
  </si>
  <si>
    <t>I101</t>
  </si>
  <si>
    <t>Emily</t>
  </si>
  <si>
    <t>Fritzman</t>
  </si>
  <si>
    <t>egoroza@umass.edu</t>
  </si>
  <si>
    <t>Emily Goroza</t>
  </si>
  <si>
    <t>CICS191</t>
  </si>
  <si>
    <t>Goroza</t>
  </si>
  <si>
    <t>gcoffman@umass.edu</t>
  </si>
  <si>
    <t>Garrett Coffman</t>
  </si>
  <si>
    <t>391LI</t>
  </si>
  <si>
    <t>Garrett</t>
  </si>
  <si>
    <t>Coffman</t>
  </si>
  <si>
    <t>haog@umass.edu</t>
  </si>
  <si>
    <t>Hao Gao</t>
  </si>
  <si>
    <t>Hao</t>
  </si>
  <si>
    <t>haoqinliang@umass.edu</t>
  </si>
  <si>
    <t>Haoqin Liang</t>
  </si>
  <si>
    <t>Haoqin</t>
  </si>
  <si>
    <t>Liang</t>
  </si>
  <si>
    <t>huanwang@umass.edu</t>
  </si>
  <si>
    <t>Huan Wang</t>
  </si>
  <si>
    <t>Huan</t>
  </si>
  <si>
    <t>huiyuanwu@umass.edu</t>
  </si>
  <si>
    <t>Huiyuan Wu</t>
  </si>
  <si>
    <t>Huiyuan</t>
  </si>
  <si>
    <t>ilevyor@umass.edu</t>
  </si>
  <si>
    <t>Itamar Levy-Or</t>
  </si>
  <si>
    <t>Itamar</t>
  </si>
  <si>
    <t>Levy-Or</t>
  </si>
  <si>
    <t>jgrosner@umass.edu</t>
  </si>
  <si>
    <t>Jacob Grosner</t>
  </si>
  <si>
    <t>Jacob</t>
  </si>
  <si>
    <t>Grosner</t>
  </si>
  <si>
    <t>jjaikumar@umass.edu</t>
  </si>
  <si>
    <t>Jagath Jai Kumar</t>
  </si>
  <si>
    <t>jkovacevic@umass.edu</t>
  </si>
  <si>
    <t>Janja Kovacevic</t>
  </si>
  <si>
    <t>jeffreyshao@umass.edu</t>
  </si>
  <si>
    <t>Jeffrey Shao</t>
  </si>
  <si>
    <t>Jeffrey</t>
  </si>
  <si>
    <t>Shao</t>
  </si>
  <si>
    <t>jinghonghu@umass.edu</t>
  </si>
  <si>
    <t>Jinghong Hu</t>
  </si>
  <si>
    <t>Jinghong</t>
  </si>
  <si>
    <t>jinhonggan@umass.edu</t>
  </si>
  <si>
    <t>Jinhong Gan</t>
  </si>
  <si>
    <t>Jinhong</t>
  </si>
  <si>
    <t>Gan</t>
  </si>
  <si>
    <t>jbachman@umass.edu</t>
  </si>
  <si>
    <t>John Bachman</t>
  </si>
  <si>
    <t>John</t>
  </si>
  <si>
    <t>Bachman</t>
  </si>
  <si>
    <t>jcanning@umass.edu</t>
  </si>
  <si>
    <t>Joseph Canning</t>
  </si>
  <si>
    <t>winglungchau@umass.edu</t>
  </si>
  <si>
    <t>Kurtis Chau</t>
  </si>
  <si>
    <t>Kurtis</t>
  </si>
  <si>
    <t>Chau</t>
  </si>
  <si>
    <t>kbandoh@umass.edu</t>
  </si>
  <si>
    <t>Kwasi Bandoh</t>
  </si>
  <si>
    <t>Kwasi</t>
  </si>
  <si>
    <t>Bandoh</t>
  </si>
  <si>
    <t>kgodinho@umass.edu</t>
  </si>
  <si>
    <t>Kyle Godinho</t>
  </si>
  <si>
    <t>Godinho</t>
  </si>
  <si>
    <t>langchunzhou@umass.edu</t>
  </si>
  <si>
    <t>Langchun Zhou</t>
  </si>
  <si>
    <t>Langchun</t>
  </si>
  <si>
    <t>Zhou</t>
  </si>
  <si>
    <t>lekenyon@umass.edu</t>
  </si>
  <si>
    <t>Lauren Kenyon</t>
  </si>
  <si>
    <t>Lauren</t>
  </si>
  <si>
    <t>Kenyon</t>
  </si>
  <si>
    <t>lasamson@umass.edu</t>
  </si>
  <si>
    <t>Lynn Samson</t>
  </si>
  <si>
    <t>mmill@umass.edu</t>
  </si>
  <si>
    <t>Matthew Mill</t>
  </si>
  <si>
    <t>mpearce@umass.edu</t>
  </si>
  <si>
    <t>Matthew Pearce</t>
  </si>
  <si>
    <t>Pearce</t>
  </si>
  <si>
    <t>mingfangchan@umass.edu</t>
  </si>
  <si>
    <t>Mingfang Chang</t>
  </si>
  <si>
    <t>ngalang@umass.edu</t>
  </si>
  <si>
    <t>Nicholas Galang</t>
  </si>
  <si>
    <t>ngeorgian@umass.edu</t>
  </si>
  <si>
    <t>Nicholas Georgian</t>
  </si>
  <si>
    <t>Georgian</t>
  </si>
  <si>
    <t>nawilliams@umass.edu</t>
  </si>
  <si>
    <t>Nicholas Williams</t>
  </si>
  <si>
    <t>CICS 290M</t>
  </si>
  <si>
    <t>Williams</t>
  </si>
  <si>
    <t>omhiggins@umass.edu</t>
  </si>
  <si>
    <t>Olivia Higgins</t>
  </si>
  <si>
    <t>qzhao@umass.edu</t>
  </si>
  <si>
    <t>Qiqin Zhao</t>
  </si>
  <si>
    <t>qsmall@umass.edu</t>
  </si>
  <si>
    <t>Quentin Small</t>
  </si>
  <si>
    <t>raymondliu@umass.edu</t>
  </si>
  <si>
    <t>Raymond Liu</t>
  </si>
  <si>
    <t>sssilverman@umass.edu</t>
  </si>
  <si>
    <t>Samuel Silverman</t>
  </si>
  <si>
    <t>sbrockman@umass.edu</t>
  </si>
  <si>
    <t>Sarah Brockman</t>
  </si>
  <si>
    <t>Sarah</t>
  </si>
  <si>
    <t>Brockman</t>
  </si>
  <si>
    <t>skrutiy@umass.edu</t>
  </si>
  <si>
    <t>Sasha Krutiy</t>
  </si>
  <si>
    <t>stinglof@umass.edu</t>
  </si>
  <si>
    <t>Seth Tinglof</t>
  </si>
  <si>
    <t>srazavi@umass.edu</t>
  </si>
  <si>
    <t>Seyedeh Arta Razavi</t>
  </si>
  <si>
    <t>Seyedeh</t>
  </si>
  <si>
    <t>Arta</t>
  </si>
  <si>
    <t>Razavi</t>
  </si>
  <si>
    <t>sdsawant@umass.edu</t>
  </si>
  <si>
    <t>Shreya Sawant</t>
  </si>
  <si>
    <t>Shreya</t>
  </si>
  <si>
    <t>Sawant</t>
  </si>
  <si>
    <t>shuyangw@umass.edu</t>
  </si>
  <si>
    <t>Shuyang Wang</t>
  </si>
  <si>
    <t>saberger@umass.edu</t>
  </si>
  <si>
    <t>Sophia Berger</t>
  </si>
  <si>
    <t>shubhammehta@umass.edu</t>
  </si>
  <si>
    <t>Subham Mehta</t>
  </si>
  <si>
    <t>Subham</t>
  </si>
  <si>
    <t>varuniyer@umass.edu</t>
  </si>
  <si>
    <t>Varun Iyer</t>
  </si>
  <si>
    <t>Iyer</t>
  </si>
  <si>
    <t>vedantpuri@umass.edu</t>
  </si>
  <si>
    <t>Vedant Puri</t>
  </si>
  <si>
    <t>vpietropaolo@umass.edu</t>
  </si>
  <si>
    <t>Vincent Pietropaolo</t>
  </si>
  <si>
    <t>190F</t>
  </si>
  <si>
    <t>weizheng@umass.edu</t>
  </si>
  <si>
    <t>Wei Zheng</t>
  </si>
  <si>
    <t>williamzhang@umass.edu</t>
  </si>
  <si>
    <t>William Zhang</t>
  </si>
  <si>
    <t>xinyuzhao@umass.edu</t>
  </si>
  <si>
    <t>Xinyu Zhao</t>
  </si>
  <si>
    <t>Xinyu</t>
  </si>
  <si>
    <t>ydaio@umass.edu</t>
  </si>
  <si>
    <t>Yudong Diao</t>
  </si>
  <si>
    <t>yueyingliu@umass.edu</t>
  </si>
  <si>
    <t>Yueying Liu</t>
  </si>
  <si>
    <t>zschaffer@umass.edu</t>
  </si>
  <si>
    <t>Zachary Schaffer</t>
  </si>
  <si>
    <t>Zachary</t>
  </si>
  <si>
    <t>Schaffer</t>
  </si>
  <si>
    <t>zhihanying@umass.edu</t>
  </si>
  <si>
    <t>Zhihan Ying</t>
  </si>
  <si>
    <t>Zhihan</t>
  </si>
  <si>
    <t>Ying</t>
  </si>
  <si>
    <t>zhongtang@umass.edu</t>
  </si>
  <si>
    <t>Zhong Tang</t>
  </si>
  <si>
    <t>Zhong</t>
  </si>
  <si>
    <t>Tang</t>
  </si>
  <si>
    <t>ziweihe@umass.edu</t>
  </si>
  <si>
    <t>Ziwei He</t>
  </si>
  <si>
    <t>Fixed name</t>
  </si>
  <si>
    <t>Class</t>
  </si>
  <si>
    <t>Email</t>
  </si>
  <si>
    <t>Student Rank</t>
  </si>
  <si>
    <t>Faculty Rank</t>
  </si>
  <si>
    <t>Taken class?</t>
  </si>
  <si>
    <t>Grade in class</t>
  </si>
  <si>
    <t>Major GPA</t>
  </si>
  <si>
    <t>GPA</t>
  </si>
  <si>
    <t>UCA In Past?</t>
  </si>
  <si>
    <t>CS105</t>
  </si>
  <si>
    <t>AdamViola</t>
  </si>
  <si>
    <t>I have not taken the class (but would still like to be a UCA for it)</t>
  </si>
  <si>
    <t>N/A</t>
  </si>
  <si>
    <t>Yes</t>
  </si>
  <si>
    <t>DongweiWu</t>
  </si>
  <si>
    <t>I have taken this class in the past</t>
  </si>
  <si>
    <t>A+, or A with course citation</t>
  </si>
  <si>
    <t>EliseMann</t>
  </si>
  <si>
    <t>A</t>
  </si>
  <si>
    <t>LaurenKenyon</t>
  </si>
  <si>
    <t>I've been a UCA for this class for a year and a half</t>
  </si>
  <si>
    <t>Michaela Digan</t>
  </si>
  <si>
    <t>Michaela</t>
  </si>
  <si>
    <t>Digan</t>
  </si>
  <si>
    <t>MichaelaDigan</t>
  </si>
  <si>
    <t>mdigan@umass.edu</t>
  </si>
  <si>
    <t>--</t>
  </si>
  <si>
    <t>No</t>
  </si>
  <si>
    <t>CS119</t>
  </si>
  <si>
    <t>DariaGarkavtseva</t>
  </si>
  <si>
    <t>I have not taken this class</t>
  </si>
  <si>
    <t>CS121</t>
  </si>
  <si>
    <t>CalebCarr</t>
  </si>
  <si>
    <t>ColeSmith</t>
  </si>
  <si>
    <t>LynnSamson</t>
  </si>
  <si>
    <t>MatthewMill</t>
  </si>
  <si>
    <t>QuentinSmall</t>
  </si>
  <si>
    <t>SethTinglof</t>
  </si>
  <si>
    <t>CR</t>
  </si>
  <si>
    <t>Bryce Parkman</t>
  </si>
  <si>
    <t>Bryce</t>
  </si>
  <si>
    <t>Parkman</t>
  </si>
  <si>
    <t>BryceParkman</t>
  </si>
  <si>
    <t>bparkman@umass.edu</t>
  </si>
  <si>
    <t>Conor Carmichael</t>
  </si>
  <si>
    <t>Conor</t>
  </si>
  <si>
    <t>Carmichael</t>
  </si>
  <si>
    <t>ConorCarmichael</t>
  </si>
  <si>
    <t>ccarmichael@umass.edu</t>
  </si>
  <si>
    <t>Dennis Yatsula</t>
  </si>
  <si>
    <t>Dennis</t>
  </si>
  <si>
    <t>Yatsula</t>
  </si>
  <si>
    <t>DennisYatsula</t>
  </si>
  <si>
    <t>dyatsula@umass.edu</t>
  </si>
  <si>
    <t>Kashish Somani</t>
  </si>
  <si>
    <t>Kashish</t>
  </si>
  <si>
    <t>Somani</t>
  </si>
  <si>
    <t>KashishSomani</t>
  </si>
  <si>
    <t>ksomani@umass.edu</t>
  </si>
  <si>
    <t>Michael Steranka</t>
  </si>
  <si>
    <t>Michael</t>
  </si>
  <si>
    <t>Steranka</t>
  </si>
  <si>
    <t>MichaelSteranka</t>
  </si>
  <si>
    <t>msteranka@umass.edu</t>
  </si>
  <si>
    <t>Nila Sadeeshkumar</t>
  </si>
  <si>
    <t>Nila</t>
  </si>
  <si>
    <t>Sadeeshkumar</t>
  </si>
  <si>
    <t>NilaSadeeshkumar</t>
  </si>
  <si>
    <t>nsadeeshkuma@umass.edu</t>
  </si>
  <si>
    <t>CS145</t>
  </si>
  <si>
    <t>VincentPietropaolo</t>
  </si>
  <si>
    <t>None</t>
  </si>
  <si>
    <t>Aaron Terentiev</t>
  </si>
  <si>
    <t>Aaron</t>
  </si>
  <si>
    <t>CS186</t>
  </si>
  <si>
    <t>AaronTerentiev</t>
  </si>
  <si>
    <t>OliviaHiggins</t>
  </si>
  <si>
    <t>Quan Pham</t>
  </si>
  <si>
    <t>Quan</t>
  </si>
  <si>
    <t>Pham</t>
  </si>
  <si>
    <t>QuanPham</t>
  </si>
  <si>
    <t>phamquan@umass.edu</t>
  </si>
  <si>
    <t>A-</t>
  </si>
  <si>
    <t>ShreyaSawant</t>
  </si>
  <si>
    <t>ZacharySchaffer</t>
  </si>
  <si>
    <t>Ashwin Suresh</t>
  </si>
  <si>
    <t>Ashwin</t>
  </si>
  <si>
    <t>Suresh</t>
  </si>
  <si>
    <t>AshwinSuresh</t>
  </si>
  <si>
    <t>ashksuresh@umass.edu</t>
  </si>
  <si>
    <t>Jonathan Julien</t>
  </si>
  <si>
    <t>Jonathan</t>
  </si>
  <si>
    <t>JonathanJulien</t>
  </si>
  <si>
    <t>jjulien@umass.edu</t>
  </si>
  <si>
    <t>Matthew Malone</t>
  </si>
  <si>
    <t>Malone</t>
  </si>
  <si>
    <t>MatthewMalone</t>
  </si>
  <si>
    <t>matthewmalon@umass.edu</t>
  </si>
  <si>
    <t>Owen Carpenter</t>
  </si>
  <si>
    <t>Owen</t>
  </si>
  <si>
    <t>Carpenter</t>
  </si>
  <si>
    <t>OwenCarpenter</t>
  </si>
  <si>
    <t>ocarpenter@umass.edu</t>
  </si>
  <si>
    <t>Veronica Gusev</t>
  </si>
  <si>
    <t>Veronica</t>
  </si>
  <si>
    <t>Gusev</t>
  </si>
  <si>
    <t>VeronicaGusev</t>
  </si>
  <si>
    <t>vgusev@umass.edu</t>
  </si>
  <si>
    <t>CS187</t>
  </si>
  <si>
    <t>BrianDang</t>
  </si>
  <si>
    <t>Che-WeiLin</t>
  </si>
  <si>
    <t>JinghongHu</t>
  </si>
  <si>
    <t>Nischal Dave</t>
  </si>
  <si>
    <t>NischalDave</t>
  </si>
  <si>
    <t>VedantPuri</t>
  </si>
  <si>
    <t>Lakshay Arora</t>
  </si>
  <si>
    <t>LakshayArora</t>
  </si>
  <si>
    <t>Christopher Rybicki</t>
  </si>
  <si>
    <t>Christopher</t>
  </si>
  <si>
    <t>Rybicki</t>
  </si>
  <si>
    <t>CS220</t>
  </si>
  <si>
    <t>ChristopherRybicki</t>
  </si>
  <si>
    <t>crybicki@umass.edu</t>
  </si>
  <si>
    <t>Andy Lussier</t>
  </si>
  <si>
    <t>Andy</t>
  </si>
  <si>
    <t>AndyLussier</t>
  </si>
  <si>
    <t>ChesterMoses</t>
  </si>
  <si>
    <t>Chunghin Lee</t>
  </si>
  <si>
    <t>Chunghin</t>
  </si>
  <si>
    <t>ChunghinLee</t>
  </si>
  <si>
    <t>Erica Zheng</t>
  </si>
  <si>
    <t>Erica</t>
  </si>
  <si>
    <t>EricaZheng</t>
  </si>
  <si>
    <t>SophiaBerger</t>
  </si>
  <si>
    <t>Cobi Finkelstein</t>
  </si>
  <si>
    <t>Cobi</t>
  </si>
  <si>
    <t>Finkelstein</t>
  </si>
  <si>
    <t>CobiFinkelstein</t>
  </si>
  <si>
    <t>cefinkelstei@umass.edu</t>
  </si>
  <si>
    <t>Jinchao Yang</t>
  </si>
  <si>
    <t>Jinchao</t>
  </si>
  <si>
    <t>Yang</t>
  </si>
  <si>
    <t>JinchaoYang</t>
  </si>
  <si>
    <t>jinchaoyang@umass.edu</t>
  </si>
  <si>
    <t>I am currently taking this class</t>
  </si>
  <si>
    <t>Rushiv Arora</t>
  </si>
  <si>
    <t>Rushiv</t>
  </si>
  <si>
    <t>RushivArora</t>
  </si>
  <si>
    <t>rrarora@umass.edu</t>
  </si>
  <si>
    <t>CS230</t>
  </si>
  <si>
    <t>ConanChen</t>
  </si>
  <si>
    <t>GarrettCoffman</t>
  </si>
  <si>
    <t>HaoGao</t>
  </si>
  <si>
    <t>HaoqinLiang</t>
  </si>
  <si>
    <t>JohnBachman</t>
  </si>
  <si>
    <t>Jbachman@umass.edu</t>
  </si>
  <si>
    <t>Sam Silverman</t>
  </si>
  <si>
    <t>SamSilverman</t>
  </si>
  <si>
    <t>WilliamZhang</t>
  </si>
  <si>
    <t>ZhihanYing</t>
  </si>
  <si>
    <t>Armand Asnani</t>
  </si>
  <si>
    <t>Armand</t>
  </si>
  <si>
    <t>Asnani</t>
  </si>
  <si>
    <t>ArmandAsnani</t>
  </si>
  <si>
    <t>aasnani@umass.edu</t>
  </si>
  <si>
    <t>Daksh Jain</t>
  </si>
  <si>
    <t>Daksh</t>
  </si>
  <si>
    <t>Jain</t>
  </si>
  <si>
    <t>DakshJain</t>
  </si>
  <si>
    <t>dakshjain@umass.edu</t>
  </si>
  <si>
    <t>Declan Gray-Mullen</t>
  </si>
  <si>
    <t>Declan</t>
  </si>
  <si>
    <t>Gray-Mullen</t>
  </si>
  <si>
    <t>DeclanGray-Mullen</t>
  </si>
  <si>
    <t>dgraymullen@umass.edu</t>
  </si>
  <si>
    <t>Hannah Lerner</t>
  </si>
  <si>
    <t>Hannah</t>
  </si>
  <si>
    <t>Lerner</t>
  </si>
  <si>
    <t>HannahLerner</t>
  </si>
  <si>
    <t>Hmlerner@umass.edu</t>
  </si>
  <si>
    <t>CS240</t>
  </si>
  <si>
    <t>Long Le</t>
  </si>
  <si>
    <t>Long</t>
  </si>
  <si>
    <t>Le</t>
  </si>
  <si>
    <t>lnle@umass.edu</t>
  </si>
  <si>
    <t>Renos Zabounidis</t>
  </si>
  <si>
    <t>Renos</t>
  </si>
  <si>
    <t>Zabounidis</t>
  </si>
  <si>
    <t>rzabounidis@umass.edu</t>
  </si>
  <si>
    <t>CS250</t>
  </si>
  <si>
    <t>AdamRivelli</t>
  </si>
  <si>
    <t>JanjaKovacevic</t>
  </si>
  <si>
    <t>ZhongTang</t>
  </si>
  <si>
    <t>Ji Hun Hwang</t>
  </si>
  <si>
    <t>Ji</t>
  </si>
  <si>
    <t>Hun</t>
  </si>
  <si>
    <t>Hwang</t>
  </si>
  <si>
    <t>Ji HunHwang</t>
  </si>
  <si>
    <t>jihunhwang@umass.edu</t>
  </si>
  <si>
    <t>CS311</t>
  </si>
  <si>
    <t>HuanWang</t>
  </si>
  <si>
    <t>ShuyangWang</t>
  </si>
  <si>
    <t>Alexander Guerriero</t>
  </si>
  <si>
    <t>AlexanderGuerriero</t>
  </si>
  <si>
    <t>aguerriero@umass.edu</t>
  </si>
  <si>
    <t>Andrew Wang</t>
  </si>
  <si>
    <t>AndrewWang</t>
  </si>
  <si>
    <t>andwang@umass.edu</t>
  </si>
  <si>
    <t>Harry Hu</t>
  </si>
  <si>
    <t>HarryHu</t>
  </si>
  <si>
    <t>zihanhu@umass.edu</t>
  </si>
  <si>
    <t>Joanna Olson</t>
  </si>
  <si>
    <t>Joanna</t>
  </si>
  <si>
    <t>Olson</t>
  </si>
  <si>
    <t>joannaolson@umass.edu</t>
  </si>
  <si>
    <t>via email</t>
  </si>
  <si>
    <t>Mark Dow</t>
  </si>
  <si>
    <t>Mark</t>
  </si>
  <si>
    <t>Dow</t>
  </si>
  <si>
    <t>MarkDow</t>
  </si>
  <si>
    <t>mdow@umass.edu</t>
  </si>
  <si>
    <t>Stephen Ren</t>
  </si>
  <si>
    <t>Stephen</t>
  </si>
  <si>
    <t>Ren</t>
  </si>
  <si>
    <t>StephenRen</t>
  </si>
  <si>
    <t>stephenren@umass.edu</t>
  </si>
  <si>
    <t>CS320</t>
  </si>
  <si>
    <t>JacobGrosner</t>
  </si>
  <si>
    <t>CS326</t>
  </si>
  <si>
    <t>AricHuang</t>
  </si>
  <si>
    <t>Aphuang@umass.edu</t>
  </si>
  <si>
    <t>ChigozieIkoro</t>
  </si>
  <si>
    <t>SashaKrutiy</t>
  </si>
  <si>
    <t>Seyedeh ArtaRazavi</t>
  </si>
  <si>
    <t>Anthony Lee</t>
  </si>
  <si>
    <t>Anthony</t>
  </si>
  <si>
    <t>AnthonyLee</t>
  </si>
  <si>
    <t>anthonylee@umass.edu</t>
  </si>
  <si>
    <t>Scott Mc Cullough</t>
  </si>
  <si>
    <t>Scott</t>
  </si>
  <si>
    <t>Mc</t>
  </si>
  <si>
    <t>Cullough</t>
  </si>
  <si>
    <t>ScottMcCullough</t>
  </si>
  <si>
    <t>sgmccullough@umass.edu</t>
  </si>
  <si>
    <t>Stephen Ulich</t>
  </si>
  <si>
    <t>Ulich</t>
  </si>
  <si>
    <t>StephenUlich</t>
  </si>
  <si>
    <t>sulich@umass.edu</t>
  </si>
  <si>
    <t>Charles Mednieks</t>
  </si>
  <si>
    <t>Charles</t>
  </si>
  <si>
    <t>Mednieks</t>
  </si>
  <si>
    <t>CS345</t>
  </si>
  <si>
    <t>cmednieks@umass.edu</t>
  </si>
  <si>
    <t>Zachary Bebbington</t>
  </si>
  <si>
    <t>Bebbington</t>
  </si>
  <si>
    <t>ZacharyBebbington</t>
  </si>
  <si>
    <t>zbebbington@umass.edu</t>
  </si>
  <si>
    <t>CS365</t>
  </si>
  <si>
    <t>EmilyGoroza</t>
  </si>
  <si>
    <t>KyleGodinho</t>
  </si>
  <si>
    <t>NicholasWilliams</t>
  </si>
  <si>
    <t>Abhaydeep Singh</t>
  </si>
  <si>
    <t>AbhaydeepSingh</t>
  </si>
  <si>
    <t>abhaydeepsin@umass.edu</t>
  </si>
  <si>
    <t>Bhishma Pant</t>
  </si>
  <si>
    <t>Bhishma</t>
  </si>
  <si>
    <t>Pant</t>
  </si>
  <si>
    <t>BhishmaPant</t>
  </si>
  <si>
    <t>bpant@umass.edu</t>
  </si>
  <si>
    <t>Garrison Qian</t>
  </si>
  <si>
    <t>Garrison</t>
  </si>
  <si>
    <t>Qian</t>
  </si>
  <si>
    <t>GarrisonQian</t>
  </si>
  <si>
    <t>garrisonqian@umass.edu</t>
  </si>
  <si>
    <t>James Woglom</t>
  </si>
  <si>
    <t>James</t>
  </si>
  <si>
    <t>Woglom</t>
  </si>
  <si>
    <t>JamesWoglom</t>
  </si>
  <si>
    <t>jwoglom@umass.edu</t>
  </si>
  <si>
    <t>Nicole Morales</t>
  </si>
  <si>
    <t>Nicole</t>
  </si>
  <si>
    <t>Morales</t>
  </si>
  <si>
    <t>NicoleMorales</t>
  </si>
  <si>
    <t>nicmorales@umass.edu</t>
  </si>
  <si>
    <t>CS377</t>
  </si>
  <si>
    <t>HuiyuanWu</t>
  </si>
  <si>
    <t>KwasiBandoh</t>
  </si>
  <si>
    <t>CS383</t>
  </si>
  <si>
    <t>AndrewSharp</t>
  </si>
  <si>
    <t>Joey Canning</t>
  </si>
  <si>
    <t>Joey</t>
  </si>
  <si>
    <t>JoeyCanning</t>
  </si>
  <si>
    <t>SarahBrockman</t>
  </si>
  <si>
    <t>Sagar Thapar</t>
  </si>
  <si>
    <t>SagarThapar</t>
  </si>
  <si>
    <t>sthapar@umass.edu</t>
  </si>
  <si>
    <t>INFO248</t>
  </si>
  <si>
    <t>EmilyFritzman</t>
  </si>
  <si>
    <t>Have not taken</t>
  </si>
  <si>
    <t>Dylan Mc Goldrick</t>
  </si>
  <si>
    <t>Dylan</t>
  </si>
  <si>
    <t>Goldrick</t>
  </si>
  <si>
    <t>DylanMcGoldrick</t>
  </si>
  <si>
    <t>dmcgoldrick@umass.edu</t>
  </si>
  <si>
    <t>Wesley Tey</t>
  </si>
  <si>
    <t>Wesley</t>
  </si>
  <si>
    <t>Tey</t>
  </si>
  <si>
    <t>WesleyTey</t>
  </si>
  <si>
    <t>wtey@umass.edu</t>
  </si>
  <si>
    <t>Taken the course, received a B</t>
  </si>
  <si>
    <t>Student Pref</t>
  </si>
  <si>
    <t>Faculty Pref</t>
  </si>
  <si>
    <t>Taken Class?</t>
  </si>
  <si>
    <t>Grade</t>
  </si>
  <si>
    <t>Yannis Lam</t>
  </si>
  <si>
    <t>yannislam@umass.edu</t>
  </si>
  <si>
    <t>Michael Pruyn</t>
  </si>
  <si>
    <t>mpruyn@umass.edu</t>
  </si>
  <si>
    <t>Garrett Martin</t>
  </si>
  <si>
    <t>garrettmarti@umass.edu</t>
  </si>
  <si>
    <t>Matthew Oslan</t>
  </si>
  <si>
    <t>moslan@umass.edu</t>
  </si>
  <si>
    <t>CICS391A</t>
  </si>
  <si>
    <t>Alexander Vukovic Vukovic</t>
  </si>
  <si>
    <t>avukovic@umass.edu</t>
  </si>
  <si>
    <t>Did not take class</t>
  </si>
  <si>
    <t>Aterentiev@umass.edu</t>
  </si>
  <si>
    <t>Matthew Rossman</t>
  </si>
  <si>
    <t>mrossman@umass.edu</t>
  </si>
  <si>
    <t>Hadley Pope</t>
  </si>
  <si>
    <t>hpope@umass.edu</t>
  </si>
  <si>
    <t>Class not taken, but I have UCA'd for it</t>
  </si>
  <si>
    <t>I haven't taken the class</t>
  </si>
  <si>
    <t>Radhika Junnare</t>
  </si>
  <si>
    <t>rjunnare@umass.edu</t>
  </si>
  <si>
    <t>I am currently a UCA for this course.</t>
  </si>
  <si>
    <t>Apurv Shah</t>
  </si>
  <si>
    <t>aashah@umass.edu</t>
  </si>
  <si>
    <t>George Wei</t>
  </si>
  <si>
    <t>gzwei@umass.edu</t>
  </si>
  <si>
    <t>Joseph Bimansyah Jenie</t>
  </si>
  <si>
    <t>jjenie@umass.edu</t>
  </si>
  <si>
    <t>Huy Hoang</t>
  </si>
  <si>
    <t>hbhoang@umass.edu</t>
  </si>
  <si>
    <t>Kyle Stevens</t>
  </si>
  <si>
    <t>kdstevens@umass.edu</t>
  </si>
  <si>
    <t>5 on the AP test</t>
  </si>
  <si>
    <t>Yuxin Liu</t>
  </si>
  <si>
    <t>yuxinliu@umass.edu</t>
  </si>
  <si>
    <t>Harshal Dhelia</t>
  </si>
  <si>
    <t>hdhelia@umass.edu</t>
  </si>
  <si>
    <t>Saicharan Dadireddy</t>
  </si>
  <si>
    <t>sdadireddy@umass.edu</t>
  </si>
  <si>
    <t>Elias Rotondo</t>
  </si>
  <si>
    <t>erotondo@umass.edu</t>
  </si>
  <si>
    <t>Gabrielle Newman</t>
  </si>
  <si>
    <t>glnewman@umass.edu</t>
  </si>
  <si>
    <t>Christine Morin</t>
  </si>
  <si>
    <t>cmorin@umass.edu</t>
  </si>
  <si>
    <t>Ruoyi Wu</t>
  </si>
  <si>
    <t>ruoyiwu@umass.edu</t>
  </si>
  <si>
    <t>Keerthan Ekbote</t>
  </si>
  <si>
    <t>kekbote@umass.edu</t>
  </si>
  <si>
    <t>Nathaniel Lombardi</t>
  </si>
  <si>
    <t>nzlombardi@umass.edu</t>
  </si>
  <si>
    <t>Noah Levitt</t>
  </si>
  <si>
    <t>nlevit@umass.edu</t>
  </si>
  <si>
    <t>Simon Andrews</t>
  </si>
  <si>
    <t>sbandrews@umass.edu</t>
  </si>
  <si>
    <t>Akash Munjial</t>
  </si>
  <si>
    <t>amunjial@umass.edu</t>
  </si>
  <si>
    <t>Bao Nguyen</t>
  </si>
  <si>
    <t>bnguyen@umass.edu</t>
  </si>
  <si>
    <t>Shruti Shelke</t>
  </si>
  <si>
    <t>sshelke@umass.edu</t>
  </si>
  <si>
    <t>Tessa Patapoutian</t>
  </si>
  <si>
    <t>tpatapoutian@umass.edu</t>
  </si>
  <si>
    <t>Andrew Jones</t>
  </si>
  <si>
    <t>ajjones@umass.edu</t>
  </si>
  <si>
    <t>Eli Bildman</t>
  </si>
  <si>
    <t>ebildman@umass.edu</t>
  </si>
  <si>
    <t>Amish Mathews</t>
  </si>
  <si>
    <t>amathews@umass.edu</t>
  </si>
  <si>
    <t>Henry Cheung</t>
  </si>
  <si>
    <t>hcheung@umass.edu</t>
  </si>
  <si>
    <t>Jack McDonough</t>
  </si>
  <si>
    <t>jjmcdonough@umass.edu</t>
  </si>
  <si>
    <t>Manan Patel</t>
  </si>
  <si>
    <t>mjpatel@umass.edu</t>
  </si>
  <si>
    <t>Cody Richter</t>
  </si>
  <si>
    <t>crichter@umass.edu</t>
  </si>
  <si>
    <t>A (Class rank 1/250 students)</t>
  </si>
  <si>
    <t>Joshua Vasilevsky</t>
  </si>
  <si>
    <t>jvasilevsky@umass.edu</t>
  </si>
  <si>
    <t>Jacob Goldman</t>
  </si>
  <si>
    <t>jacobgoldman@umass.edu</t>
  </si>
  <si>
    <t>Jingshu Meng</t>
  </si>
  <si>
    <t>jingshumeng@umass.edu</t>
  </si>
  <si>
    <t>Evan Risas</t>
  </si>
  <si>
    <t>erisas@umass.edu</t>
  </si>
  <si>
    <t>Ruben Basnet</t>
  </si>
  <si>
    <t>rbasnet@umass.edu</t>
  </si>
  <si>
    <t>Yi Wei</t>
  </si>
  <si>
    <t>yiw@umass.edu</t>
  </si>
  <si>
    <t>Luke Yeh</t>
  </si>
  <si>
    <t>lyeh@umass.edu</t>
  </si>
  <si>
    <t>Raj Patel</t>
  </si>
  <si>
    <t>rajkishenpat@umass.edu</t>
  </si>
  <si>
    <t>Salaheddin Alzu'bi</t>
  </si>
  <si>
    <t>salzubi@umass.edu</t>
  </si>
  <si>
    <t>Qisen Luan</t>
  </si>
  <si>
    <t>qluan@umass.edu</t>
  </si>
  <si>
    <t>CS250 Minea</t>
  </si>
  <si>
    <t>Patrick Lei</t>
  </si>
  <si>
    <t>plei@umass.edu</t>
  </si>
  <si>
    <t>did not take, currently in 311+501</t>
  </si>
  <si>
    <t>Ryan Lee</t>
  </si>
  <si>
    <t>rylee@umass.edu</t>
  </si>
  <si>
    <t>CS250 Reddy</t>
  </si>
  <si>
    <t>Steven Qiu</t>
  </si>
  <si>
    <t>zixianqiu@umass.edu</t>
  </si>
  <si>
    <t>Shane Parr</t>
  </si>
  <si>
    <t>sparr@umass.edu</t>
  </si>
  <si>
    <t>Matthew Gregory</t>
  </si>
  <si>
    <t>matthewgrego@umass.edu</t>
  </si>
  <si>
    <t>Agam Sandhu</t>
  </si>
  <si>
    <t>assandhu@umass.edu</t>
  </si>
  <si>
    <t>Oscar Frasier</t>
  </si>
  <si>
    <t>ofrasier@umass.edu</t>
  </si>
  <si>
    <t>B+</t>
  </si>
  <si>
    <t>Iris Li</t>
  </si>
  <si>
    <t>xuejiaoli@umass.edu</t>
  </si>
  <si>
    <t>Steven Tran</t>
  </si>
  <si>
    <t>sltran@umass.edu</t>
  </si>
  <si>
    <t>Varun Lyer</t>
  </si>
  <si>
    <t>Jordan Sheffield</t>
  </si>
  <si>
    <t>jsheffield@umass.edu</t>
  </si>
  <si>
    <t>Annabel Schneider</t>
  </si>
  <si>
    <t>aeschneider@umass.edu</t>
  </si>
  <si>
    <t>Parth Nagraj</t>
  </si>
  <si>
    <t>pnagraj@umass.edu</t>
  </si>
  <si>
    <t>Tahseen Rahman</t>
  </si>
  <si>
    <t>tahseenrahma@umass.edu</t>
  </si>
  <si>
    <t>Srazavi@umass.edu</t>
  </si>
  <si>
    <t>Arushi Ahmed</t>
  </si>
  <si>
    <t>aaahmed@umass.edu</t>
  </si>
  <si>
    <t>Chen Xie</t>
  </si>
  <si>
    <t>chenxie@umass.edu</t>
  </si>
  <si>
    <t>Christopher Doan</t>
  </si>
  <si>
    <t>chrdoan@umass.edu</t>
  </si>
  <si>
    <t>Ishan Khatri</t>
  </si>
  <si>
    <t>ikhatri@umass.edu</t>
  </si>
  <si>
    <t>Mark Disler</t>
  </si>
  <si>
    <t>mdisler@umass.edu</t>
  </si>
  <si>
    <t>Qian Wen Hu</t>
  </si>
  <si>
    <t>qianwenhu@umass.edu</t>
  </si>
  <si>
    <t>Lillian Grassin-Drake</t>
  </si>
  <si>
    <t>lgrassin@umass.edu</t>
  </si>
  <si>
    <t>Thomas Blessing</t>
  </si>
  <si>
    <t>tblessing@umass.edu</t>
  </si>
  <si>
    <t>Shirui Cao</t>
  </si>
  <si>
    <t>shiruicao@umass.edu</t>
  </si>
  <si>
    <t>Ryan McCarthy</t>
  </si>
  <si>
    <t>ryanmccarthy@umass.edu</t>
  </si>
  <si>
    <t>Sidharth Reji Kumar</t>
  </si>
  <si>
    <t>srejikumar@umass.edu</t>
  </si>
  <si>
    <t>CS460</t>
  </si>
  <si>
    <t>Conor Meade</t>
  </si>
  <si>
    <t>cpmeade@umass.edu</t>
  </si>
  <si>
    <t>CS 365 is not offered in the course selection but it would be my first preference if it is somehow available</t>
  </si>
  <si>
    <t>INFO101</t>
  </si>
  <si>
    <t>Dvir Blander</t>
  </si>
  <si>
    <t>dblander@umass.edu</t>
  </si>
  <si>
    <t>Steven Yean</t>
  </si>
  <si>
    <t>syean@umass.edu</t>
  </si>
  <si>
    <t>INFO150</t>
  </si>
  <si>
    <t>Lucy Cousins</t>
  </si>
  <si>
    <t>lcousins@umass.edu</t>
  </si>
  <si>
    <t>SPIRE ID</t>
  </si>
  <si>
    <t>Student pref.</t>
  </si>
  <si>
    <t>Faculty rank</t>
  </si>
  <si>
    <t>Past UCA</t>
  </si>
  <si>
    <t>Past Employee</t>
  </si>
  <si>
    <t>No grade, but I have UCA'd for 105 for a few semesters already.</t>
  </si>
  <si>
    <t>Anna Stedtler</t>
  </si>
  <si>
    <t>astedtler@umass.edu</t>
  </si>
  <si>
    <t>Have been a UCA for CS105 for 2 1/2 years now</t>
  </si>
  <si>
    <t>I have not taken the class</t>
  </si>
  <si>
    <t>Akash Buchi</t>
  </si>
  <si>
    <t>abuchi@umass.edu</t>
  </si>
  <si>
    <t>Edward Farber</t>
  </si>
  <si>
    <t>efarber@umass.edu</t>
  </si>
  <si>
    <t>Erin Liu</t>
  </si>
  <si>
    <t>Ishita Kumar</t>
  </si>
  <si>
    <t>ishitakumar@umass.edu</t>
  </si>
  <si>
    <t>Julia Kazmer</t>
  </si>
  <si>
    <t>jkazmer@umass.edu</t>
  </si>
  <si>
    <t>Kashish Arora</t>
  </si>
  <si>
    <t>karora@umass.edu</t>
  </si>
  <si>
    <t>Qingchuan Ding</t>
  </si>
  <si>
    <t>qingchuandin@umass.edu</t>
  </si>
  <si>
    <t>Sahil Joshi</t>
  </si>
  <si>
    <t>sajoshi@umass.edu</t>
  </si>
  <si>
    <t>Satwik Goyal</t>
  </si>
  <si>
    <t>srgoyal@umass.edu</t>
  </si>
  <si>
    <t>Siddharth Preetham</t>
  </si>
  <si>
    <t>spreetham@umass.edu</t>
  </si>
  <si>
    <t>Song Chen</t>
  </si>
  <si>
    <t>songchen@umass.edu</t>
  </si>
  <si>
    <t>Srisuma Movva</t>
  </si>
  <si>
    <t>smovva@umass.edu</t>
  </si>
  <si>
    <t>Thai On</t>
  </si>
  <si>
    <t>ton@umass.edu</t>
  </si>
  <si>
    <t>Zhangqi Duan</t>
  </si>
  <si>
    <t>zduan@umass.edu</t>
  </si>
  <si>
    <t>Maggie Zhang</t>
  </si>
  <si>
    <t>maggiezhang@umass.edu</t>
  </si>
  <si>
    <t>Yeshwanth Bommareddy</t>
  </si>
  <si>
    <t>ybommareddy@umass.edu</t>
  </si>
  <si>
    <t>Benjamin Xu</t>
  </si>
  <si>
    <t>benjaminxu@umass.edu</t>
  </si>
  <si>
    <t>Henry Power</t>
  </si>
  <si>
    <t>hpower@umass.edu</t>
  </si>
  <si>
    <t>Jakob Falus</t>
  </si>
  <si>
    <t>jfalus@umass.edu</t>
  </si>
  <si>
    <t>Kenneth Wright</t>
  </si>
  <si>
    <t>kennethwrigh@umass.edu</t>
  </si>
  <si>
    <t>Long Nguyen</t>
  </si>
  <si>
    <t>llnguyen@umass.edu</t>
  </si>
  <si>
    <t>Michael Lai</t>
  </si>
  <si>
    <t>mslai@umass.edu</t>
  </si>
  <si>
    <t>Thanh Phan</t>
  </si>
  <si>
    <t>tcphan@umass.edu</t>
  </si>
  <si>
    <t>CS197U/197P</t>
  </si>
  <si>
    <t>Vinay Ramesh</t>
  </si>
  <si>
    <t>vramesh@umass.edu</t>
  </si>
  <si>
    <t>Ananth Preetham</t>
  </si>
  <si>
    <t>apreetham@umass.edu</t>
  </si>
  <si>
    <t>Elisavet Philippakis</t>
  </si>
  <si>
    <t>ephilippakis@umass.edu</t>
  </si>
  <si>
    <t>Evan Fellman</t>
  </si>
  <si>
    <t>efellman@umass.edu</t>
  </si>
  <si>
    <t>Kaiyuan Deng</t>
  </si>
  <si>
    <t>kaiyuandeng@umass.edu</t>
  </si>
  <si>
    <t>Peilan Wang</t>
  </si>
  <si>
    <t>peilanwang@umass.edu</t>
  </si>
  <si>
    <t>Samuel Wallace</t>
  </si>
  <si>
    <t>smwallace@umass.edu</t>
  </si>
  <si>
    <t>Sattwik Das</t>
  </si>
  <si>
    <t>sattwikdas@umass.edu</t>
  </si>
  <si>
    <t>Yunfei Luo</t>
  </si>
  <si>
    <t>yunfeiluo@umass.edu</t>
  </si>
  <si>
    <t>Zipei Jiang</t>
  </si>
  <si>
    <t>zipeijiang@umass.edu</t>
  </si>
  <si>
    <t>A (Class rank 1 out of all students)</t>
  </si>
  <si>
    <t>Deniz Guler</t>
  </si>
  <si>
    <t>dguler@umass.edu</t>
  </si>
  <si>
    <t>Jinghong Hu Hu</t>
  </si>
  <si>
    <t>Peter Tran</t>
  </si>
  <si>
    <t>mdtran@umass.edu</t>
  </si>
  <si>
    <t>Raghav Gupta</t>
  </si>
  <si>
    <t>raghavgupta@umass.edu</t>
  </si>
  <si>
    <t>Simon Mekonen</t>
  </si>
  <si>
    <t>smekonen@umass.edu</t>
  </si>
  <si>
    <t>Manav Kulshrestha</t>
  </si>
  <si>
    <t>mkulshrestha@umass.edu</t>
  </si>
  <si>
    <t>Peichao Du</t>
  </si>
  <si>
    <t>peichaodu@umass.edu</t>
  </si>
  <si>
    <t>Valeriy Soltan</t>
  </si>
  <si>
    <t>vsoltan@umass.edu</t>
  </si>
  <si>
    <t>Yi Cao</t>
  </si>
  <si>
    <t>yicao@umass.edu</t>
  </si>
  <si>
    <t>Cooper Sigrist</t>
  </si>
  <si>
    <t>csigrist@umass.edu</t>
  </si>
  <si>
    <t>Kevin Vicente</t>
  </si>
  <si>
    <t>kvicente@umass.edu</t>
  </si>
  <si>
    <t>Zixian Qiu</t>
  </si>
  <si>
    <t>CS305</t>
  </si>
  <si>
    <t>Alexander Vukovic</t>
  </si>
  <si>
    <t>Anushree Jana</t>
  </si>
  <si>
    <t>ajana@umass.edu</t>
  </si>
  <si>
    <t>Jerry Fu</t>
  </si>
  <si>
    <t>jerryfu@umass.edu</t>
  </si>
  <si>
    <t>Serena Chan</t>
  </si>
  <si>
    <t>tszkeiserena@umass.edu</t>
  </si>
  <si>
    <t>Sushant Shashikant Rao</t>
  </si>
  <si>
    <t>sushantrao@umass.edu</t>
  </si>
  <si>
    <t>Ayush Khandelwal</t>
  </si>
  <si>
    <t>ayushkhandel@umass.edu</t>
  </si>
  <si>
    <t>Harrison Ross</t>
  </si>
  <si>
    <t>Hross@umass.edu</t>
  </si>
  <si>
    <t>CS328</t>
  </si>
  <si>
    <t>Abhinav Prakash</t>
  </si>
  <si>
    <t>abhinavpraka@umass.edu</t>
  </si>
  <si>
    <t>Raj Kishen Patel</t>
  </si>
  <si>
    <t>Yu Xing</t>
  </si>
  <si>
    <t>yuxing@umass.edu</t>
  </si>
  <si>
    <t>B-</t>
  </si>
  <si>
    <t>Robert Jewell</t>
  </si>
  <si>
    <t>rwjewell@umass.edu</t>
  </si>
  <si>
    <t>CS373</t>
  </si>
  <si>
    <t>Michael Lazzari</t>
  </si>
  <si>
    <t>mlazzari@umass.edu</t>
  </si>
  <si>
    <t>B</t>
  </si>
  <si>
    <t>Nishad Ranade</t>
  </si>
  <si>
    <t>nranade@umass.edu</t>
  </si>
  <si>
    <t>Swan Htet Aung</t>
  </si>
  <si>
    <t>swanhtetaung@umass.edu</t>
  </si>
  <si>
    <t>Thivakkar Mahendran</t>
  </si>
  <si>
    <t>tmahendran@umass.edu</t>
  </si>
  <si>
    <t>CS453</t>
  </si>
  <si>
    <t>CS461</t>
  </si>
  <si>
    <t>Daniel Cline</t>
  </si>
  <si>
    <t>decline@umass.edu</t>
  </si>
  <si>
    <t>CS466</t>
  </si>
  <si>
    <t>Harold Rubio</t>
  </si>
  <si>
    <t>hrubio@umass.edu</t>
  </si>
  <si>
    <t>Jingyue Zhang</t>
  </si>
  <si>
    <t>jingyuezhang@umass.edu</t>
  </si>
  <si>
    <t>Jonathan Wu</t>
  </si>
  <si>
    <t>jonathanwu@umass.edu</t>
  </si>
  <si>
    <t>Alexander Yang</t>
  </si>
  <si>
    <t>alexanderyan@umass.edu</t>
  </si>
  <si>
    <t>Alicia Bochnak</t>
  </si>
  <si>
    <t>abochnak@umass.edu</t>
  </si>
  <si>
    <t>Annapurna Jagasia</t>
  </si>
  <si>
    <t>ajagasia@umass.edu</t>
  </si>
  <si>
    <t>UCA Name</t>
  </si>
  <si>
    <t>Student Email</t>
  </si>
  <si>
    <t>Pronouns</t>
  </si>
  <si>
    <t>Taken 298A</t>
  </si>
  <si>
    <t>CICS305</t>
  </si>
  <si>
    <t>Julia Peterson</t>
  </si>
  <si>
    <t>mkpeterson@umass.edu</t>
  </si>
  <si>
    <t>she/her/hers</t>
  </si>
  <si>
    <t>her/hers</t>
  </si>
  <si>
    <t>CICS397A</t>
  </si>
  <si>
    <t>Dat Duong</t>
  </si>
  <si>
    <t>dduong@umass.edu</t>
  </si>
  <si>
    <t>I have not taken this class.</t>
  </si>
  <si>
    <t>Jared Starman</t>
  </si>
  <si>
    <t>jstarman@umass.edu</t>
  </si>
  <si>
    <t>male pronouns</t>
  </si>
  <si>
    <t>Never taken</t>
  </si>
  <si>
    <t>CS120</t>
  </si>
  <si>
    <t>Him</t>
  </si>
  <si>
    <t>Not taken the class</t>
  </si>
  <si>
    <t>Anurag Gumidelli</t>
  </si>
  <si>
    <t>agumidelli@umass.edu</t>
  </si>
  <si>
    <t>he/him/his</t>
  </si>
  <si>
    <t>Arya Chaughule</t>
  </si>
  <si>
    <t>achaughule@umass.edu</t>
  </si>
  <si>
    <t>Tengzhi(Tony) Zhuo</t>
  </si>
  <si>
    <t>tzhuo@umass.edu</t>
  </si>
  <si>
    <t>Dennis Yatsua</t>
  </si>
  <si>
    <t>Kazuha Okamoto</t>
  </si>
  <si>
    <t>kokamoto@umass.edu</t>
  </si>
  <si>
    <t>She/her/hers</t>
  </si>
  <si>
    <t>Kirin Sarangkasiri</t>
  </si>
  <si>
    <t>ksarangkasir@umass.edu</t>
  </si>
  <si>
    <t>Kriti Singh</t>
  </si>
  <si>
    <t>kritisingh@umass.edu</t>
  </si>
  <si>
    <t>Rachael Mathew</t>
  </si>
  <si>
    <t>rmathew@umass.edu</t>
  </si>
  <si>
    <t>Sai Rohan Bangari</t>
  </si>
  <si>
    <t>sbangari@umass.edu</t>
  </si>
  <si>
    <t>She/Her/Hers</t>
  </si>
  <si>
    <t>N/a</t>
  </si>
  <si>
    <t>Tarang Mittal</t>
  </si>
  <si>
    <t>tarangmittal@umass.edu</t>
  </si>
  <si>
    <t>She</t>
  </si>
  <si>
    <t>Yash Nagle</t>
  </si>
  <si>
    <t>ynagle@umass.edu</t>
  </si>
  <si>
    <t>He/his</t>
  </si>
  <si>
    <t>He/Him</t>
  </si>
  <si>
    <t>Stephen Scarano</t>
  </si>
  <si>
    <t>sscarano@umass.edu</t>
  </si>
  <si>
    <t>He/His/Him</t>
  </si>
  <si>
    <t>Yan Chen</t>
  </si>
  <si>
    <t>yanchen@umass.edu</t>
  </si>
  <si>
    <t>He/Hom</t>
  </si>
  <si>
    <t>Ajan Prabakar</t>
  </si>
  <si>
    <t>aprabakar@umass.edu</t>
  </si>
  <si>
    <t>He, his, him</t>
  </si>
  <si>
    <t>Erin (Yuxin) Liu</t>
  </si>
  <si>
    <t>Hannah Wu</t>
  </si>
  <si>
    <t>hjwu@umass.edu</t>
  </si>
  <si>
    <t>she/her</t>
  </si>
  <si>
    <t>Jakob (Kobi) Falus</t>
  </si>
  <si>
    <t>Joseph (Joe) Jenie</t>
  </si>
  <si>
    <t>he/him</t>
  </si>
  <si>
    <t>RuiLong Jiang</t>
  </si>
  <si>
    <t>ruilongjiang@umass.edu</t>
  </si>
  <si>
    <t>He, Him, His</t>
  </si>
  <si>
    <t>CS190F</t>
  </si>
  <si>
    <t>Keerthana Mandava</t>
  </si>
  <si>
    <t>kmandava@umass.edu</t>
  </si>
  <si>
    <t>she, her, hers</t>
  </si>
  <si>
    <t>Silvia Shtereva</t>
  </si>
  <si>
    <t>sshtereva@umass.edu</t>
  </si>
  <si>
    <t>I have not taken the class but would still like to be an UCA for it if I have this opportunity</t>
  </si>
  <si>
    <t>CS198C</t>
  </si>
  <si>
    <t>Rishab Maheshwari</t>
  </si>
  <si>
    <t>rishabmahesh@umass.edu</t>
  </si>
  <si>
    <t>Mr</t>
  </si>
  <si>
    <t>Enea Dodi</t>
  </si>
  <si>
    <t>eneadodi@umass.edu</t>
  </si>
  <si>
    <t>He/Him/His</t>
  </si>
  <si>
    <t>Huy Huong</t>
  </si>
  <si>
    <t>huyhoang@umass.edu</t>
  </si>
  <si>
    <t>He/him/his</t>
  </si>
  <si>
    <t>Srija Nagireddy</t>
  </si>
  <si>
    <t>snagireddy@umass.edu</t>
  </si>
  <si>
    <t>Prakhar Chaturvedi</t>
  </si>
  <si>
    <t>pchaturvedi@umass.edu</t>
  </si>
  <si>
    <t>Will Creonte</t>
  </si>
  <si>
    <t>wcreonte@umass.edu</t>
  </si>
  <si>
    <t>Genglin Liu</t>
  </si>
  <si>
    <t>genglinliu@umass.edu</t>
  </si>
  <si>
    <t>George Jiang</t>
  </si>
  <si>
    <t>gmjiang@umass.edu</t>
  </si>
  <si>
    <t>He/him</t>
  </si>
  <si>
    <t>Hongyue (Julia) Lin</t>
  </si>
  <si>
    <t>hongyuelin@umass.edu</t>
  </si>
  <si>
    <t>Jenny Guo</t>
  </si>
  <si>
    <t>jyguo@umass.edu</t>
  </si>
  <si>
    <t>Kalin Petrov</t>
  </si>
  <si>
    <t>kpetrov@umass.edu</t>
  </si>
  <si>
    <t>Liwen Ouyang</t>
  </si>
  <si>
    <t>liwenouyang@umass.edu</t>
  </si>
  <si>
    <t>Kunj Dedhia</t>
  </si>
  <si>
    <t>kdedhia@umass.edu</t>
  </si>
  <si>
    <t>he/his/him</t>
  </si>
  <si>
    <t>Arnesh Sengupta</t>
  </si>
  <si>
    <t>asengupta@umass.edu</t>
  </si>
  <si>
    <t>Jake Goldman</t>
  </si>
  <si>
    <t>He, His, Him</t>
  </si>
  <si>
    <t>Hritvik Jekki Venkateshwarulu</t>
  </si>
  <si>
    <t>hvenkateshwa@umass.edu</t>
  </si>
  <si>
    <t>CS325</t>
  </si>
  <si>
    <t>Ciara Chaves</t>
  </si>
  <si>
    <t>cchaves@umass.edu</t>
  </si>
  <si>
    <t>Thomas Cheng</t>
  </si>
  <si>
    <t>thomascheng@umass.edu</t>
  </si>
  <si>
    <t>Vista Sohrab</t>
  </si>
  <si>
    <t>vsohrab@umass.edu</t>
  </si>
  <si>
    <t>Caleb Coffin</t>
  </si>
  <si>
    <t>ccoffin@umass.edu</t>
  </si>
  <si>
    <t>Kathleentran Giang</t>
  </si>
  <si>
    <t>kgiang@umass.edu</t>
  </si>
  <si>
    <t>Maxwell Hubbard</t>
  </si>
  <si>
    <t>maxwellhubba@umass.edu</t>
  </si>
  <si>
    <t>Suraj Pathak</t>
  </si>
  <si>
    <t>sspathak@umass.edu</t>
  </si>
  <si>
    <t>Aidan Greenslade</t>
  </si>
  <si>
    <t>acgreenslade@umass.edu</t>
  </si>
  <si>
    <t>AKASH MUNJIAL</t>
  </si>
  <si>
    <t>Shiv Ansal</t>
  </si>
  <si>
    <t>sansal@umass.edu</t>
  </si>
  <si>
    <t>CS391L</t>
  </si>
  <si>
    <t>Dan Le</t>
  </si>
  <si>
    <t>dhle@umass.edu</t>
  </si>
  <si>
    <t>CS575</t>
  </si>
  <si>
    <t>I am taking Math 513, which I think have the same content, and I should be on track for an A.</t>
  </si>
  <si>
    <t>John Tan</t>
  </si>
  <si>
    <t>weitan@umass.edu</t>
  </si>
  <si>
    <t>Victoria Okoro</t>
  </si>
  <si>
    <t>cokoro@umass.edu</t>
  </si>
  <si>
    <t>She/Her</t>
  </si>
  <si>
    <t>Grace Chang</t>
  </si>
  <si>
    <t>gmchang@umass.edu</t>
  </si>
  <si>
    <t>Aditya Narayanan</t>
  </si>
  <si>
    <t>arnarayanan@umass.edu</t>
  </si>
  <si>
    <t>Alain Duplan</t>
  </si>
  <si>
    <t>aduplan@umass.edu</t>
  </si>
  <si>
    <t>Johan Thomas Sajan</t>
  </si>
  <si>
    <t>jthomassajan@umass.edu</t>
  </si>
  <si>
    <t>CS690C</t>
  </si>
  <si>
    <t>this is a TA?</t>
  </si>
  <si>
    <t>298A</t>
  </si>
  <si>
    <t>Alexandra Brandl</t>
  </si>
  <si>
    <t>abrandl@umass.edu</t>
  </si>
  <si>
    <t>(projected) A</t>
  </si>
  <si>
    <t>Jessica Johnson</t>
  </si>
  <si>
    <t>jesejohnson@umass.edu</t>
  </si>
  <si>
    <t>Joseph Pasquale</t>
  </si>
  <si>
    <t>jpasquale@umass.edu</t>
  </si>
  <si>
    <t>Nisarga Patil</t>
  </si>
  <si>
    <t>npatil@umass.edu</t>
  </si>
  <si>
    <t>Sage Chircu</t>
  </si>
  <si>
    <t>schircu@umass.edu</t>
  </si>
  <si>
    <t>Savannah Arimento</t>
  </si>
  <si>
    <t>sarimento@umass.edu</t>
  </si>
  <si>
    <t>never took it</t>
  </si>
  <si>
    <t>Allison Brookhart</t>
  </si>
  <si>
    <t>abrookhart@umass.edu</t>
  </si>
  <si>
    <t>Ananya Gurjar</t>
  </si>
  <si>
    <t>agurjar@umass.edu</t>
  </si>
  <si>
    <t>Annika Our</t>
  </si>
  <si>
    <t>aour@umass.edu</t>
  </si>
  <si>
    <t>Ava Smith</t>
  </si>
  <si>
    <t>absmith@umass.edu</t>
  </si>
  <si>
    <t>Benjamin Burns</t>
  </si>
  <si>
    <t>bburns@umass.edu</t>
  </si>
  <si>
    <t>Natasha Akali</t>
  </si>
  <si>
    <t>nakali@umass.edu</t>
  </si>
  <si>
    <t>Nikhil Rajkumar</t>
  </si>
  <si>
    <t>nrajkumar@umass.edu</t>
  </si>
  <si>
    <t>Nitya Aryasomayajula</t>
  </si>
  <si>
    <t>naryasomayaj@umass.edu</t>
  </si>
  <si>
    <t>Ryan Fletcher</t>
  </si>
  <si>
    <t>rafletcher@umass.edu</t>
  </si>
  <si>
    <t>Sahitya Raipura</t>
  </si>
  <si>
    <t>sraipura@umass.edu</t>
  </si>
  <si>
    <t>AP Credit</t>
  </si>
  <si>
    <t>Aahana Sehrawat</t>
  </si>
  <si>
    <t>asehrawat@umass.edu</t>
  </si>
  <si>
    <t>Isi Bernoff</t>
  </si>
  <si>
    <t>ibernoff@umass.edu</t>
  </si>
  <si>
    <t>Vinisha Dhulesia</t>
  </si>
  <si>
    <t>vdhuleshia@umass.edu</t>
  </si>
  <si>
    <t>Aman Jha</t>
  </si>
  <si>
    <t>amanjha@umass.edu</t>
  </si>
  <si>
    <t>mdtran@umass</t>
  </si>
  <si>
    <t>Advait Sharma</t>
  </si>
  <si>
    <t>advaitsharma@umass.edu</t>
  </si>
  <si>
    <t>Nicolas Asnes</t>
  </si>
  <si>
    <t>nasnes@umass.edu</t>
  </si>
  <si>
    <t>Seth Franklin</t>
  </si>
  <si>
    <t>sjfranklin@umass.edu</t>
  </si>
  <si>
    <t>Thomas Williams</t>
  </si>
  <si>
    <t>tswilliams@umass.edu</t>
  </si>
  <si>
    <t>Joshua Barrett</t>
  </si>
  <si>
    <t>jjbarrett@umass.edu</t>
  </si>
  <si>
    <t>Kaidong Chai</t>
  </si>
  <si>
    <t>kchai@umass.edu</t>
  </si>
  <si>
    <t>A (Class rank #1)</t>
  </si>
  <si>
    <t>Anu Sitaraman</t>
  </si>
  <si>
    <t>asitaraman@umass.edu</t>
  </si>
  <si>
    <t>Huy B Hoang</t>
  </si>
  <si>
    <t>Prachi Modi</t>
  </si>
  <si>
    <t>pbmodi@umass.edu</t>
  </si>
  <si>
    <t>Ayush Salik</t>
  </si>
  <si>
    <t>asalik@umass.edu</t>
  </si>
  <si>
    <t>Hongyue Lin</t>
  </si>
  <si>
    <t>Jasmine Mangat</t>
  </si>
  <si>
    <t>jmangat@umass.edu</t>
  </si>
  <si>
    <t>Eli Rotondo</t>
  </si>
  <si>
    <t>Ishani Chakraborty</t>
  </si>
  <si>
    <t>ichakraborty@umass.edu</t>
  </si>
  <si>
    <t>Have not taken the class</t>
  </si>
  <si>
    <t>Abigail Elliott</t>
  </si>
  <si>
    <t>arelliott@umass.edu</t>
  </si>
  <si>
    <t>Chloe Eggleston</t>
  </si>
  <si>
    <t>ceggleston@umass.edu</t>
  </si>
  <si>
    <t>Christopher Earl</t>
  </si>
  <si>
    <t>cearl@umass.edu</t>
  </si>
  <si>
    <t>CS370</t>
  </si>
  <si>
    <t>Not taken</t>
  </si>
  <si>
    <t>Alex Zhou</t>
  </si>
  <si>
    <t>alexzhou@umass.edu</t>
  </si>
  <si>
    <t>Joseph Jenie</t>
  </si>
  <si>
    <t>CS445</t>
  </si>
  <si>
    <t>Sanjay Rajasekaran</t>
  </si>
  <si>
    <t>srajasekaran@umass.edu</t>
  </si>
  <si>
    <t>INFO150A</t>
  </si>
  <si>
    <t>INFO197P</t>
  </si>
  <si>
    <t>Benjamin Fenelon</t>
  </si>
  <si>
    <t>bfenelon@umass.edu</t>
  </si>
  <si>
    <t>Email Address</t>
  </si>
  <si>
    <t>Hours</t>
  </si>
  <si>
    <t>Assigned To</t>
  </si>
  <si>
    <t>First Name</t>
  </si>
  <si>
    <t>Last Name</t>
  </si>
  <si>
    <t>Priority</t>
  </si>
  <si>
    <t>@umass.edu email</t>
  </si>
  <si>
    <t>Spire ID</t>
  </si>
  <si>
    <t xml:space="preserve">I confirm (to the best of my ability) that I will be enrolled as an undergraduate in Fall 2021. </t>
  </si>
  <si>
    <t>Have you taken CICS298A: Leadership Practicum?</t>
  </si>
  <si>
    <t>If you are a new UCA, note that the 1-credit practicum CICS298A in Fall 2021 will be MANDATORY. There will be two sections offered from 2:30-3:45, one on Wednesdays and one on Fridays. Can you commit to taking this course?</t>
  </si>
  <si>
    <t>Have you been a UCA before?</t>
  </si>
  <si>
    <t>If so, which classes?</t>
  </si>
  <si>
    <t>CICS256</t>
  </si>
  <si>
    <t>CS 187: Programming with Data Structures, CS198C</t>
  </si>
  <si>
    <t>Deniz</t>
  </si>
  <si>
    <t>Guler</t>
  </si>
  <si>
    <t>CS 230: Computer Systems Principles, CS 240: Reasoning Under Uncertainty, CS 320: Introduction to Software Engineering</t>
  </si>
  <si>
    <t>rraja@umass.edu</t>
  </si>
  <si>
    <t>Rinija</t>
  </si>
  <si>
    <t>Raja</t>
  </si>
  <si>
    <t>None, I have not been a UCA before</t>
  </si>
  <si>
    <t>Aditya</t>
  </si>
  <si>
    <t>Narayanan</t>
  </si>
  <si>
    <t>INFO 150: Math Found-Informatics, INFO 248: Introduction to Data Science</t>
  </si>
  <si>
    <t>etabak@umass.edu</t>
  </si>
  <si>
    <t>Eilat</t>
  </si>
  <si>
    <t>Tabak</t>
  </si>
  <si>
    <t>parrpatel@umass.edu</t>
  </si>
  <si>
    <t>Parth</t>
  </si>
  <si>
    <t>Patel</t>
  </si>
  <si>
    <t>jinruizhou@umass.edu</t>
  </si>
  <si>
    <t>Jinrui</t>
  </si>
  <si>
    <t>Sage</t>
  </si>
  <si>
    <t>Chircu</t>
  </si>
  <si>
    <t>she/ her/ hers</t>
  </si>
  <si>
    <t>CS 119: Introduction to Programming</t>
  </si>
  <si>
    <t>amandeepkaur@umass.edu</t>
  </si>
  <si>
    <t xml:space="preserve">Amandeep Kaur </t>
  </si>
  <si>
    <t>tedozie@umass.edu</t>
  </si>
  <si>
    <t>Tatyana</t>
  </si>
  <si>
    <t>Edozie</t>
  </si>
  <si>
    <t>MICROBIO 140P</t>
  </si>
  <si>
    <t>amurrizi@umass.edu</t>
  </si>
  <si>
    <t>Amanda</t>
  </si>
  <si>
    <t>Murrizi</t>
  </si>
  <si>
    <t>maitreyasing@umass.edu</t>
  </si>
  <si>
    <t>Maitreya</t>
  </si>
  <si>
    <t>Unsure / No Opinion</t>
  </si>
  <si>
    <t>yulinyang@umass.edu</t>
  </si>
  <si>
    <t>Yulin</t>
  </si>
  <si>
    <t>cattri@umass.edu</t>
  </si>
  <si>
    <t>Charvi</t>
  </si>
  <si>
    <t>Attri</t>
  </si>
  <si>
    <t>saraki@umass.edu</t>
  </si>
  <si>
    <t>Stanley</t>
  </si>
  <si>
    <t>Araki</t>
  </si>
  <si>
    <t>Strongly Recommend</t>
  </si>
  <si>
    <t>Song</t>
  </si>
  <si>
    <t>CS 121: Introduction to Problem Solving with Computers</t>
  </si>
  <si>
    <t>Ananya</t>
  </si>
  <si>
    <t>Gurjar</t>
  </si>
  <si>
    <t>she/they</t>
  </si>
  <si>
    <t>yurikim@umass.edu</t>
  </si>
  <si>
    <t>Yuri</t>
  </si>
  <si>
    <t>amcrowell@umass.edu</t>
  </si>
  <si>
    <t>Adrianna</t>
  </si>
  <si>
    <t>Crowell</t>
  </si>
  <si>
    <t>catherineqi@umass.edu</t>
  </si>
  <si>
    <t>Catherine</t>
  </si>
  <si>
    <t>Qi</t>
  </si>
  <si>
    <t>Nitya</t>
  </si>
  <si>
    <t>Aryasomayajula</t>
  </si>
  <si>
    <t>Ryan</t>
  </si>
  <si>
    <t>Fletcher</t>
  </si>
  <si>
    <t>Allison</t>
  </si>
  <si>
    <t>Brookhart</t>
  </si>
  <si>
    <t>Anurag</t>
  </si>
  <si>
    <t>Gumidelli</t>
  </si>
  <si>
    <t>CS 121: Introduction to Problem Solving with Computers, CS 187: Programming with Data Structures</t>
  </si>
  <si>
    <t>Ava</t>
  </si>
  <si>
    <t>Sai Rohan</t>
  </si>
  <si>
    <t>Bangari</t>
  </si>
  <si>
    <t>he/him.her</t>
  </si>
  <si>
    <t>siddhanthsat@umass.edu</t>
  </si>
  <si>
    <t>Siddhanth</t>
  </si>
  <si>
    <t>Satish</t>
  </si>
  <si>
    <t>tpatra@umass.edu</t>
  </si>
  <si>
    <t>Tarun</t>
  </si>
  <si>
    <t>Patra</t>
  </si>
  <si>
    <t>Recommend</t>
  </si>
  <si>
    <t>Jasmine</t>
  </si>
  <si>
    <t>Mangat</t>
  </si>
  <si>
    <t>CS 250: Introduction to Computation</t>
  </si>
  <si>
    <t>Benjamin</t>
  </si>
  <si>
    <t>Burns</t>
  </si>
  <si>
    <t>Savannah</t>
  </si>
  <si>
    <t>Arimento</t>
  </si>
  <si>
    <t>Isi</t>
  </si>
  <si>
    <t xml:space="preserve"> Bernoff</t>
  </si>
  <si>
    <t>CS 186: Using Data Structures</t>
  </si>
  <si>
    <t>vchinta@umass.edu</t>
  </si>
  <si>
    <t xml:space="preserve">Vedanth </t>
  </si>
  <si>
    <t>Chinta</t>
  </si>
  <si>
    <t>Vinisha</t>
  </si>
  <si>
    <t>Dhuleshia</t>
  </si>
  <si>
    <t>Yan</t>
  </si>
  <si>
    <t>Saicharan</t>
  </si>
  <si>
    <t>Dadireddy</t>
  </si>
  <si>
    <t>hacduyquang@umass.edu</t>
  </si>
  <si>
    <t>Hac Duy Quang</t>
  </si>
  <si>
    <t>Nguyen</t>
  </si>
  <si>
    <t>jtanniru@umass.edu</t>
  </si>
  <si>
    <t>Janvi</t>
  </si>
  <si>
    <t>Tanniru</t>
  </si>
  <si>
    <t xml:space="preserve">She/Her/Hers </t>
  </si>
  <si>
    <t>Tengzhi</t>
  </si>
  <si>
    <t>Zhuo</t>
  </si>
  <si>
    <t>fdipietro@umass.edu</t>
  </si>
  <si>
    <t>Felicia</t>
  </si>
  <si>
    <t>DiPietro</t>
  </si>
  <si>
    <t>cyzhang@umass.edu</t>
  </si>
  <si>
    <t>mlopezrivera@umass.edu</t>
  </si>
  <si>
    <t>Miguel</t>
  </si>
  <si>
    <t>Lopez Rivera</t>
  </si>
  <si>
    <t>youngsukkim@umass.edu</t>
  </si>
  <si>
    <t>He/His/HIm</t>
  </si>
  <si>
    <t>patoofi@umass.edu</t>
  </si>
  <si>
    <t>Parsua</t>
  </si>
  <si>
    <t>Atoofi</t>
  </si>
  <si>
    <t>Kaidong</t>
  </si>
  <si>
    <t>Chai</t>
  </si>
  <si>
    <t>CS 230: Computer Systems Principles, CS198C</t>
  </si>
  <si>
    <t>aimran@umass.edu</t>
  </si>
  <si>
    <t xml:space="preserve">Ashir </t>
  </si>
  <si>
    <t>Imran</t>
  </si>
  <si>
    <t xml:space="preserve">Valeriy </t>
  </si>
  <si>
    <t>Soltan</t>
  </si>
  <si>
    <t>CS 121: Introduction to Problem Solving with Computers, CS 240: Reasoning Under Uncertainty</t>
  </si>
  <si>
    <t>aryandang@umass.edu</t>
  </si>
  <si>
    <t>Aryan</t>
  </si>
  <si>
    <t>lhamdy@umass.edu</t>
  </si>
  <si>
    <t>Leenah</t>
  </si>
  <si>
    <t>Hamdy</t>
  </si>
  <si>
    <t>Evan</t>
  </si>
  <si>
    <t>Fellman</t>
  </si>
  <si>
    <t>CS 220: Programming Methodology, CS 383: Artificial Intelligence</t>
  </si>
  <si>
    <t>Siddharth</t>
  </si>
  <si>
    <t>Preetham</t>
  </si>
  <si>
    <t>he, him</t>
  </si>
  <si>
    <t>CS 121: Introduction to Problem Solving with Computers, CS 220: Programming Methodology</t>
  </si>
  <si>
    <t>Arya</t>
  </si>
  <si>
    <t>Chaughule</t>
  </si>
  <si>
    <t>CS 220: Programming Methodology</t>
  </si>
  <si>
    <t>Scarano</t>
  </si>
  <si>
    <t>he/him/his (it's cool that you ask)</t>
  </si>
  <si>
    <t>CS 186: Using Data Structures, CICS 305: Social Issues in Computing</t>
  </si>
  <si>
    <t>Franklin</t>
  </si>
  <si>
    <t>CS 220: Programming Methodology, CICS 397A: Predictive Analytics</t>
  </si>
  <si>
    <t>Kevin</t>
  </si>
  <si>
    <t>Vicente</t>
  </si>
  <si>
    <t>CS 230: Computer Systems Principles, CS 250: Introduction to Computation</t>
  </si>
  <si>
    <t>Grace</t>
  </si>
  <si>
    <t>CS 186: Using Data Structures, INFO 101: Introduction to Informatics, CICS 298A: Communicating Across Expertise</t>
  </si>
  <si>
    <t>adkhalil@umass.edu</t>
  </si>
  <si>
    <t xml:space="preserve">abdul </t>
  </si>
  <si>
    <t>khalil</t>
  </si>
  <si>
    <t>dwmelanson@umass.edu</t>
  </si>
  <si>
    <t>Daniel</t>
  </si>
  <si>
    <t>Melanson</t>
  </si>
  <si>
    <t>Nicolas</t>
  </si>
  <si>
    <t>Asnes</t>
  </si>
  <si>
    <t>Joshua</t>
  </si>
  <si>
    <t>Barrett</t>
  </si>
  <si>
    <t>CS 230: Computer Systems Principles, CICS397A</t>
  </si>
  <si>
    <t>Gabrielle</t>
  </si>
  <si>
    <t>Newman</t>
  </si>
  <si>
    <t>CS 186: Using Data Structures, CS 187: Programming with Data Structures, CS 230: Computer Systems Principles, CS198C</t>
  </si>
  <si>
    <t>Jakob (Kobi)</t>
  </si>
  <si>
    <t>Falus</t>
  </si>
  <si>
    <t>CS 187: Programming with Data Structures</t>
  </si>
  <si>
    <t>CS 230: Computer Systems Principles, CS 250: Introduction to Computation, CS 575</t>
  </si>
  <si>
    <t>vjamba@umass.edu</t>
  </si>
  <si>
    <t>Vivien</t>
  </si>
  <si>
    <t>Jamba</t>
  </si>
  <si>
    <t xml:space="preserve">Srija </t>
  </si>
  <si>
    <t>Nagireddy</t>
  </si>
  <si>
    <t>CS 121: Introduction to Problem Solving with Computers, CS 230: Computer Systems Principles</t>
  </si>
  <si>
    <t>anusingh@umass.edu</t>
  </si>
  <si>
    <t>Anushka</t>
  </si>
  <si>
    <t>kyuhyunkim@umass.edu</t>
  </si>
  <si>
    <t>avsingh@umass.edu</t>
  </si>
  <si>
    <t>Aditya Vikram</t>
  </si>
  <si>
    <t>Eli</t>
  </si>
  <si>
    <t>Rotondo</t>
  </si>
  <si>
    <t>CS 186: Using Data Structures, CS 240: Reasoning Under Uncertainty, CS 311: Introduction to Algorithms</t>
  </si>
  <si>
    <t>Sanjay</t>
  </si>
  <si>
    <t>Rajasekaran</t>
  </si>
  <si>
    <t>CS 453: Computer Networks</t>
  </si>
  <si>
    <t>Anupama</t>
  </si>
  <si>
    <t>Sitaraman</t>
  </si>
  <si>
    <t>CS 240: Reasoning Under Uncertainty</t>
  </si>
  <si>
    <t>Qingchuan</t>
  </si>
  <si>
    <t>Ding</t>
  </si>
  <si>
    <t>Kriti</t>
  </si>
  <si>
    <t>Ishita</t>
  </si>
  <si>
    <t>CS 121: Introduction to Problem Solving with Computers, CS 250: Introduction to Computation</t>
  </si>
  <si>
    <t>Kalin</t>
  </si>
  <si>
    <t>Petrov</t>
  </si>
  <si>
    <t>Hongyue</t>
  </si>
  <si>
    <t>jpomerat@umass.edu</t>
  </si>
  <si>
    <t>Pomerat</t>
  </si>
  <si>
    <t>Do not Recommend</t>
  </si>
  <si>
    <t>Jenny</t>
  </si>
  <si>
    <t>Guo</t>
  </si>
  <si>
    <t>jurisman@umass.edu</t>
  </si>
  <si>
    <t>CS311-DD5</t>
  </si>
  <si>
    <t>Urisman</t>
  </si>
  <si>
    <t>ageva@umass.edu</t>
  </si>
  <si>
    <t>Adi</t>
  </si>
  <si>
    <t>Geva</t>
  </si>
  <si>
    <t>ptandon@umass.edu</t>
  </si>
  <si>
    <t>Paarth</t>
  </si>
  <si>
    <t>Tandon</t>
  </si>
  <si>
    <t>CS311-DD10</t>
  </si>
  <si>
    <t>RuiLong</t>
  </si>
  <si>
    <t>Jiang</t>
  </si>
  <si>
    <t>CS 187: Programming with Data Structures, CS 220: Programming Methodology</t>
  </si>
  <si>
    <t>CS 240: Reasoning Under Uncertainty, CS 250: Introduction to Computation, CS 311: Introduction to Algorithms</t>
  </si>
  <si>
    <t>mwpotter@umass.edu</t>
  </si>
  <si>
    <t>Maxwell</t>
  </si>
  <si>
    <t>Potter</t>
  </si>
  <si>
    <t>Kazuha</t>
  </si>
  <si>
    <t>Okamoto</t>
  </si>
  <si>
    <t>animeshsaxen@umass.edu</t>
  </si>
  <si>
    <t>CS311-R5</t>
  </si>
  <si>
    <t>Animesh</t>
  </si>
  <si>
    <t>Saxena</t>
  </si>
  <si>
    <t>CS311-R10</t>
  </si>
  <si>
    <t>Genglin</t>
  </si>
  <si>
    <t>CS 250: Introduction to Computation, CS 311: Introduction to Algorithms</t>
  </si>
  <si>
    <t>Goldman</t>
  </si>
  <si>
    <t>CS 230: Computer Systems Principles, CS 311: Introduction to Algorithms, CS 383: Artificial Intelligence</t>
  </si>
  <si>
    <t>Rishab</t>
  </si>
  <si>
    <t>Maheshwari</t>
  </si>
  <si>
    <t>CS 320: Introduction to Software Engineering, CS 198C: Intro to C</t>
  </si>
  <si>
    <t>gchatterjee@umass.edu</t>
  </si>
  <si>
    <t>Gautam</t>
  </si>
  <si>
    <t>Chatterjee</t>
  </si>
  <si>
    <t>Nikhil</t>
  </si>
  <si>
    <t>Rajkumar</t>
  </si>
  <si>
    <t>INFO 150: Math Found-Informatics</t>
  </si>
  <si>
    <t>Thai</t>
  </si>
  <si>
    <t>On</t>
  </si>
  <si>
    <t>Prachi</t>
  </si>
  <si>
    <t>Modi</t>
  </si>
  <si>
    <t>bbourassa@umass.edu</t>
  </si>
  <si>
    <t>Britney</t>
  </si>
  <si>
    <t>Bourassa</t>
  </si>
  <si>
    <t>Johan</t>
  </si>
  <si>
    <t>Thomas Sajan</t>
  </si>
  <si>
    <t>CS 328: Mobile Health Sensing &amp; Analytics, INFO 203: A Networked World</t>
  </si>
  <si>
    <t>Earl</t>
  </si>
  <si>
    <t>CS 345: Practice and Applications of Data Management</t>
  </si>
  <si>
    <t>Elisavet</t>
  </si>
  <si>
    <t>Philippakis</t>
  </si>
  <si>
    <t>Abigail</t>
  </si>
  <si>
    <t>Elliott</t>
  </si>
  <si>
    <t>dchauhan@umass.edu</t>
  </si>
  <si>
    <t>Dhruvi</t>
  </si>
  <si>
    <t>Chauhan</t>
  </si>
  <si>
    <t>Nisarga</t>
  </si>
  <si>
    <t>Patil</t>
  </si>
  <si>
    <t xml:space="preserve"> she/her/hers</t>
  </si>
  <si>
    <t>timothynguye@umass.edu</t>
  </si>
  <si>
    <t>Sahil</t>
  </si>
  <si>
    <t>Joshi</t>
  </si>
  <si>
    <t>CS 121: Introduction to Problem Solving with Computers, CS 187: Programming with Data Structures, CS 230: Computer Systems Principles</t>
  </si>
  <si>
    <t>CS 377: Operating Systems</t>
  </si>
  <si>
    <t>Bildman</t>
  </si>
  <si>
    <t>CS 220: Programming Methodology, CS 377: Operating Systems</t>
  </si>
  <si>
    <t>Jenie</t>
  </si>
  <si>
    <t>CS 121: Introduction to Problem Solving with Computers, CS 187: Programming with Data Structures, CS 377: Operating Systems</t>
  </si>
  <si>
    <t>Lai</t>
  </si>
  <si>
    <t>CS 187: Programming with Data Structures, CS 377: Operating Systems</t>
  </si>
  <si>
    <t>jlko@umass.edu</t>
  </si>
  <si>
    <t>Ko</t>
  </si>
  <si>
    <t>proychoudhur@umass.edu</t>
  </si>
  <si>
    <t>Prateek</t>
  </si>
  <si>
    <t>Roy Choudhury</t>
  </si>
  <si>
    <t>Enea</t>
  </si>
  <si>
    <t>Dodi</t>
  </si>
  <si>
    <t>CS 230: Computer Systems Principles</t>
  </si>
  <si>
    <t>rdesai@umass.edu</t>
  </si>
  <si>
    <t>Rajasi</t>
  </si>
  <si>
    <t>Desai</t>
  </si>
  <si>
    <t>Fenelon</t>
  </si>
  <si>
    <t>INFO 197P</t>
  </si>
  <si>
    <t>George</t>
  </si>
  <si>
    <t>CS 121: Introduction to Problem Solving with Computers, CS 311: Introduction to Algorithms, CS 453: Computer Networks</t>
  </si>
  <si>
    <t>Huy</t>
  </si>
  <si>
    <t>Hoang</t>
  </si>
  <si>
    <t>Bao</t>
  </si>
  <si>
    <t>CS 187: Programming with Data Structures, CS 198C: Intro to C Programming</t>
  </si>
  <si>
    <t>CS490A</t>
  </si>
  <si>
    <t>Prakhar</t>
  </si>
  <si>
    <t>Chaturvedi</t>
  </si>
  <si>
    <t>CS 240: Reasoning Under Uncertainty, CS 345: Practice and Applications of Data Management</t>
  </si>
  <si>
    <t>Chloe</t>
  </si>
  <si>
    <t>Eggleston</t>
  </si>
  <si>
    <t>CS 240: Reasoning Under Uncertainty, CS 383: Artificial Intelligence, CS 370</t>
  </si>
  <si>
    <t>cegreene@umass.edu</t>
  </si>
  <si>
    <t>Corinne</t>
  </si>
  <si>
    <t>Greene</t>
  </si>
  <si>
    <t>Physics 114</t>
  </si>
  <si>
    <t>Alexandra</t>
  </si>
  <si>
    <t xml:space="preserve">Brandl </t>
  </si>
  <si>
    <t>She/her</t>
  </si>
  <si>
    <t>CICS 305: Social Issues in Computing</t>
  </si>
  <si>
    <t xml:space="preserve">Victoria </t>
  </si>
  <si>
    <t>Okoro</t>
  </si>
  <si>
    <t>INFO 101: Introduction to Informatics</t>
  </si>
  <si>
    <t>achoraria@umass.edu</t>
  </si>
  <si>
    <t>Arham</t>
  </si>
  <si>
    <t>Choraria</t>
  </si>
  <si>
    <t>weijiesong@umass.edu</t>
  </si>
  <si>
    <t>Cisco(Weijie)</t>
  </si>
  <si>
    <t>tjain@umass.edu</t>
  </si>
  <si>
    <t>INFO190S</t>
  </si>
  <si>
    <t>Tanishk</t>
  </si>
  <si>
    <t>jhernandez@umass.edu</t>
  </si>
  <si>
    <t>Hernandez</t>
  </si>
  <si>
    <t>ikeita@umass.edu</t>
  </si>
  <si>
    <t>Ibrahima</t>
  </si>
  <si>
    <t>Keita</t>
  </si>
  <si>
    <t>skhettry@umass.edu</t>
  </si>
  <si>
    <t>Khettry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</si>
</sst>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/>
    <font>
      <b/>
      <sz val="10.0"/>
      <color rgb="FF000000"/>
      <name val="Lato"/>
    </font>
    <font>
      <sz val="10.0"/>
      <color theme="1"/>
      <name val="Lato"/>
    </font>
    <font>
      <u/>
      <sz val="10.0"/>
      <color rgb="FF0563C1"/>
      <name val="Lato"/>
    </font>
    <font>
      <sz val="10.0"/>
      <color rgb="FF000000"/>
      <name val="Lato"/>
    </font>
    <font>
      <sz val="10.0"/>
      <color rgb="FF202124"/>
      <name val="Lato"/>
    </font>
    <font>
      <sz val="10.0"/>
      <color rgb="FF446590"/>
      <name val="Lato"/>
    </font>
    <font>
      <sz val="10.0"/>
      <color rgb="FF515151"/>
      <name val="Lato"/>
    </font>
    <font>
      <sz val="10.0"/>
      <color rgb="FF212121"/>
      <name val="Lato"/>
    </font>
    <font>
      <b/>
      <sz val="10.0"/>
      <name val="Lato"/>
    </font>
    <font>
      <b/>
      <sz val="10.0"/>
      <color theme="1"/>
      <name val="Lato"/>
    </font>
    <font>
      <sz val="10.0"/>
      <name val="Lato"/>
    </font>
    <font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dotted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Border="1" applyFont="1"/>
    <xf borderId="0" fillId="0" fontId="1" numFmtId="0" xfId="0" applyFon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horizontal="center" vertical="bottom"/>
    </xf>
    <xf borderId="0" fillId="2" fontId="6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1" fillId="0" fontId="4" numFmtId="0" xfId="0" applyBorder="1" applyFont="1"/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shrinkToFit="0" vertical="bottom" wrapText="0"/>
    </xf>
    <xf borderId="0" fillId="2" fontId="7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1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2" fontId="11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right" readingOrder="0" vertical="bottom"/>
    </xf>
    <xf borderId="0" fillId="2" fontId="1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right" readingOrder="0" vertical="bottom"/>
    </xf>
    <xf borderId="0" fillId="2" fontId="6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2" fontId="13" numFmtId="0" xfId="0" applyAlignment="1" applyFont="1">
      <alignment horizontal="right" readingOrder="0" vertical="bottom"/>
    </xf>
    <xf borderId="0" fillId="0" fontId="12" numFmtId="0" xfId="0" applyAlignment="1" applyFont="1">
      <alignment horizontal="center" shrinkToFit="0" vertical="top" wrapText="0"/>
    </xf>
    <xf borderId="0" fillId="0" fontId="12" numFmtId="0" xfId="0" applyAlignment="1" applyFont="1">
      <alignment shrinkToFit="0" vertical="top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winglungchau@umass.edu" TargetMode="External"/><Relationship Id="rId42" Type="http://schemas.openxmlformats.org/officeDocument/2006/relationships/hyperlink" Target="mailto:kgodinho@umass.edu" TargetMode="External"/><Relationship Id="rId41" Type="http://schemas.openxmlformats.org/officeDocument/2006/relationships/hyperlink" Target="mailto:kbandoh@umass.edu" TargetMode="External"/><Relationship Id="rId44" Type="http://schemas.openxmlformats.org/officeDocument/2006/relationships/hyperlink" Target="mailto:lekenyon@umass.edu" TargetMode="External"/><Relationship Id="rId43" Type="http://schemas.openxmlformats.org/officeDocument/2006/relationships/hyperlink" Target="mailto:langchunzhou@umass.edu" TargetMode="External"/><Relationship Id="rId46" Type="http://schemas.openxmlformats.org/officeDocument/2006/relationships/hyperlink" Target="mailto:mmill@umass.edu" TargetMode="External"/><Relationship Id="rId45" Type="http://schemas.openxmlformats.org/officeDocument/2006/relationships/hyperlink" Target="mailto:lasamson@umass.edu" TargetMode="External"/><Relationship Id="rId1" Type="http://schemas.openxmlformats.org/officeDocument/2006/relationships/hyperlink" Target="mailto:arivelli@umass.edu" TargetMode="External"/><Relationship Id="rId2" Type="http://schemas.openxmlformats.org/officeDocument/2006/relationships/hyperlink" Target="mailto:aviola@umass.edu" TargetMode="External"/><Relationship Id="rId3" Type="http://schemas.openxmlformats.org/officeDocument/2006/relationships/hyperlink" Target="mailto:amurulidhar@umass.edu" TargetMode="External"/><Relationship Id="rId4" Type="http://schemas.openxmlformats.org/officeDocument/2006/relationships/hyperlink" Target="mailto:aterentiev@umass.edu" TargetMode="External"/><Relationship Id="rId9" Type="http://schemas.openxmlformats.org/officeDocument/2006/relationships/hyperlink" Target="mailto:larora@umass.edu" TargetMode="External"/><Relationship Id="rId48" Type="http://schemas.openxmlformats.org/officeDocument/2006/relationships/hyperlink" Target="mailto:mingfangchan@umass.edu" TargetMode="External"/><Relationship Id="rId47" Type="http://schemas.openxmlformats.org/officeDocument/2006/relationships/hyperlink" Target="mailto:mpearce@umass.edu" TargetMode="External"/><Relationship Id="rId49" Type="http://schemas.openxmlformats.org/officeDocument/2006/relationships/hyperlink" Target="mailto:ngalang@umass.edu" TargetMode="External"/><Relationship Id="rId5" Type="http://schemas.openxmlformats.org/officeDocument/2006/relationships/hyperlink" Target="mailto:allussier@umass.edu" TargetMode="External"/><Relationship Id="rId6" Type="http://schemas.openxmlformats.org/officeDocument/2006/relationships/hyperlink" Target="mailto:awsharp@umass.edu" TargetMode="External"/><Relationship Id="rId7" Type="http://schemas.openxmlformats.org/officeDocument/2006/relationships/hyperlink" Target="mailto:agevorgyan@umass.edu" TargetMode="External"/><Relationship Id="rId8" Type="http://schemas.openxmlformats.org/officeDocument/2006/relationships/hyperlink" Target="mailto:aphuang@umass.edu" TargetMode="External"/><Relationship Id="rId73" Type="http://schemas.openxmlformats.org/officeDocument/2006/relationships/hyperlink" Target="mailto:zschaffer@umass.edu" TargetMode="External"/><Relationship Id="rId72" Type="http://schemas.openxmlformats.org/officeDocument/2006/relationships/hyperlink" Target="mailto:yueyingliu@umass.edu" TargetMode="External"/><Relationship Id="rId31" Type="http://schemas.openxmlformats.org/officeDocument/2006/relationships/hyperlink" Target="mailto:ilevyor@umass.edu" TargetMode="External"/><Relationship Id="rId75" Type="http://schemas.openxmlformats.org/officeDocument/2006/relationships/hyperlink" Target="mailto:zhongtang@umass.edu" TargetMode="External"/><Relationship Id="rId30" Type="http://schemas.openxmlformats.org/officeDocument/2006/relationships/hyperlink" Target="mailto:huiyuanwu@umass.edu" TargetMode="External"/><Relationship Id="rId74" Type="http://schemas.openxmlformats.org/officeDocument/2006/relationships/hyperlink" Target="mailto:zhihanying@umass.edu" TargetMode="External"/><Relationship Id="rId33" Type="http://schemas.openxmlformats.org/officeDocument/2006/relationships/hyperlink" Target="mailto:jjaikumar@umass.edu" TargetMode="External"/><Relationship Id="rId77" Type="http://schemas.openxmlformats.org/officeDocument/2006/relationships/drawing" Target="../drawings/drawing2.xml"/><Relationship Id="rId32" Type="http://schemas.openxmlformats.org/officeDocument/2006/relationships/hyperlink" Target="mailto:jgrosner@umass.edu" TargetMode="External"/><Relationship Id="rId76" Type="http://schemas.openxmlformats.org/officeDocument/2006/relationships/hyperlink" Target="mailto:ziweihe@umass.edu" TargetMode="External"/><Relationship Id="rId35" Type="http://schemas.openxmlformats.org/officeDocument/2006/relationships/hyperlink" Target="mailto:jeffreyshao@umass.edu" TargetMode="External"/><Relationship Id="rId34" Type="http://schemas.openxmlformats.org/officeDocument/2006/relationships/hyperlink" Target="mailto:jkovacevic@umass.edu" TargetMode="External"/><Relationship Id="rId71" Type="http://schemas.openxmlformats.org/officeDocument/2006/relationships/hyperlink" Target="mailto:ydaio@umass.edu" TargetMode="External"/><Relationship Id="rId70" Type="http://schemas.openxmlformats.org/officeDocument/2006/relationships/hyperlink" Target="mailto:xinyuzhao@umass.edu" TargetMode="External"/><Relationship Id="rId37" Type="http://schemas.openxmlformats.org/officeDocument/2006/relationships/hyperlink" Target="mailto:jinhonggan@umass.edu" TargetMode="External"/><Relationship Id="rId36" Type="http://schemas.openxmlformats.org/officeDocument/2006/relationships/hyperlink" Target="mailto:jinghonghu@umass.edu" TargetMode="External"/><Relationship Id="rId39" Type="http://schemas.openxmlformats.org/officeDocument/2006/relationships/hyperlink" Target="mailto:jcanning@umass.edu" TargetMode="External"/><Relationship Id="rId38" Type="http://schemas.openxmlformats.org/officeDocument/2006/relationships/hyperlink" Target="mailto:jbachman@umass.edu" TargetMode="External"/><Relationship Id="rId62" Type="http://schemas.openxmlformats.org/officeDocument/2006/relationships/hyperlink" Target="mailto:shuyangw@umass.edu" TargetMode="External"/><Relationship Id="rId61" Type="http://schemas.openxmlformats.org/officeDocument/2006/relationships/hyperlink" Target="mailto:sdsawant@umass.edu" TargetMode="External"/><Relationship Id="rId20" Type="http://schemas.openxmlformats.org/officeDocument/2006/relationships/hyperlink" Target="mailto:dgarkavtseva@umass.edu" TargetMode="External"/><Relationship Id="rId64" Type="http://schemas.openxmlformats.org/officeDocument/2006/relationships/hyperlink" Target="mailto:shubhammehta@umass.edu" TargetMode="External"/><Relationship Id="rId63" Type="http://schemas.openxmlformats.org/officeDocument/2006/relationships/hyperlink" Target="mailto:saberger@umass.edu" TargetMode="External"/><Relationship Id="rId22" Type="http://schemas.openxmlformats.org/officeDocument/2006/relationships/hyperlink" Target="mailto:dongweiwu@umass.edu" TargetMode="External"/><Relationship Id="rId66" Type="http://schemas.openxmlformats.org/officeDocument/2006/relationships/hyperlink" Target="mailto:vedantpuri@umass.edu" TargetMode="External"/><Relationship Id="rId21" Type="http://schemas.openxmlformats.org/officeDocument/2006/relationships/hyperlink" Target="mailto:ndave@umass.edu" TargetMode="External"/><Relationship Id="rId65" Type="http://schemas.openxmlformats.org/officeDocument/2006/relationships/hyperlink" Target="mailto:varuniyer@umass.edu" TargetMode="External"/><Relationship Id="rId24" Type="http://schemas.openxmlformats.org/officeDocument/2006/relationships/hyperlink" Target="mailto:efritzman@umass.edu" TargetMode="External"/><Relationship Id="rId68" Type="http://schemas.openxmlformats.org/officeDocument/2006/relationships/hyperlink" Target="mailto:weizheng@umass.edu" TargetMode="External"/><Relationship Id="rId23" Type="http://schemas.openxmlformats.org/officeDocument/2006/relationships/hyperlink" Target="mailto:edmann@umass.edu" TargetMode="External"/><Relationship Id="rId67" Type="http://schemas.openxmlformats.org/officeDocument/2006/relationships/hyperlink" Target="mailto:vpietropaolo@umass.edu" TargetMode="External"/><Relationship Id="rId60" Type="http://schemas.openxmlformats.org/officeDocument/2006/relationships/hyperlink" Target="mailto:srazavi@umass.edu" TargetMode="External"/><Relationship Id="rId26" Type="http://schemas.openxmlformats.org/officeDocument/2006/relationships/hyperlink" Target="mailto:gcoffman@umass.edu" TargetMode="External"/><Relationship Id="rId25" Type="http://schemas.openxmlformats.org/officeDocument/2006/relationships/hyperlink" Target="mailto:egoroza@umass.edu" TargetMode="External"/><Relationship Id="rId69" Type="http://schemas.openxmlformats.org/officeDocument/2006/relationships/hyperlink" Target="mailto:williamzhang@umass.edu" TargetMode="External"/><Relationship Id="rId28" Type="http://schemas.openxmlformats.org/officeDocument/2006/relationships/hyperlink" Target="mailto:haoqinliang@umass.edu" TargetMode="External"/><Relationship Id="rId27" Type="http://schemas.openxmlformats.org/officeDocument/2006/relationships/hyperlink" Target="mailto:haog@umass.edu" TargetMode="External"/><Relationship Id="rId29" Type="http://schemas.openxmlformats.org/officeDocument/2006/relationships/hyperlink" Target="mailto:huanwang@umass.edu" TargetMode="External"/><Relationship Id="rId51" Type="http://schemas.openxmlformats.org/officeDocument/2006/relationships/hyperlink" Target="mailto:nawilliams@umass.edu" TargetMode="External"/><Relationship Id="rId50" Type="http://schemas.openxmlformats.org/officeDocument/2006/relationships/hyperlink" Target="mailto:ngeorgian@umass.edu" TargetMode="External"/><Relationship Id="rId53" Type="http://schemas.openxmlformats.org/officeDocument/2006/relationships/hyperlink" Target="mailto:qzhao@umass.edu" TargetMode="External"/><Relationship Id="rId52" Type="http://schemas.openxmlformats.org/officeDocument/2006/relationships/hyperlink" Target="mailto:omhiggins@umass.edu" TargetMode="External"/><Relationship Id="rId11" Type="http://schemas.openxmlformats.org/officeDocument/2006/relationships/hyperlink" Target="mailto:bldang@umass.edu" TargetMode="External"/><Relationship Id="rId55" Type="http://schemas.openxmlformats.org/officeDocument/2006/relationships/hyperlink" Target="mailto:raymondliu@umass.edu" TargetMode="External"/><Relationship Id="rId10" Type="http://schemas.openxmlformats.org/officeDocument/2006/relationships/hyperlink" Target="mailto:atrivett@umass.edu" TargetMode="External"/><Relationship Id="rId54" Type="http://schemas.openxmlformats.org/officeDocument/2006/relationships/hyperlink" Target="mailto:qsmall@umass.edu" TargetMode="External"/><Relationship Id="rId13" Type="http://schemas.openxmlformats.org/officeDocument/2006/relationships/hyperlink" Target="mailto:cheweilin@umass.edu" TargetMode="External"/><Relationship Id="rId57" Type="http://schemas.openxmlformats.org/officeDocument/2006/relationships/hyperlink" Target="mailto:sbrockman@umass.edu" TargetMode="External"/><Relationship Id="rId12" Type="http://schemas.openxmlformats.org/officeDocument/2006/relationships/hyperlink" Target="mailto:crcarr@umass.edu" TargetMode="External"/><Relationship Id="rId56" Type="http://schemas.openxmlformats.org/officeDocument/2006/relationships/hyperlink" Target="mailto:sssilverman@umass.edu" TargetMode="External"/><Relationship Id="rId15" Type="http://schemas.openxmlformats.org/officeDocument/2006/relationships/hyperlink" Target="mailto:cikoro@umass.edu" TargetMode="External"/><Relationship Id="rId59" Type="http://schemas.openxmlformats.org/officeDocument/2006/relationships/hyperlink" Target="mailto:stinglof@umass.edu" TargetMode="External"/><Relationship Id="rId14" Type="http://schemas.openxmlformats.org/officeDocument/2006/relationships/hyperlink" Target="mailto:cwmoses@umass.edu" TargetMode="External"/><Relationship Id="rId58" Type="http://schemas.openxmlformats.org/officeDocument/2006/relationships/hyperlink" Target="mailto:skrutiy@umass.edu" TargetMode="External"/><Relationship Id="rId17" Type="http://schemas.openxmlformats.org/officeDocument/2006/relationships/hyperlink" Target="mailto:chsmith@umass.edu" TargetMode="External"/><Relationship Id="rId16" Type="http://schemas.openxmlformats.org/officeDocument/2006/relationships/hyperlink" Target="mailto:chunghinlee@umass.edu" TargetMode="External"/><Relationship Id="rId19" Type="http://schemas.openxmlformats.org/officeDocument/2006/relationships/hyperlink" Target="mailto:cwchen@umass.edu" TargetMode="External"/><Relationship Id="rId18" Type="http://schemas.openxmlformats.org/officeDocument/2006/relationships/hyperlink" Target="mailto:cdgiguere@umass.ed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2</v>
      </c>
      <c r="E1" s="2" t="s">
        <v>2</v>
      </c>
      <c r="F1" s="3" t="s">
        <v>3</v>
      </c>
      <c r="V1" s="3"/>
    </row>
    <row r="2">
      <c r="A2" s="4">
        <v>105.0</v>
      </c>
      <c r="B2" s="5" t="s">
        <v>4</v>
      </c>
      <c r="C2" s="6" t="s">
        <v>5</v>
      </c>
      <c r="E2" s="5"/>
      <c r="F2" s="6" t="s">
        <v>6</v>
      </c>
      <c r="I2" s="6" t="str">
        <f t="shared" ref="I2:I83" si="1">join(" ", B2:E2)</f>
        <v>Kathryn Luo  </v>
      </c>
      <c r="V2" s="3" t="s">
        <v>7</v>
      </c>
    </row>
    <row r="3">
      <c r="A3" s="4">
        <v>105.0</v>
      </c>
      <c r="B3" s="5" t="s">
        <v>8</v>
      </c>
      <c r="C3" s="6" t="s">
        <v>9</v>
      </c>
      <c r="E3" s="5"/>
      <c r="F3" s="6" t="s">
        <v>10</v>
      </c>
      <c r="I3" s="6" t="str">
        <f t="shared" si="1"/>
        <v>Adam Viola  </v>
      </c>
      <c r="V3" s="3" t="s">
        <v>11</v>
      </c>
    </row>
    <row r="4">
      <c r="A4" s="4">
        <v>105.0</v>
      </c>
      <c r="B4" s="5" t="s">
        <v>12</v>
      </c>
      <c r="C4" s="6" t="s">
        <v>13</v>
      </c>
      <c r="E4" s="5"/>
      <c r="F4" s="6" t="s">
        <v>14</v>
      </c>
      <c r="I4" s="6" t="str">
        <f t="shared" si="1"/>
        <v>Elise Mann  </v>
      </c>
      <c r="V4" s="3" t="s">
        <v>15</v>
      </c>
    </row>
    <row r="5">
      <c r="A5" s="4">
        <v>105.0</v>
      </c>
      <c r="B5" s="5" t="s">
        <v>16</v>
      </c>
      <c r="C5" s="6" t="s">
        <v>17</v>
      </c>
      <c r="E5" s="5"/>
      <c r="F5" s="6" t="s">
        <v>18</v>
      </c>
      <c r="I5" s="6" t="str">
        <f t="shared" si="1"/>
        <v>Derek Enlow  </v>
      </c>
      <c r="V5" s="3" t="s">
        <v>19</v>
      </c>
    </row>
    <row r="6">
      <c r="A6" s="4">
        <v>105.0</v>
      </c>
      <c r="B6" s="5" t="s">
        <v>20</v>
      </c>
      <c r="C6" s="6" t="s">
        <v>21</v>
      </c>
      <c r="E6" s="5"/>
      <c r="F6" s="6" t="s">
        <v>22</v>
      </c>
      <c r="I6" s="6" t="str">
        <f t="shared" si="1"/>
        <v>Andrew Lussier  </v>
      </c>
      <c r="V6" s="3" t="s">
        <v>23</v>
      </c>
    </row>
    <row r="7">
      <c r="A7" s="4">
        <v>119.0</v>
      </c>
      <c r="B7" s="5" t="s">
        <v>24</v>
      </c>
      <c r="C7" s="6" t="s">
        <v>25</v>
      </c>
      <c r="E7" s="5"/>
      <c r="F7" s="6" t="s">
        <v>26</v>
      </c>
      <c r="I7" s="6" t="str">
        <f t="shared" si="1"/>
        <v>Jason Valladares  </v>
      </c>
      <c r="V7" s="3" t="s">
        <v>27</v>
      </c>
    </row>
    <row r="8">
      <c r="A8" s="4">
        <v>121.0</v>
      </c>
      <c r="B8" s="5" t="s">
        <v>28</v>
      </c>
      <c r="C8" s="6" t="s">
        <v>29</v>
      </c>
      <c r="E8" s="5"/>
      <c r="F8" s="6" t="s">
        <v>30</v>
      </c>
      <c r="I8" s="6" t="str">
        <f t="shared" si="1"/>
        <v>Julien Brenneck  </v>
      </c>
      <c r="V8" s="3" t="s">
        <v>31</v>
      </c>
    </row>
    <row r="9">
      <c r="A9" s="4">
        <v>121.0</v>
      </c>
      <c r="B9" s="5" t="s">
        <v>32</v>
      </c>
      <c r="C9" s="6" t="s">
        <v>33</v>
      </c>
      <c r="E9" s="5"/>
      <c r="F9" s="6" t="s">
        <v>34</v>
      </c>
      <c r="I9" s="6" t="str">
        <f t="shared" si="1"/>
        <v>Timothy McNamara  </v>
      </c>
      <c r="V9" s="3" t="s">
        <v>35</v>
      </c>
    </row>
    <row r="10">
      <c r="A10" s="4">
        <v>121.0</v>
      </c>
      <c r="B10" s="5" t="s">
        <v>36</v>
      </c>
      <c r="C10" s="6" t="s">
        <v>37</v>
      </c>
      <c r="E10" s="5"/>
      <c r="F10" s="6" t="s">
        <v>38</v>
      </c>
      <c r="I10" s="6" t="str">
        <f t="shared" si="1"/>
        <v>Sasha Krutiy  </v>
      </c>
      <c r="V10" s="3" t="s">
        <v>39</v>
      </c>
    </row>
    <row r="11">
      <c r="A11" s="4">
        <v>121.0</v>
      </c>
      <c r="B11" s="5" t="s">
        <v>40</v>
      </c>
      <c r="C11" s="6" t="s">
        <v>41</v>
      </c>
      <c r="E11" s="5"/>
      <c r="F11" s="6" t="s">
        <v>42</v>
      </c>
      <c r="I11" s="6" t="str">
        <f t="shared" si="1"/>
        <v>Seth Tinglof  </v>
      </c>
      <c r="V11" s="3" t="s">
        <v>43</v>
      </c>
    </row>
    <row r="12">
      <c r="A12" s="4">
        <v>121.0</v>
      </c>
      <c r="B12" s="5" t="s">
        <v>44</v>
      </c>
      <c r="C12" s="6" t="s">
        <v>45</v>
      </c>
      <c r="E12" s="5"/>
      <c r="F12" s="6" t="s">
        <v>46</v>
      </c>
      <c r="I12" s="6" t="str">
        <f t="shared" si="1"/>
        <v>Dhruvil Gala  </v>
      </c>
      <c r="V12" s="3" t="s">
        <v>47</v>
      </c>
    </row>
    <row r="13">
      <c r="A13" s="4">
        <v>121.0</v>
      </c>
      <c r="B13" s="5" t="s">
        <v>48</v>
      </c>
      <c r="C13" s="6" t="s">
        <v>49</v>
      </c>
      <c r="E13" s="7"/>
      <c r="F13" s="6" t="s">
        <v>50</v>
      </c>
      <c r="I13" s="6" t="str">
        <f t="shared" si="1"/>
        <v>Wei Zheng  </v>
      </c>
      <c r="V13" s="3" t="s">
        <v>51</v>
      </c>
    </row>
    <row r="14">
      <c r="A14" s="4">
        <v>121.0</v>
      </c>
      <c r="B14" s="5" t="s">
        <v>52</v>
      </c>
      <c r="C14" s="6" t="s">
        <v>53</v>
      </c>
      <c r="E14" s="5"/>
      <c r="F14" s="6" t="s">
        <v>54</v>
      </c>
      <c r="I14" s="6" t="str">
        <f t="shared" si="1"/>
        <v>Cole Smith  </v>
      </c>
      <c r="V14" s="3" t="s">
        <v>55</v>
      </c>
    </row>
    <row r="15">
      <c r="A15" s="4">
        <v>121.0</v>
      </c>
      <c r="B15" s="5" t="s">
        <v>56</v>
      </c>
      <c r="C15" s="6" t="s">
        <v>57</v>
      </c>
      <c r="E15" s="5"/>
      <c r="F15" s="6" t="s">
        <v>58</v>
      </c>
      <c r="I15" s="6" t="str">
        <f t="shared" si="1"/>
        <v>Matthew Mill  </v>
      </c>
      <c r="V15" s="3" t="s">
        <v>59</v>
      </c>
    </row>
    <row r="16">
      <c r="A16" s="4">
        <v>145.0</v>
      </c>
      <c r="B16" s="5" t="s">
        <v>60</v>
      </c>
      <c r="C16" s="6" t="s">
        <v>61</v>
      </c>
      <c r="E16" s="5"/>
      <c r="F16" s="6" t="s">
        <v>62</v>
      </c>
      <c r="I16" s="6" t="str">
        <f t="shared" si="1"/>
        <v>Janja Kovacevic  </v>
      </c>
      <c r="V16" s="3" t="s">
        <v>63</v>
      </c>
    </row>
    <row r="17">
      <c r="A17" s="4">
        <v>187.0</v>
      </c>
      <c r="B17" s="5" t="s">
        <v>64</v>
      </c>
      <c r="C17" s="6" t="s">
        <v>65</v>
      </c>
      <c r="D17" s="6" t="s">
        <v>66</v>
      </c>
      <c r="E17" s="5"/>
      <c r="F17" s="6" t="s">
        <v>67</v>
      </c>
      <c r="I17" s="6" t="str">
        <f t="shared" si="1"/>
        <v>T. Serena Chan </v>
      </c>
      <c r="V17" s="3" t="s">
        <v>68</v>
      </c>
    </row>
    <row r="18">
      <c r="A18" s="4">
        <v>187.0</v>
      </c>
      <c r="B18" s="5" t="s">
        <v>69</v>
      </c>
      <c r="C18" s="6" t="s">
        <v>70</v>
      </c>
      <c r="E18" s="5"/>
      <c r="F18" s="6" t="s">
        <v>71</v>
      </c>
      <c r="I18" s="6" t="str">
        <f t="shared" si="1"/>
        <v>Brian Dang  </v>
      </c>
      <c r="V18" s="3" t="s">
        <v>72</v>
      </c>
    </row>
    <row r="19">
      <c r="A19" s="4">
        <v>187.0</v>
      </c>
      <c r="B19" s="5" t="s">
        <v>73</v>
      </c>
      <c r="C19" s="6" t="s">
        <v>74</v>
      </c>
      <c r="E19" s="5"/>
      <c r="F19" s="6" t="s">
        <v>75</v>
      </c>
      <c r="I19" s="6" t="str">
        <f t="shared" si="1"/>
        <v>Wilson Chen  </v>
      </c>
      <c r="V19" s="3" t="s">
        <v>76</v>
      </c>
    </row>
    <row r="20">
      <c r="A20" s="4">
        <v>186.0</v>
      </c>
      <c r="B20" s="5" t="s">
        <v>77</v>
      </c>
      <c r="C20" s="6" t="s">
        <v>78</v>
      </c>
      <c r="E20" s="5"/>
      <c r="F20" s="6" t="s">
        <v>79</v>
      </c>
      <c r="I20" s="6" t="str">
        <f t="shared" si="1"/>
        <v>Katie Muratov  </v>
      </c>
      <c r="V20" s="3" t="s">
        <v>80</v>
      </c>
    </row>
    <row r="21">
      <c r="A21" s="4">
        <v>186.0</v>
      </c>
      <c r="B21" s="5" t="s">
        <v>81</v>
      </c>
      <c r="C21" s="6" t="s">
        <v>82</v>
      </c>
      <c r="E21" s="5"/>
      <c r="F21" s="6" t="s">
        <v>83</v>
      </c>
      <c r="I21" s="6" t="str">
        <f t="shared" si="1"/>
        <v>Olivia Higgins  </v>
      </c>
      <c r="V21" s="3" t="s">
        <v>84</v>
      </c>
    </row>
    <row r="22">
      <c r="A22" s="4">
        <v>186.0</v>
      </c>
      <c r="B22" s="5" t="s">
        <v>85</v>
      </c>
      <c r="C22" s="6" t="s">
        <v>86</v>
      </c>
      <c r="E22" s="5"/>
      <c r="F22" s="6" t="s">
        <v>87</v>
      </c>
      <c r="I22" s="6" t="str">
        <f t="shared" si="1"/>
        <v>Raymond Liu  </v>
      </c>
      <c r="V22" s="3" t="s">
        <v>88</v>
      </c>
    </row>
    <row r="23">
      <c r="A23" s="4">
        <v>186.0</v>
      </c>
      <c r="B23" s="5" t="s">
        <v>89</v>
      </c>
      <c r="C23" s="6" t="s">
        <v>90</v>
      </c>
      <c r="E23" s="5"/>
      <c r="F23" s="6" t="s">
        <v>91</v>
      </c>
      <c r="I23" s="6" t="str">
        <f t="shared" si="1"/>
        <v>Alfonso Merkl  </v>
      </c>
      <c r="V23" s="3" t="s">
        <v>92</v>
      </c>
    </row>
    <row r="24">
      <c r="A24" s="4">
        <v>220.0</v>
      </c>
      <c r="B24" s="5" t="s">
        <v>93</v>
      </c>
      <c r="C24" s="6" t="s">
        <v>94</v>
      </c>
      <c r="E24" s="5"/>
      <c r="F24" s="6" t="s">
        <v>95</v>
      </c>
      <c r="I24" s="6" t="str">
        <f t="shared" si="1"/>
        <v>Sophia Berger  </v>
      </c>
      <c r="V24" s="3" t="s">
        <v>96</v>
      </c>
    </row>
    <row r="25">
      <c r="A25" s="4">
        <v>220.0</v>
      </c>
      <c r="B25" s="5" t="s">
        <v>97</v>
      </c>
      <c r="C25" s="6" t="s">
        <v>98</v>
      </c>
      <c r="E25" s="5"/>
      <c r="F25" s="6" t="s">
        <v>99</v>
      </c>
      <c r="I25" s="6" t="str">
        <f t="shared" si="1"/>
        <v>Sean Barker  </v>
      </c>
      <c r="V25" s="3" t="s">
        <v>100</v>
      </c>
    </row>
    <row r="26">
      <c r="A26" s="4">
        <v>220.0</v>
      </c>
      <c r="B26" s="5" t="s">
        <v>101</v>
      </c>
      <c r="C26" s="6" t="s">
        <v>102</v>
      </c>
      <c r="E26" s="5"/>
      <c r="F26" s="6" t="s">
        <v>103</v>
      </c>
      <c r="I26" s="6" t="str">
        <f t="shared" si="1"/>
        <v>Chester Moses  </v>
      </c>
      <c r="V26" s="3" t="s">
        <v>104</v>
      </c>
    </row>
    <row r="27">
      <c r="A27" s="4">
        <v>220.0</v>
      </c>
      <c r="B27" s="5" t="s">
        <v>105</v>
      </c>
      <c r="C27" s="6" t="s">
        <v>106</v>
      </c>
      <c r="E27" s="5"/>
      <c r="F27" s="6" t="s">
        <v>107</v>
      </c>
      <c r="I27" s="6" t="str">
        <f t="shared" si="1"/>
        <v>Jeremy Kelleher  </v>
      </c>
      <c r="V27" s="3" t="s">
        <v>108</v>
      </c>
    </row>
    <row r="28">
      <c r="A28" s="4">
        <v>220.0</v>
      </c>
      <c r="B28" s="5" t="s">
        <v>109</v>
      </c>
      <c r="C28" s="6" t="s">
        <v>110</v>
      </c>
      <c r="E28" s="5"/>
      <c r="F28" s="6" t="s">
        <v>111</v>
      </c>
      <c r="I28" s="6" t="str">
        <f t="shared" si="1"/>
        <v>Vishnu Prasad  </v>
      </c>
      <c r="V28" s="3" t="s">
        <v>112</v>
      </c>
    </row>
    <row r="29">
      <c r="A29" s="4">
        <v>220.0</v>
      </c>
      <c r="B29" s="5" t="s">
        <v>113</v>
      </c>
      <c r="C29" s="6" t="s">
        <v>114</v>
      </c>
      <c r="E29" s="5"/>
      <c r="F29" s="6" t="s">
        <v>115</v>
      </c>
      <c r="I29" s="6" t="str">
        <f t="shared" si="1"/>
        <v>Jesse Bartola  </v>
      </c>
      <c r="V29" s="3" t="s">
        <v>116</v>
      </c>
    </row>
    <row r="30">
      <c r="A30" s="4">
        <v>220.0</v>
      </c>
      <c r="B30" s="5" t="s">
        <v>117</v>
      </c>
      <c r="C30" s="6" t="s">
        <v>118</v>
      </c>
      <c r="E30" s="5"/>
      <c r="F30" s="6" t="s">
        <v>119</v>
      </c>
      <c r="I30" s="6" t="str">
        <f t="shared" si="1"/>
        <v>Nicholas Galang  </v>
      </c>
      <c r="V30" s="3" t="s">
        <v>120</v>
      </c>
    </row>
    <row r="31">
      <c r="A31" s="4">
        <v>220.0</v>
      </c>
      <c r="B31" s="5" t="s">
        <v>121</v>
      </c>
      <c r="C31" s="6" t="s">
        <v>122</v>
      </c>
      <c r="E31" s="5"/>
      <c r="F31" s="6" t="s">
        <v>123</v>
      </c>
      <c r="I31" s="6" t="str">
        <f t="shared" si="1"/>
        <v>Quentin Small  </v>
      </c>
      <c r="V31" s="3" t="s">
        <v>124</v>
      </c>
    </row>
    <row r="32">
      <c r="A32" s="4">
        <v>220.0</v>
      </c>
      <c r="B32" s="5" t="s">
        <v>125</v>
      </c>
      <c r="C32" s="6" t="s">
        <v>126</v>
      </c>
      <c r="E32" s="5"/>
      <c r="F32" s="6" t="s">
        <v>127</v>
      </c>
      <c r="I32" s="6" t="str">
        <f t="shared" si="1"/>
        <v>William Sullivan  </v>
      </c>
      <c r="V32" s="3" t="s">
        <v>128</v>
      </c>
    </row>
    <row r="33">
      <c r="A33" s="4">
        <v>230.0</v>
      </c>
      <c r="B33" s="5" t="s">
        <v>129</v>
      </c>
      <c r="C33" s="6" t="s">
        <v>130</v>
      </c>
      <c r="E33" s="5"/>
      <c r="F33" s="6" t="s">
        <v>131</v>
      </c>
      <c r="I33" s="6" t="str">
        <f t="shared" si="1"/>
        <v>Alex Caswell  </v>
      </c>
      <c r="V33" s="3" t="s">
        <v>132</v>
      </c>
    </row>
    <row r="34">
      <c r="A34" s="4">
        <v>230.0</v>
      </c>
      <c r="B34" s="5" t="s">
        <v>125</v>
      </c>
      <c r="C34" s="6" t="s">
        <v>133</v>
      </c>
      <c r="E34" s="5"/>
      <c r="F34" s="6" t="s">
        <v>134</v>
      </c>
      <c r="I34" s="6" t="str">
        <f t="shared" si="1"/>
        <v>William Zhang  </v>
      </c>
      <c r="V34" s="3" t="s">
        <v>135</v>
      </c>
    </row>
    <row r="35">
      <c r="A35" s="4">
        <v>230.0</v>
      </c>
      <c r="B35" s="5" t="s">
        <v>136</v>
      </c>
      <c r="C35" s="6" t="s">
        <v>137</v>
      </c>
      <c r="E35" s="5"/>
      <c r="F35" s="6" t="s">
        <v>138</v>
      </c>
      <c r="I35" s="6" t="str">
        <f t="shared" si="1"/>
        <v>Shubham Mehta  </v>
      </c>
      <c r="V35" s="3" t="s">
        <v>139</v>
      </c>
    </row>
    <row r="36">
      <c r="A36" s="4">
        <v>230.0</v>
      </c>
      <c r="B36" s="5" t="s">
        <v>140</v>
      </c>
      <c r="C36" s="6" t="s">
        <v>141</v>
      </c>
      <c r="E36" s="5"/>
      <c r="F36" s="6" t="s">
        <v>142</v>
      </c>
      <c r="I36" s="6" t="str">
        <f t="shared" si="1"/>
        <v>Qiqin Zhao  </v>
      </c>
      <c r="V36" s="3" t="s">
        <v>143</v>
      </c>
    </row>
    <row r="37">
      <c r="A37" s="4">
        <v>230.0</v>
      </c>
      <c r="B37" s="5" t="s">
        <v>144</v>
      </c>
      <c r="C37" s="6" t="s">
        <v>145</v>
      </c>
      <c r="D37" s="6" t="s">
        <v>146</v>
      </c>
      <c r="E37" s="5"/>
      <c r="F37" s="6" t="s">
        <v>147</v>
      </c>
      <c r="I37" s="6" t="str">
        <f t="shared" si="1"/>
        <v>Jagath Jai Kumar </v>
      </c>
      <c r="V37" s="3" t="s">
        <v>148</v>
      </c>
    </row>
    <row r="38">
      <c r="A38" s="4">
        <v>230.0</v>
      </c>
      <c r="B38" s="5" t="s">
        <v>149</v>
      </c>
      <c r="C38" s="6" t="s">
        <v>150</v>
      </c>
      <c r="E38" s="5"/>
      <c r="F38" s="6" t="s">
        <v>151</v>
      </c>
      <c r="I38" s="6" t="str">
        <f t="shared" si="1"/>
        <v>Ziwei He  </v>
      </c>
      <c r="V38" s="3" t="s">
        <v>152</v>
      </c>
    </row>
    <row r="39">
      <c r="A39" s="4">
        <v>230.0</v>
      </c>
      <c r="B39" s="5" t="s">
        <v>153</v>
      </c>
      <c r="C39" s="6" t="s">
        <v>154</v>
      </c>
      <c r="E39" s="5"/>
      <c r="F39" s="6" t="s">
        <v>155</v>
      </c>
      <c r="I39" s="6" t="str">
        <f t="shared" si="1"/>
        <v>Kyle Toohey  </v>
      </c>
      <c r="V39" s="3" t="s">
        <v>156</v>
      </c>
    </row>
    <row r="40">
      <c r="A40" s="4">
        <v>230.0</v>
      </c>
      <c r="B40" s="5" t="s">
        <v>157</v>
      </c>
      <c r="C40" s="6" t="s">
        <v>74</v>
      </c>
      <c r="E40" s="5"/>
      <c r="F40" s="6" t="s">
        <v>158</v>
      </c>
      <c r="I40" s="6" t="str">
        <f t="shared" si="1"/>
        <v>Conan Chen  </v>
      </c>
      <c r="V40" s="3" t="s">
        <v>159</v>
      </c>
    </row>
    <row r="41">
      <c r="A41" s="4">
        <v>240.0</v>
      </c>
      <c r="B41" s="5" t="s">
        <v>160</v>
      </c>
      <c r="C41" s="6" t="s">
        <v>161</v>
      </c>
      <c r="E41" s="5"/>
      <c r="F41" s="6" t="s">
        <v>162</v>
      </c>
      <c r="I41" s="6" t="str">
        <f t="shared" si="1"/>
        <v>Collin Giguere  </v>
      </c>
      <c r="V41" s="3" t="s">
        <v>163</v>
      </c>
    </row>
    <row r="42">
      <c r="A42" s="4">
        <v>240.0</v>
      </c>
      <c r="B42" s="5" t="s">
        <v>164</v>
      </c>
      <c r="C42" s="6" t="s">
        <v>165</v>
      </c>
      <c r="E42" s="5"/>
      <c r="F42" s="6" t="s">
        <v>166</v>
      </c>
      <c r="I42" s="6" t="str">
        <f t="shared" si="1"/>
        <v>Varun Sharma  </v>
      </c>
      <c r="V42" s="3" t="s">
        <v>167</v>
      </c>
    </row>
    <row r="43">
      <c r="A43" s="4">
        <v>240.0</v>
      </c>
      <c r="B43" s="5" t="s">
        <v>168</v>
      </c>
      <c r="C43" s="6" t="s">
        <v>169</v>
      </c>
      <c r="E43" s="5"/>
      <c r="F43" s="6" t="s">
        <v>170</v>
      </c>
      <c r="I43" s="6" t="str">
        <f t="shared" si="1"/>
        <v>Mingfang Chang  </v>
      </c>
      <c r="V43" s="3" t="s">
        <v>171</v>
      </c>
    </row>
    <row r="44">
      <c r="A44" s="4">
        <v>240.0</v>
      </c>
      <c r="B44" s="5" t="s">
        <v>172</v>
      </c>
      <c r="C44" s="6" t="s">
        <v>173</v>
      </c>
      <c r="E44" s="5"/>
      <c r="F44" s="6" t="s">
        <v>174</v>
      </c>
      <c r="I44" s="6" t="str">
        <f t="shared" si="1"/>
        <v>Henry Power  </v>
      </c>
      <c r="V44" s="3" t="s">
        <v>175</v>
      </c>
    </row>
    <row r="45">
      <c r="A45" s="4">
        <v>250.0</v>
      </c>
      <c r="B45" s="5" t="s">
        <v>8</v>
      </c>
      <c r="C45" s="6" t="s">
        <v>176</v>
      </c>
      <c r="E45" s="5"/>
      <c r="F45" s="6" t="s">
        <v>177</v>
      </c>
      <c r="I45" s="6" t="str">
        <f t="shared" si="1"/>
        <v>Adam Elghazzawi  </v>
      </c>
      <c r="V45" s="3" t="s">
        <v>178</v>
      </c>
    </row>
    <row r="46">
      <c r="A46" s="4">
        <v>250.0</v>
      </c>
      <c r="B46" s="5" t="s">
        <v>179</v>
      </c>
      <c r="C46" s="6" t="s">
        <v>180</v>
      </c>
      <c r="E46" s="5"/>
      <c r="F46" s="6" t="s">
        <v>181</v>
      </c>
      <c r="I46" s="6" t="str">
        <f t="shared" si="1"/>
        <v>Vincent Pietropaolo  </v>
      </c>
      <c r="V46" s="3" t="s">
        <v>182</v>
      </c>
    </row>
    <row r="47">
      <c r="A47" s="4">
        <v>250.0</v>
      </c>
      <c r="B47" s="5" t="s">
        <v>8</v>
      </c>
      <c r="C47" s="6" t="s">
        <v>183</v>
      </c>
      <c r="E47" s="5"/>
      <c r="F47" s="6" t="s">
        <v>184</v>
      </c>
      <c r="I47" s="6" t="str">
        <f t="shared" si="1"/>
        <v>Adam Rivelli  </v>
      </c>
      <c r="V47" s="3" t="s">
        <v>185</v>
      </c>
    </row>
    <row r="48">
      <c r="A48" s="4">
        <v>250.0</v>
      </c>
      <c r="B48" s="5" t="s">
        <v>186</v>
      </c>
      <c r="C48" s="6" t="s">
        <v>187</v>
      </c>
      <c r="E48" s="5"/>
      <c r="F48" s="6" t="s">
        <v>188</v>
      </c>
      <c r="I48" s="6" t="str">
        <f t="shared" si="1"/>
        <v>Harry Hu  </v>
      </c>
      <c r="V48" s="3" t="s">
        <v>189</v>
      </c>
    </row>
    <row r="49">
      <c r="A49" s="4">
        <v>311.0</v>
      </c>
      <c r="B49" s="5" t="s">
        <v>190</v>
      </c>
      <c r="C49" s="6" t="s">
        <v>191</v>
      </c>
      <c r="E49" s="5"/>
      <c r="F49" s="6" t="s">
        <v>192</v>
      </c>
      <c r="I49" s="6" t="str">
        <f t="shared" si="1"/>
        <v>Shuyang Wang  </v>
      </c>
      <c r="V49" s="3" t="s">
        <v>193</v>
      </c>
    </row>
    <row r="50">
      <c r="A50" s="4">
        <v>311.0</v>
      </c>
      <c r="B50" s="5" t="s">
        <v>194</v>
      </c>
      <c r="C50" s="6" t="s">
        <v>195</v>
      </c>
      <c r="E50" s="5"/>
      <c r="F50" s="6" t="s">
        <v>196</v>
      </c>
      <c r="I50" s="6" t="str">
        <f t="shared" si="1"/>
        <v>Stefan Grosser  </v>
      </c>
      <c r="V50" s="3" t="s">
        <v>197</v>
      </c>
    </row>
    <row r="51">
      <c r="A51" s="4">
        <v>311.0</v>
      </c>
      <c r="B51" s="5" t="s">
        <v>198</v>
      </c>
      <c r="C51" s="6" t="s">
        <v>199</v>
      </c>
      <c r="E51" s="5"/>
      <c r="F51" s="6" t="s">
        <v>200</v>
      </c>
      <c r="I51" s="6" t="str">
        <f t="shared" si="1"/>
        <v>Ibrahim Shaheen  </v>
      </c>
      <c r="V51" s="3" t="s">
        <v>201</v>
      </c>
    </row>
    <row r="52">
      <c r="A52" s="4">
        <v>311.0</v>
      </c>
      <c r="B52" s="5" t="s">
        <v>202</v>
      </c>
      <c r="C52" s="6" t="s">
        <v>203</v>
      </c>
      <c r="E52" s="5"/>
      <c r="F52" s="6" t="s">
        <v>204</v>
      </c>
      <c r="I52" s="6" t="str">
        <f t="shared" si="1"/>
        <v>Samuel Silverman  </v>
      </c>
      <c r="V52" s="3" t="s">
        <v>205</v>
      </c>
    </row>
    <row r="53">
      <c r="A53" s="4">
        <v>320.0</v>
      </c>
      <c r="B53" s="5" t="s">
        <v>206</v>
      </c>
      <c r="C53" s="6" t="s">
        <v>207</v>
      </c>
      <c r="E53" s="5"/>
      <c r="F53" s="6" t="s">
        <v>208</v>
      </c>
      <c r="I53" s="6" t="str">
        <f t="shared" si="1"/>
        <v>Mackenzie Schwartz  </v>
      </c>
      <c r="V53" s="3" t="s">
        <v>209</v>
      </c>
    </row>
    <row r="54">
      <c r="A54" s="4">
        <v>320.0</v>
      </c>
      <c r="B54" s="5" t="s">
        <v>210</v>
      </c>
      <c r="C54" s="6" t="s">
        <v>211</v>
      </c>
      <c r="E54" s="5"/>
      <c r="F54" s="6" t="s">
        <v>212</v>
      </c>
      <c r="I54" s="6" t="str">
        <f t="shared" si="1"/>
        <v>Austin Trivett  </v>
      </c>
      <c r="V54" s="3" t="s">
        <v>213</v>
      </c>
    </row>
    <row r="55">
      <c r="A55" s="4">
        <v>326.0</v>
      </c>
      <c r="B55" s="5" t="s">
        <v>214</v>
      </c>
      <c r="C55" s="6" t="s">
        <v>215</v>
      </c>
      <c r="D55" s="6" t="s">
        <v>216</v>
      </c>
      <c r="E55" s="5" t="s">
        <v>217</v>
      </c>
      <c r="F55" s="6" t="s">
        <v>218</v>
      </c>
      <c r="I55" s="6" t="str">
        <f t="shared" si="1"/>
        <v>Kyu Min (Caroline) Kim</v>
      </c>
      <c r="V55" s="3" t="s">
        <v>219</v>
      </c>
    </row>
    <row r="56">
      <c r="A56" s="4">
        <v>326.0</v>
      </c>
      <c r="B56" s="5" t="s">
        <v>220</v>
      </c>
      <c r="C56" s="6" t="s">
        <v>86</v>
      </c>
      <c r="E56" s="5"/>
      <c r="F56" s="6" t="s">
        <v>221</v>
      </c>
      <c r="I56" s="6" t="str">
        <f t="shared" si="1"/>
        <v>Yueying Liu  </v>
      </c>
      <c r="V56" s="3" t="s">
        <v>222</v>
      </c>
    </row>
    <row r="57">
      <c r="A57" s="4">
        <v>326.0</v>
      </c>
      <c r="B57" s="5" t="s">
        <v>223</v>
      </c>
      <c r="C57" s="6" t="s">
        <v>224</v>
      </c>
      <c r="E57" s="5"/>
      <c r="F57" s="6" t="s">
        <v>225</v>
      </c>
      <c r="I57" s="6" t="str">
        <f t="shared" si="1"/>
        <v>Yi Fung  </v>
      </c>
      <c r="V57" s="3" t="s">
        <v>226</v>
      </c>
    </row>
    <row r="58">
      <c r="A58" s="4">
        <v>326.0</v>
      </c>
      <c r="B58" s="5" t="s">
        <v>227</v>
      </c>
      <c r="C58" s="6" t="s">
        <v>228</v>
      </c>
      <c r="E58" s="5"/>
      <c r="F58" s="6" t="s">
        <v>229</v>
      </c>
      <c r="I58" s="6" t="str">
        <f t="shared" si="1"/>
        <v>Ani Gevorgyan  </v>
      </c>
      <c r="V58" s="3" t="s">
        <v>230</v>
      </c>
    </row>
    <row r="59">
      <c r="A59" s="4">
        <v>326.0</v>
      </c>
      <c r="B59" s="5" t="s">
        <v>231</v>
      </c>
      <c r="C59" s="6" t="s">
        <v>232</v>
      </c>
      <c r="E59" s="5"/>
      <c r="F59" s="6" t="s">
        <v>233</v>
      </c>
      <c r="I59" s="6" t="str">
        <f t="shared" si="1"/>
        <v>Thomas Aurigemma  </v>
      </c>
      <c r="V59" s="3" t="s">
        <v>234</v>
      </c>
    </row>
    <row r="60">
      <c r="A60" s="4">
        <v>326.0</v>
      </c>
      <c r="B60" s="5" t="s">
        <v>235</v>
      </c>
      <c r="C60" s="6" t="s">
        <v>86</v>
      </c>
      <c r="E60" s="5"/>
      <c r="F60" s="6" t="s">
        <v>236</v>
      </c>
      <c r="I60" s="6" t="str">
        <f t="shared" si="1"/>
        <v>Xin Liu  </v>
      </c>
      <c r="V60" s="3" t="s">
        <v>237</v>
      </c>
    </row>
    <row r="61">
      <c r="A61" s="4">
        <v>345.0</v>
      </c>
      <c r="B61" s="5" t="s">
        <v>238</v>
      </c>
      <c r="C61" s="6" t="s">
        <v>239</v>
      </c>
      <c r="E61" s="5"/>
      <c r="F61" s="6" t="s">
        <v>240</v>
      </c>
      <c r="I61" s="6" t="str">
        <f t="shared" si="1"/>
        <v>Minxin Gao  </v>
      </c>
      <c r="V61" s="3" t="s">
        <v>241</v>
      </c>
    </row>
    <row r="62">
      <c r="A62" s="4">
        <v>345.0</v>
      </c>
      <c r="B62" s="5" t="s">
        <v>242</v>
      </c>
      <c r="C62" s="6" t="s">
        <v>243</v>
      </c>
      <c r="E62" s="5"/>
      <c r="F62" s="6" t="s">
        <v>244</v>
      </c>
      <c r="I62" s="6" t="str">
        <f t="shared" si="1"/>
        <v>Aisiri Murulidhar  </v>
      </c>
      <c r="V62" s="3" t="s">
        <v>245</v>
      </c>
    </row>
    <row r="63">
      <c r="A63" s="4">
        <v>365.0</v>
      </c>
      <c r="B63" s="5" t="s">
        <v>246</v>
      </c>
      <c r="C63" s="6" t="s">
        <v>247</v>
      </c>
      <c r="E63" s="5"/>
      <c r="F63" s="6" t="s">
        <v>248</v>
      </c>
      <c r="I63" s="6" t="str">
        <f t="shared" si="1"/>
        <v>Abhaydeep Singh  </v>
      </c>
      <c r="V63" s="3" t="s">
        <v>249</v>
      </c>
    </row>
    <row r="64">
      <c r="A64" s="4">
        <v>365.0</v>
      </c>
      <c r="B64" s="5" t="s">
        <v>250</v>
      </c>
      <c r="C64" s="6" t="s">
        <v>150</v>
      </c>
      <c r="E64" s="5"/>
      <c r="F64" s="6" t="s">
        <v>251</v>
      </c>
      <c r="I64" s="6" t="str">
        <f t="shared" si="1"/>
        <v>Jucong He  </v>
      </c>
      <c r="V64" s="3" t="s">
        <v>252</v>
      </c>
    </row>
    <row r="65">
      <c r="A65" s="4">
        <v>365.0</v>
      </c>
      <c r="B65" s="5" t="s">
        <v>172</v>
      </c>
      <c r="C65" s="6" t="s">
        <v>253</v>
      </c>
      <c r="E65" s="5"/>
      <c r="F65" s="6" t="s">
        <v>254</v>
      </c>
      <c r="I65" s="6" t="str">
        <f t="shared" si="1"/>
        <v>Henry Ecker  </v>
      </c>
      <c r="V65" s="3" t="s">
        <v>255</v>
      </c>
    </row>
    <row r="66">
      <c r="A66" s="4">
        <v>365.0</v>
      </c>
      <c r="B66" s="5" t="s">
        <v>256</v>
      </c>
      <c r="C66" s="6" t="s">
        <v>257</v>
      </c>
      <c r="E66" s="5"/>
      <c r="F66" s="6" t="s">
        <v>258</v>
      </c>
      <c r="I66" s="6" t="str">
        <f t="shared" si="1"/>
        <v>Miles Gepner  </v>
      </c>
      <c r="V66" s="3" t="s">
        <v>259</v>
      </c>
    </row>
    <row r="67">
      <c r="A67" s="4">
        <v>370.0</v>
      </c>
      <c r="B67" s="5" t="s">
        <v>260</v>
      </c>
      <c r="C67" s="6" t="s">
        <v>261</v>
      </c>
      <c r="E67" s="5"/>
      <c r="F67" s="6" t="s">
        <v>262</v>
      </c>
      <c r="I67" s="6" t="str">
        <f t="shared" si="1"/>
        <v>Jake Stephens  </v>
      </c>
      <c r="V67" s="3" t="s">
        <v>263</v>
      </c>
    </row>
    <row r="68">
      <c r="A68" s="4">
        <v>370.0</v>
      </c>
      <c r="B68" s="5" t="s">
        <v>20</v>
      </c>
      <c r="C68" s="6" t="s">
        <v>264</v>
      </c>
      <c r="E68" s="5"/>
      <c r="F68" s="6" t="s">
        <v>265</v>
      </c>
      <c r="I68" s="6" t="str">
        <f t="shared" si="1"/>
        <v>Andrew Sharp  </v>
      </c>
      <c r="V68" s="3" t="s">
        <v>266</v>
      </c>
    </row>
    <row r="69">
      <c r="A69" s="4">
        <v>377.0</v>
      </c>
      <c r="B69" s="5" t="s">
        <v>267</v>
      </c>
      <c r="C69" s="6" t="s">
        <v>268</v>
      </c>
      <c r="E69" s="5"/>
      <c r="F69" s="6" t="s">
        <v>269</v>
      </c>
      <c r="I69" s="6" t="str">
        <f t="shared" si="1"/>
        <v>Yudong Diao  </v>
      </c>
      <c r="V69" s="3" t="s">
        <v>270</v>
      </c>
    </row>
    <row r="70">
      <c r="A70" s="4">
        <v>377.0</v>
      </c>
      <c r="B70" s="5" t="s">
        <v>271</v>
      </c>
      <c r="C70" s="6" t="s">
        <v>272</v>
      </c>
      <c r="E70" s="5"/>
      <c r="F70" s="6" t="s">
        <v>273</v>
      </c>
      <c r="I70" s="6" t="str">
        <f t="shared" si="1"/>
        <v>Vedant Puri  </v>
      </c>
      <c r="V70" s="3" t="s">
        <v>274</v>
      </c>
    </row>
    <row r="71">
      <c r="A71" s="4">
        <v>383.0</v>
      </c>
      <c r="B71" s="5" t="s">
        <v>275</v>
      </c>
      <c r="C71" s="6" t="s">
        <v>276</v>
      </c>
      <c r="E71" s="5"/>
      <c r="F71" s="6" t="s">
        <v>277</v>
      </c>
      <c r="I71" s="6" t="str">
        <f t="shared" si="1"/>
        <v>Sagar Thapar  </v>
      </c>
      <c r="V71" s="3" t="s">
        <v>278</v>
      </c>
    </row>
    <row r="72">
      <c r="A72" s="4">
        <v>383.0</v>
      </c>
      <c r="B72" s="5" t="s">
        <v>56</v>
      </c>
      <c r="C72" s="6" t="s">
        <v>279</v>
      </c>
      <c r="E72" s="5"/>
      <c r="F72" s="6" t="s">
        <v>280</v>
      </c>
      <c r="I72" s="6" t="str">
        <f t="shared" si="1"/>
        <v>Matthew Leblanc  </v>
      </c>
      <c r="V72" s="3" t="s">
        <v>281</v>
      </c>
    </row>
    <row r="73">
      <c r="A73" s="4">
        <v>383.0</v>
      </c>
      <c r="B73" s="5" t="s">
        <v>282</v>
      </c>
      <c r="C73" s="6" t="s">
        <v>283</v>
      </c>
      <c r="E73" s="5"/>
      <c r="F73" s="6" t="s">
        <v>284</v>
      </c>
      <c r="I73" s="6" t="str">
        <f t="shared" si="1"/>
        <v>Joseph Canning  </v>
      </c>
      <c r="V73" s="3" t="s">
        <v>285</v>
      </c>
    </row>
    <row r="74">
      <c r="A74" s="4" t="s">
        <v>286</v>
      </c>
      <c r="B74" s="5" t="s">
        <v>287</v>
      </c>
      <c r="C74" s="6" t="s">
        <v>288</v>
      </c>
      <c r="E74" s="5"/>
      <c r="F74" s="6" t="s">
        <v>289</v>
      </c>
      <c r="I74" s="6" t="str">
        <f t="shared" si="1"/>
        <v>Humad Syed  </v>
      </c>
      <c r="V74" s="3" t="s">
        <v>290</v>
      </c>
    </row>
    <row r="75">
      <c r="A75" s="4">
        <v>445.0</v>
      </c>
      <c r="B75" s="5" t="s">
        <v>291</v>
      </c>
      <c r="C75" s="6" t="s">
        <v>292</v>
      </c>
      <c r="E75" s="5"/>
      <c r="F75" s="6" t="s">
        <v>293</v>
      </c>
      <c r="I75" s="6" t="str">
        <f t="shared" si="1"/>
        <v>Shahar Dahan  </v>
      </c>
      <c r="V75" s="3" t="s">
        <v>294</v>
      </c>
    </row>
    <row r="76">
      <c r="A76" s="4">
        <v>453.0</v>
      </c>
      <c r="B76" s="5" t="s">
        <v>295</v>
      </c>
      <c r="C76" s="6" t="s">
        <v>146</v>
      </c>
      <c r="E76" s="5"/>
      <c r="F76" s="6" t="s">
        <v>296</v>
      </c>
      <c r="I76" s="6" t="str">
        <f t="shared" si="1"/>
        <v>Mayank Kumar  </v>
      </c>
      <c r="V76" s="3" t="s">
        <v>297</v>
      </c>
    </row>
    <row r="77">
      <c r="A77" s="4" t="s">
        <v>298</v>
      </c>
      <c r="B77" s="5" t="s">
        <v>299</v>
      </c>
      <c r="C77" s="6" t="s">
        <v>300</v>
      </c>
      <c r="E77" s="5"/>
      <c r="F77" s="6" t="s">
        <v>301</v>
      </c>
      <c r="I77" s="6" t="str">
        <f t="shared" si="1"/>
        <v>Elitza Neytcheva  </v>
      </c>
      <c r="V77" s="3" t="s">
        <v>302</v>
      </c>
    </row>
    <row r="78">
      <c r="A78" s="4">
        <v>501.0</v>
      </c>
      <c r="B78" s="5" t="s">
        <v>303</v>
      </c>
      <c r="C78" s="6" t="s">
        <v>304</v>
      </c>
      <c r="E78" s="5"/>
      <c r="F78" s="6" t="s">
        <v>305</v>
      </c>
      <c r="I78" s="6" t="str">
        <f t="shared" si="1"/>
        <v>Sam McGuire  </v>
      </c>
      <c r="V78" s="3" t="s">
        <v>306</v>
      </c>
    </row>
    <row r="79">
      <c r="A79" s="4">
        <v>501.0</v>
      </c>
      <c r="B79" s="5" t="s">
        <v>307</v>
      </c>
      <c r="C79" s="6" t="s">
        <v>308</v>
      </c>
      <c r="E79" s="5"/>
      <c r="F79" s="6" t="s">
        <v>309</v>
      </c>
      <c r="I79" s="6" t="str">
        <f t="shared" si="1"/>
        <v>Gregory McGrath  </v>
      </c>
      <c r="V79" s="3" t="s">
        <v>310</v>
      </c>
    </row>
    <row r="80">
      <c r="A80" s="4" t="s">
        <v>311</v>
      </c>
      <c r="B80" s="5" t="s">
        <v>312</v>
      </c>
      <c r="C80" s="6" t="s">
        <v>313</v>
      </c>
      <c r="E80" s="5"/>
      <c r="F80" s="6" t="s">
        <v>314</v>
      </c>
      <c r="I80" s="6" t="str">
        <f t="shared" si="1"/>
        <v>Lynn Samson  </v>
      </c>
      <c r="V80" s="3" t="s">
        <v>315</v>
      </c>
    </row>
    <row r="81">
      <c r="A81" s="4" t="s">
        <v>316</v>
      </c>
      <c r="B81" s="5" t="s">
        <v>129</v>
      </c>
      <c r="C81" s="6" t="s">
        <v>317</v>
      </c>
      <c r="E81" s="5"/>
      <c r="F81" s="6" t="s">
        <v>318</v>
      </c>
      <c r="I81" s="6" t="str">
        <f t="shared" si="1"/>
        <v>Alex Guerriero  </v>
      </c>
      <c r="V81" s="3" t="s">
        <v>319</v>
      </c>
    </row>
    <row r="82">
      <c r="A82" s="4" t="s">
        <v>320</v>
      </c>
      <c r="B82" s="5" t="s">
        <v>321</v>
      </c>
      <c r="C82" s="6" t="s">
        <v>322</v>
      </c>
      <c r="E82" s="5"/>
      <c r="F82" s="6" t="s">
        <v>323</v>
      </c>
      <c r="I82" s="6" t="str">
        <f t="shared" si="1"/>
        <v>Haleigh Hildreth  </v>
      </c>
      <c r="V82" s="3" t="s">
        <v>324</v>
      </c>
    </row>
    <row r="83">
      <c r="A83" s="4" t="s">
        <v>325</v>
      </c>
      <c r="B83" s="5" t="s">
        <v>326</v>
      </c>
      <c r="C83" s="6" t="s">
        <v>327</v>
      </c>
      <c r="E83" s="5"/>
      <c r="F83" s="6" t="s">
        <v>328</v>
      </c>
      <c r="I83" s="6" t="str">
        <f t="shared" si="1"/>
        <v>Kristen Bonsall  </v>
      </c>
      <c r="V83" s="3" t="s">
        <v>329</v>
      </c>
    </row>
    <row r="84">
      <c r="A84" s="4"/>
      <c r="B84" s="5"/>
      <c r="E84" s="5"/>
    </row>
    <row r="85">
      <c r="A85" s="4"/>
      <c r="B85" s="5"/>
      <c r="E85" s="5"/>
    </row>
    <row r="86">
      <c r="A86" s="4"/>
      <c r="B86" s="5"/>
      <c r="E86" s="5"/>
    </row>
    <row r="87">
      <c r="A87" s="4"/>
      <c r="B87" s="5"/>
      <c r="E87" s="5"/>
    </row>
    <row r="88">
      <c r="A88" s="4"/>
      <c r="B88" s="5"/>
      <c r="E88" s="5"/>
    </row>
    <row r="89">
      <c r="A89" s="4"/>
      <c r="B89" s="5"/>
      <c r="E89" s="5"/>
    </row>
    <row r="90">
      <c r="A90" s="4"/>
      <c r="B90" s="5"/>
      <c r="E90" s="5"/>
    </row>
    <row r="91">
      <c r="A91" s="4"/>
      <c r="B91" s="5"/>
      <c r="E91" s="5"/>
    </row>
    <row r="92">
      <c r="A92" s="4"/>
      <c r="B92" s="5"/>
      <c r="E92" s="5"/>
    </row>
    <row r="93">
      <c r="A93" s="4"/>
      <c r="B93" s="5"/>
      <c r="E93" s="5"/>
    </row>
    <row r="94">
      <c r="A94" s="4"/>
      <c r="B94" s="5"/>
      <c r="E94" s="5"/>
    </row>
    <row r="95">
      <c r="A95" s="4"/>
      <c r="B95" s="5"/>
      <c r="E95" s="5"/>
    </row>
    <row r="96">
      <c r="A96" s="4"/>
      <c r="B96" s="5"/>
      <c r="E96" s="5"/>
    </row>
    <row r="97">
      <c r="A97" s="4"/>
      <c r="B97" s="5"/>
      <c r="E97" s="5"/>
    </row>
    <row r="98">
      <c r="A98" s="4"/>
      <c r="B98" s="5"/>
      <c r="E98" s="5"/>
    </row>
    <row r="99">
      <c r="A99" s="4"/>
      <c r="B99" s="5"/>
      <c r="E99" s="5"/>
    </row>
    <row r="100">
      <c r="A100" s="4"/>
      <c r="B100" s="5"/>
      <c r="E100" s="5"/>
    </row>
    <row r="101">
      <c r="A101" s="4"/>
      <c r="B101" s="5"/>
      <c r="E101" s="5"/>
    </row>
    <row r="102">
      <c r="A102" s="4"/>
      <c r="B102" s="5"/>
      <c r="E102" s="5"/>
    </row>
    <row r="103">
      <c r="A103" s="4"/>
      <c r="B103" s="5"/>
      <c r="E103" s="5"/>
    </row>
    <row r="104">
      <c r="A104" s="4"/>
      <c r="B104" s="5"/>
      <c r="E104" s="5"/>
    </row>
    <row r="105">
      <c r="A105" s="4"/>
      <c r="B105" s="5"/>
      <c r="E105" s="5"/>
    </row>
    <row r="106">
      <c r="A106" s="4"/>
      <c r="B106" s="5"/>
      <c r="E106" s="5"/>
    </row>
    <row r="107">
      <c r="A107" s="4"/>
      <c r="B107" s="5"/>
      <c r="E107" s="5"/>
    </row>
    <row r="108">
      <c r="A108" s="4"/>
      <c r="B108" s="5"/>
      <c r="E108" s="5"/>
    </row>
    <row r="109">
      <c r="A109" s="4"/>
      <c r="B109" s="5"/>
      <c r="E109" s="5"/>
    </row>
    <row r="110">
      <c r="A110" s="4"/>
      <c r="B110" s="5"/>
      <c r="E110" s="5"/>
    </row>
    <row r="111">
      <c r="A111" s="4"/>
      <c r="B111" s="5"/>
      <c r="E111" s="5"/>
    </row>
    <row r="112">
      <c r="A112" s="4"/>
      <c r="B112" s="5"/>
      <c r="E112" s="5"/>
    </row>
    <row r="113">
      <c r="A113" s="4"/>
      <c r="B113" s="5"/>
      <c r="E113" s="5"/>
    </row>
    <row r="114">
      <c r="A114" s="4"/>
      <c r="B114" s="5"/>
      <c r="E114" s="5"/>
    </row>
    <row r="115">
      <c r="A115" s="4"/>
      <c r="B115" s="5"/>
      <c r="E115" s="5"/>
    </row>
    <row r="116">
      <c r="A116" s="4"/>
      <c r="B116" s="5"/>
      <c r="E116" s="5"/>
    </row>
    <row r="117">
      <c r="A117" s="4"/>
      <c r="B117" s="5"/>
      <c r="E117" s="5"/>
    </row>
    <row r="118">
      <c r="A118" s="4"/>
      <c r="B118" s="5"/>
      <c r="E118" s="5"/>
    </row>
    <row r="119">
      <c r="A119" s="4"/>
      <c r="B119" s="5"/>
      <c r="E119" s="5"/>
    </row>
    <row r="120">
      <c r="A120" s="4"/>
      <c r="B120" s="5"/>
      <c r="E120" s="5"/>
    </row>
    <row r="121">
      <c r="A121" s="4"/>
      <c r="B121" s="5"/>
      <c r="E121" s="5"/>
    </row>
    <row r="122">
      <c r="A122" s="4"/>
      <c r="B122" s="5"/>
      <c r="E122" s="5"/>
    </row>
    <row r="123">
      <c r="A123" s="4"/>
      <c r="B123" s="5"/>
      <c r="E123" s="5"/>
    </row>
    <row r="124">
      <c r="A124" s="4"/>
      <c r="B124" s="5"/>
      <c r="E124" s="5"/>
    </row>
    <row r="125">
      <c r="A125" s="4"/>
      <c r="B125" s="5"/>
      <c r="E125" s="5"/>
    </row>
    <row r="126">
      <c r="A126" s="4"/>
      <c r="B126" s="5"/>
      <c r="E126" s="5"/>
    </row>
    <row r="127">
      <c r="A127" s="4"/>
      <c r="B127" s="5"/>
      <c r="E127" s="5"/>
    </row>
    <row r="128">
      <c r="A128" s="4"/>
      <c r="B128" s="5"/>
      <c r="E128" s="5"/>
    </row>
    <row r="129">
      <c r="A129" s="4"/>
      <c r="B129" s="5"/>
      <c r="E129" s="5"/>
    </row>
    <row r="130">
      <c r="A130" s="4"/>
      <c r="B130" s="5"/>
      <c r="E130" s="5"/>
    </row>
    <row r="131">
      <c r="A131" s="4"/>
      <c r="B131" s="5"/>
      <c r="E131" s="5"/>
    </row>
    <row r="132">
      <c r="A132" s="4"/>
      <c r="B132" s="5"/>
      <c r="E132" s="5"/>
    </row>
    <row r="133">
      <c r="A133" s="4"/>
      <c r="B133" s="5"/>
      <c r="E133" s="5"/>
    </row>
    <row r="134">
      <c r="A134" s="4"/>
      <c r="B134" s="5"/>
      <c r="E134" s="5"/>
    </row>
    <row r="135">
      <c r="A135" s="4"/>
      <c r="B135" s="5"/>
      <c r="E135" s="5"/>
    </row>
    <row r="136">
      <c r="A136" s="4"/>
      <c r="B136" s="5"/>
      <c r="E136" s="5"/>
    </row>
    <row r="137">
      <c r="A137" s="4"/>
      <c r="B137" s="5"/>
      <c r="E137" s="5"/>
    </row>
    <row r="138">
      <c r="A138" s="4"/>
      <c r="B138" s="5"/>
      <c r="E138" s="5"/>
    </row>
    <row r="139">
      <c r="A139" s="4"/>
      <c r="B139" s="5"/>
      <c r="E139" s="5"/>
    </row>
    <row r="140">
      <c r="A140" s="4"/>
      <c r="B140" s="5"/>
      <c r="E140" s="5"/>
    </row>
    <row r="141">
      <c r="A141" s="4"/>
      <c r="B141" s="5"/>
      <c r="E141" s="5"/>
    </row>
    <row r="142">
      <c r="A142" s="4"/>
      <c r="B142" s="5"/>
      <c r="E142" s="5"/>
    </row>
    <row r="143">
      <c r="A143" s="4"/>
      <c r="B143" s="5"/>
      <c r="E143" s="5"/>
    </row>
    <row r="144">
      <c r="A144" s="4"/>
      <c r="B144" s="5"/>
      <c r="E144" s="5"/>
    </row>
    <row r="145">
      <c r="A145" s="4"/>
      <c r="B145" s="5"/>
      <c r="E145" s="5"/>
    </row>
    <row r="146">
      <c r="A146" s="4"/>
      <c r="B146" s="5"/>
      <c r="E146" s="5"/>
    </row>
    <row r="147">
      <c r="A147" s="4"/>
      <c r="B147" s="5"/>
      <c r="E147" s="5"/>
    </row>
    <row r="148">
      <c r="A148" s="4"/>
      <c r="B148" s="5"/>
      <c r="E148" s="5"/>
    </row>
    <row r="149">
      <c r="A149" s="4"/>
      <c r="B149" s="5"/>
      <c r="E149" s="5"/>
    </row>
    <row r="150">
      <c r="A150" s="4"/>
      <c r="B150" s="5"/>
      <c r="E150" s="5"/>
    </row>
    <row r="151">
      <c r="A151" s="4"/>
      <c r="B151" s="5"/>
      <c r="E151" s="5"/>
    </row>
    <row r="152">
      <c r="A152" s="4"/>
      <c r="B152" s="5"/>
      <c r="E152" s="5"/>
    </row>
    <row r="153">
      <c r="A153" s="4"/>
      <c r="B153" s="5"/>
      <c r="E153" s="5"/>
    </row>
    <row r="154">
      <c r="A154" s="4"/>
      <c r="B154" s="5"/>
      <c r="E154" s="5"/>
    </row>
    <row r="155">
      <c r="A155" s="4"/>
      <c r="B155" s="5"/>
      <c r="E155" s="5"/>
    </row>
    <row r="156">
      <c r="A156" s="4"/>
      <c r="B156" s="5"/>
      <c r="E156" s="5"/>
    </row>
    <row r="157">
      <c r="A157" s="4"/>
      <c r="B157" s="5"/>
      <c r="E157" s="5"/>
    </row>
    <row r="158">
      <c r="A158" s="4"/>
      <c r="B158" s="5"/>
      <c r="E158" s="5"/>
    </row>
    <row r="159">
      <c r="A159" s="4"/>
      <c r="B159" s="5"/>
      <c r="E159" s="5"/>
    </row>
    <row r="160">
      <c r="A160" s="4"/>
      <c r="B160" s="5"/>
      <c r="E160" s="5"/>
    </row>
    <row r="161">
      <c r="A161" s="4"/>
      <c r="B161" s="5"/>
      <c r="E161" s="5"/>
    </row>
    <row r="162">
      <c r="A162" s="4"/>
      <c r="B162" s="5"/>
      <c r="E162" s="5"/>
    </row>
    <row r="163">
      <c r="A163" s="4"/>
      <c r="B163" s="5"/>
      <c r="E163" s="5"/>
    </row>
    <row r="164">
      <c r="A164" s="4"/>
      <c r="B164" s="5"/>
      <c r="E164" s="5"/>
    </row>
    <row r="165">
      <c r="A165" s="4"/>
      <c r="B165" s="5"/>
      <c r="E165" s="5"/>
    </row>
    <row r="166">
      <c r="A166" s="4"/>
      <c r="B166" s="5"/>
      <c r="E166" s="5"/>
    </row>
    <row r="167">
      <c r="A167" s="4"/>
      <c r="B167" s="5"/>
      <c r="E167" s="5"/>
    </row>
    <row r="168">
      <c r="A168" s="4"/>
      <c r="B168" s="5"/>
      <c r="E168" s="5"/>
    </row>
    <row r="169">
      <c r="A169" s="4"/>
      <c r="B169" s="5"/>
      <c r="E169" s="5"/>
    </row>
    <row r="170">
      <c r="A170" s="4"/>
      <c r="B170" s="5"/>
      <c r="E170" s="5"/>
    </row>
    <row r="171">
      <c r="A171" s="4"/>
      <c r="B171" s="5"/>
      <c r="E171" s="5"/>
    </row>
    <row r="172">
      <c r="A172" s="4"/>
      <c r="B172" s="5"/>
      <c r="E172" s="5"/>
    </row>
    <row r="173">
      <c r="A173" s="4"/>
      <c r="B173" s="5"/>
      <c r="E173" s="5"/>
    </row>
    <row r="174">
      <c r="A174" s="4"/>
      <c r="B174" s="5"/>
      <c r="E174" s="5"/>
    </row>
    <row r="175">
      <c r="A175" s="4"/>
      <c r="B175" s="5"/>
      <c r="E175" s="5"/>
    </row>
    <row r="176">
      <c r="A176" s="4"/>
      <c r="B176" s="5"/>
      <c r="E176" s="5"/>
    </row>
    <row r="177">
      <c r="A177" s="4"/>
      <c r="B177" s="5"/>
      <c r="E177" s="5"/>
    </row>
    <row r="178">
      <c r="A178" s="4"/>
      <c r="B178" s="5"/>
      <c r="E178" s="5"/>
    </row>
    <row r="179">
      <c r="A179" s="4"/>
      <c r="B179" s="5"/>
      <c r="E179" s="5"/>
    </row>
    <row r="180">
      <c r="A180" s="4"/>
      <c r="B180" s="5"/>
      <c r="E180" s="5"/>
    </row>
    <row r="181">
      <c r="A181" s="4"/>
      <c r="B181" s="5"/>
      <c r="E181" s="5"/>
    </row>
    <row r="182">
      <c r="A182" s="4"/>
      <c r="B182" s="5"/>
      <c r="E182" s="5"/>
    </row>
    <row r="183">
      <c r="A183" s="4"/>
      <c r="B183" s="5"/>
      <c r="E183" s="5"/>
    </row>
    <row r="184">
      <c r="A184" s="4"/>
      <c r="B184" s="5"/>
      <c r="E184" s="5"/>
    </row>
    <row r="185">
      <c r="A185" s="4"/>
      <c r="B185" s="5"/>
      <c r="E185" s="5"/>
    </row>
    <row r="186">
      <c r="A186" s="4"/>
      <c r="B186" s="5"/>
      <c r="E186" s="5"/>
    </row>
    <row r="187">
      <c r="A187" s="4"/>
      <c r="B187" s="5"/>
      <c r="E187" s="5"/>
    </row>
    <row r="188">
      <c r="A188" s="4"/>
      <c r="B188" s="5"/>
      <c r="E188" s="5"/>
    </row>
    <row r="189">
      <c r="A189" s="4"/>
      <c r="B189" s="5"/>
      <c r="E189" s="5"/>
    </row>
    <row r="190">
      <c r="A190" s="4"/>
      <c r="B190" s="5"/>
      <c r="E190" s="5"/>
    </row>
    <row r="191">
      <c r="A191" s="4"/>
      <c r="B191" s="5"/>
      <c r="E191" s="5"/>
    </row>
    <row r="192">
      <c r="A192" s="4"/>
      <c r="B192" s="5"/>
      <c r="E192" s="5"/>
    </row>
    <row r="193">
      <c r="A193" s="4"/>
      <c r="B193" s="5"/>
      <c r="E193" s="5"/>
    </row>
    <row r="194">
      <c r="A194" s="4"/>
      <c r="B194" s="5"/>
      <c r="E194" s="5"/>
    </row>
    <row r="195">
      <c r="A195" s="4"/>
      <c r="B195" s="5"/>
      <c r="E195" s="5"/>
    </row>
    <row r="196">
      <c r="A196" s="4"/>
      <c r="B196" s="5"/>
      <c r="E196" s="5"/>
    </row>
    <row r="197">
      <c r="A197" s="4"/>
      <c r="B197" s="5"/>
      <c r="E197" s="5"/>
    </row>
    <row r="198">
      <c r="A198" s="4"/>
      <c r="B198" s="5"/>
      <c r="E198" s="5"/>
    </row>
    <row r="199">
      <c r="A199" s="4"/>
      <c r="B199" s="5"/>
      <c r="E199" s="5"/>
    </row>
    <row r="200">
      <c r="A200" s="4"/>
      <c r="B200" s="5"/>
      <c r="E200" s="5"/>
    </row>
    <row r="201">
      <c r="A201" s="4"/>
      <c r="B201" s="5"/>
      <c r="E201" s="5"/>
    </row>
    <row r="202">
      <c r="A202" s="4"/>
      <c r="B202" s="5"/>
      <c r="E202" s="5"/>
    </row>
    <row r="203">
      <c r="A203" s="4"/>
      <c r="B203" s="5"/>
      <c r="E203" s="5"/>
    </row>
    <row r="204">
      <c r="A204" s="4"/>
      <c r="B204" s="5"/>
      <c r="E204" s="5"/>
    </row>
    <row r="205">
      <c r="A205" s="4"/>
      <c r="B205" s="5"/>
      <c r="E205" s="5"/>
    </row>
    <row r="206">
      <c r="A206" s="4"/>
      <c r="B206" s="5"/>
      <c r="E206" s="5"/>
    </row>
    <row r="207">
      <c r="A207" s="4"/>
      <c r="B207" s="5"/>
      <c r="E207" s="5"/>
    </row>
    <row r="208">
      <c r="A208" s="4"/>
      <c r="B208" s="5"/>
      <c r="E208" s="5"/>
    </row>
    <row r="209">
      <c r="A209" s="4"/>
      <c r="B209" s="5"/>
      <c r="E209" s="5"/>
    </row>
    <row r="210">
      <c r="A210" s="4"/>
      <c r="B210" s="5"/>
      <c r="E210" s="5"/>
    </row>
    <row r="211">
      <c r="A211" s="4"/>
      <c r="B211" s="5"/>
      <c r="E211" s="5"/>
    </row>
    <row r="212">
      <c r="A212" s="4"/>
      <c r="B212" s="5"/>
      <c r="E212" s="5"/>
    </row>
    <row r="213">
      <c r="A213" s="4"/>
      <c r="B213" s="5"/>
      <c r="E213" s="5"/>
    </row>
    <row r="214">
      <c r="A214" s="4"/>
      <c r="B214" s="5"/>
      <c r="E214" s="5"/>
    </row>
    <row r="215">
      <c r="A215" s="4"/>
      <c r="B215" s="5"/>
      <c r="E215" s="5"/>
    </row>
    <row r="216">
      <c r="A216" s="4"/>
      <c r="B216" s="5"/>
      <c r="E216" s="5"/>
    </row>
    <row r="217">
      <c r="A217" s="4"/>
      <c r="B217" s="5"/>
      <c r="E217" s="5"/>
    </row>
    <row r="218">
      <c r="A218" s="4"/>
      <c r="B218" s="5"/>
      <c r="E218" s="5"/>
    </row>
    <row r="219">
      <c r="A219" s="4"/>
      <c r="B219" s="5"/>
      <c r="E219" s="5"/>
    </row>
    <row r="220">
      <c r="A220" s="4"/>
      <c r="B220" s="5"/>
      <c r="E220" s="5"/>
    </row>
    <row r="221">
      <c r="A221" s="4"/>
      <c r="B221" s="5"/>
      <c r="E221" s="5"/>
    </row>
    <row r="222">
      <c r="A222" s="4"/>
      <c r="B222" s="5"/>
      <c r="E222" s="5"/>
    </row>
    <row r="223">
      <c r="A223" s="4"/>
      <c r="B223" s="5"/>
      <c r="E223" s="5"/>
    </row>
    <row r="224">
      <c r="A224" s="4"/>
      <c r="B224" s="5"/>
      <c r="E224" s="5"/>
    </row>
    <row r="225">
      <c r="A225" s="4"/>
      <c r="B225" s="5"/>
      <c r="E225" s="5"/>
    </row>
    <row r="226">
      <c r="A226" s="4"/>
      <c r="B226" s="5"/>
      <c r="E226" s="5"/>
    </row>
    <row r="227">
      <c r="A227" s="4"/>
      <c r="B227" s="5"/>
      <c r="E227" s="5"/>
    </row>
    <row r="228">
      <c r="A228" s="4"/>
      <c r="B228" s="5"/>
      <c r="E228" s="5"/>
    </row>
    <row r="229">
      <c r="A229" s="4"/>
      <c r="B229" s="5"/>
      <c r="E229" s="5"/>
    </row>
    <row r="230">
      <c r="A230" s="4"/>
      <c r="B230" s="5"/>
      <c r="E230" s="5"/>
    </row>
    <row r="231">
      <c r="A231" s="4"/>
      <c r="B231" s="5"/>
      <c r="E231" s="5"/>
    </row>
    <row r="232">
      <c r="A232" s="4"/>
      <c r="B232" s="5"/>
      <c r="E232" s="5"/>
    </row>
    <row r="233">
      <c r="A233" s="4"/>
      <c r="B233" s="5"/>
      <c r="E233" s="5"/>
    </row>
    <row r="234">
      <c r="A234" s="4"/>
      <c r="B234" s="5"/>
      <c r="E234" s="5"/>
    </row>
    <row r="235">
      <c r="A235" s="4"/>
      <c r="B235" s="5"/>
      <c r="E235" s="5"/>
    </row>
    <row r="236">
      <c r="A236" s="4"/>
      <c r="B236" s="5"/>
      <c r="E236" s="5"/>
    </row>
    <row r="237">
      <c r="A237" s="4"/>
      <c r="B237" s="5"/>
      <c r="E237" s="5"/>
    </row>
    <row r="238">
      <c r="A238" s="4"/>
      <c r="B238" s="5"/>
      <c r="E238" s="5"/>
    </row>
    <row r="239">
      <c r="A239" s="4"/>
      <c r="B239" s="5"/>
      <c r="E239" s="5"/>
    </row>
    <row r="240">
      <c r="A240" s="4"/>
      <c r="B240" s="5"/>
      <c r="E240" s="5"/>
    </row>
    <row r="241">
      <c r="A241" s="4"/>
      <c r="B241" s="5"/>
      <c r="E241" s="5"/>
    </row>
    <row r="242">
      <c r="A242" s="4"/>
      <c r="B242" s="5"/>
      <c r="E242" s="5"/>
    </row>
    <row r="243">
      <c r="A243" s="4"/>
      <c r="B243" s="5"/>
      <c r="E243" s="5"/>
    </row>
    <row r="244">
      <c r="A244" s="4"/>
      <c r="B244" s="5"/>
      <c r="E244" s="5"/>
    </row>
    <row r="245">
      <c r="A245" s="4"/>
      <c r="B245" s="5"/>
      <c r="E245" s="5"/>
    </row>
    <row r="246">
      <c r="A246" s="4"/>
      <c r="B246" s="5"/>
      <c r="E246" s="5"/>
    </row>
    <row r="247">
      <c r="A247" s="4"/>
      <c r="B247" s="5"/>
      <c r="E247" s="5"/>
    </row>
    <row r="248">
      <c r="A248" s="4"/>
      <c r="B248" s="5"/>
      <c r="E248" s="5"/>
    </row>
    <row r="249">
      <c r="A249" s="4"/>
      <c r="B249" s="5"/>
      <c r="E249" s="5"/>
    </row>
    <row r="250">
      <c r="A250" s="4"/>
      <c r="B250" s="5"/>
      <c r="E250" s="5"/>
    </row>
    <row r="251">
      <c r="A251" s="4"/>
      <c r="B251" s="5"/>
      <c r="E251" s="5"/>
    </row>
    <row r="252">
      <c r="A252" s="4"/>
      <c r="B252" s="5"/>
      <c r="E252" s="5"/>
    </row>
    <row r="253">
      <c r="A253" s="4"/>
      <c r="B253" s="5"/>
      <c r="E253" s="5"/>
    </row>
    <row r="254">
      <c r="A254" s="4"/>
      <c r="B254" s="5"/>
      <c r="E254" s="5"/>
    </row>
    <row r="255">
      <c r="A255" s="4"/>
      <c r="B255" s="5"/>
      <c r="E255" s="5"/>
    </row>
    <row r="256">
      <c r="A256" s="4"/>
      <c r="B256" s="5"/>
      <c r="E256" s="5"/>
    </row>
    <row r="257">
      <c r="A257" s="4"/>
      <c r="B257" s="5"/>
      <c r="E257" s="5"/>
    </row>
    <row r="258">
      <c r="A258" s="4"/>
      <c r="B258" s="5"/>
      <c r="E258" s="5"/>
    </row>
    <row r="259">
      <c r="A259" s="4"/>
      <c r="B259" s="5"/>
      <c r="E259" s="5"/>
    </row>
    <row r="260">
      <c r="A260" s="4"/>
      <c r="B260" s="5"/>
      <c r="E260" s="5"/>
    </row>
    <row r="261">
      <c r="A261" s="4"/>
      <c r="B261" s="5"/>
      <c r="E261" s="5"/>
    </row>
    <row r="262">
      <c r="A262" s="4"/>
      <c r="B262" s="5"/>
      <c r="E262" s="5"/>
    </row>
    <row r="263">
      <c r="A263" s="4"/>
      <c r="B263" s="5"/>
      <c r="E263" s="5"/>
    </row>
    <row r="264">
      <c r="A264" s="4"/>
      <c r="B264" s="5"/>
      <c r="E264" s="5"/>
    </row>
    <row r="265">
      <c r="A265" s="4"/>
      <c r="B265" s="5"/>
      <c r="E265" s="5"/>
    </row>
    <row r="266">
      <c r="A266" s="4"/>
      <c r="B266" s="5"/>
      <c r="E266" s="5"/>
    </row>
    <row r="267">
      <c r="A267" s="4"/>
      <c r="B267" s="5"/>
      <c r="E267" s="5"/>
    </row>
    <row r="268">
      <c r="A268" s="4"/>
      <c r="B268" s="5"/>
      <c r="E268" s="5"/>
    </row>
    <row r="269">
      <c r="A269" s="4"/>
      <c r="B269" s="5"/>
      <c r="E269" s="5"/>
    </row>
    <row r="270">
      <c r="A270" s="4"/>
      <c r="B270" s="5"/>
      <c r="E270" s="5"/>
    </row>
    <row r="271">
      <c r="A271" s="4"/>
      <c r="B271" s="5"/>
      <c r="E271" s="5"/>
    </row>
    <row r="272">
      <c r="A272" s="4"/>
      <c r="B272" s="5"/>
      <c r="E272" s="5"/>
    </row>
    <row r="273">
      <c r="A273" s="4"/>
      <c r="B273" s="5"/>
      <c r="E273" s="5"/>
    </row>
    <row r="274">
      <c r="A274" s="4"/>
      <c r="B274" s="5"/>
      <c r="E274" s="5"/>
    </row>
    <row r="275">
      <c r="A275" s="4"/>
      <c r="B275" s="5"/>
      <c r="E275" s="5"/>
    </row>
    <row r="276">
      <c r="A276" s="4"/>
      <c r="B276" s="5"/>
      <c r="E276" s="5"/>
    </row>
    <row r="277">
      <c r="A277" s="4"/>
      <c r="B277" s="5"/>
      <c r="E277" s="5"/>
    </row>
    <row r="278">
      <c r="A278" s="4"/>
      <c r="B278" s="5"/>
      <c r="E278" s="5"/>
    </row>
    <row r="279">
      <c r="A279" s="4"/>
      <c r="B279" s="5"/>
      <c r="E279" s="5"/>
    </row>
    <row r="280">
      <c r="A280" s="4"/>
      <c r="B280" s="5"/>
      <c r="E280" s="5"/>
    </row>
    <row r="281">
      <c r="A281" s="4"/>
      <c r="B281" s="5"/>
      <c r="E281" s="5"/>
    </row>
    <row r="282">
      <c r="A282" s="4"/>
      <c r="B282" s="5"/>
      <c r="E282" s="5"/>
    </row>
    <row r="283">
      <c r="A283" s="4"/>
      <c r="B283" s="5"/>
      <c r="E283" s="5"/>
    </row>
    <row r="284">
      <c r="A284" s="4"/>
      <c r="B284" s="5"/>
      <c r="E284" s="5"/>
    </row>
    <row r="285">
      <c r="A285" s="4"/>
      <c r="B285" s="5"/>
      <c r="E285" s="5"/>
    </row>
    <row r="286">
      <c r="A286" s="4"/>
      <c r="B286" s="5"/>
      <c r="E286" s="5"/>
    </row>
    <row r="287">
      <c r="A287" s="4"/>
      <c r="B287" s="5"/>
      <c r="E287" s="5"/>
    </row>
    <row r="288">
      <c r="A288" s="4"/>
      <c r="B288" s="5"/>
      <c r="E288" s="5"/>
    </row>
    <row r="289">
      <c r="A289" s="4"/>
      <c r="B289" s="5"/>
      <c r="E289" s="5"/>
    </row>
    <row r="290">
      <c r="A290" s="4"/>
      <c r="B290" s="5"/>
      <c r="E290" s="5"/>
    </row>
    <row r="291">
      <c r="A291" s="4"/>
      <c r="B291" s="5"/>
      <c r="E291" s="5"/>
    </row>
    <row r="292">
      <c r="A292" s="4"/>
      <c r="B292" s="5"/>
      <c r="E292" s="5"/>
    </row>
    <row r="293">
      <c r="A293" s="4"/>
      <c r="B293" s="5"/>
      <c r="E293" s="5"/>
    </row>
    <row r="294">
      <c r="A294" s="4"/>
      <c r="B294" s="5"/>
      <c r="E294" s="5"/>
    </row>
    <row r="295">
      <c r="A295" s="4"/>
      <c r="B295" s="5"/>
      <c r="E295" s="5"/>
    </row>
    <row r="296">
      <c r="A296" s="4"/>
      <c r="B296" s="5"/>
      <c r="E296" s="5"/>
    </row>
    <row r="297">
      <c r="A297" s="4"/>
      <c r="B297" s="5"/>
      <c r="E297" s="5"/>
    </row>
    <row r="298">
      <c r="A298" s="4"/>
      <c r="B298" s="5"/>
      <c r="E298" s="5"/>
    </row>
    <row r="299">
      <c r="A299" s="4"/>
      <c r="B299" s="5"/>
      <c r="E299" s="5"/>
    </row>
    <row r="300">
      <c r="A300" s="4"/>
      <c r="B300" s="5"/>
      <c r="E300" s="5"/>
    </row>
    <row r="301">
      <c r="A301" s="4"/>
      <c r="B301" s="5"/>
      <c r="E301" s="5"/>
    </row>
    <row r="302">
      <c r="A302" s="4"/>
      <c r="B302" s="5"/>
      <c r="E302" s="5"/>
    </row>
    <row r="303">
      <c r="A303" s="4"/>
      <c r="B303" s="5"/>
      <c r="E303" s="5"/>
    </row>
    <row r="304">
      <c r="A304" s="4"/>
      <c r="B304" s="5"/>
      <c r="E304" s="5"/>
    </row>
    <row r="305">
      <c r="A305" s="4"/>
      <c r="B305" s="5"/>
      <c r="E305" s="5"/>
    </row>
    <row r="306">
      <c r="A306" s="4"/>
      <c r="B306" s="5"/>
      <c r="E306" s="5"/>
    </row>
    <row r="307">
      <c r="A307" s="4"/>
      <c r="B307" s="5"/>
      <c r="E307" s="5"/>
    </row>
    <row r="308">
      <c r="A308" s="4"/>
      <c r="B308" s="5"/>
      <c r="E308" s="5"/>
    </row>
    <row r="309">
      <c r="A309" s="4"/>
      <c r="B309" s="5"/>
      <c r="E309" s="5"/>
    </row>
    <row r="310">
      <c r="A310" s="4"/>
      <c r="B310" s="5"/>
      <c r="E310" s="5"/>
    </row>
    <row r="311">
      <c r="A311" s="4"/>
      <c r="B311" s="5"/>
      <c r="E311" s="5"/>
    </row>
    <row r="312">
      <c r="A312" s="4"/>
      <c r="B312" s="5"/>
      <c r="E312" s="5"/>
    </row>
    <row r="313">
      <c r="A313" s="4"/>
      <c r="B313" s="5"/>
      <c r="E313" s="5"/>
    </row>
    <row r="314">
      <c r="A314" s="4"/>
      <c r="B314" s="5"/>
      <c r="E314" s="5"/>
    </row>
    <row r="315">
      <c r="A315" s="4"/>
      <c r="B315" s="5"/>
      <c r="E315" s="5"/>
    </row>
    <row r="316">
      <c r="A316" s="4"/>
      <c r="B316" s="5"/>
      <c r="E316" s="5"/>
    </row>
    <row r="317">
      <c r="A317" s="4"/>
      <c r="B317" s="5"/>
      <c r="E317" s="5"/>
    </row>
    <row r="318">
      <c r="A318" s="4"/>
      <c r="B318" s="5"/>
      <c r="E318" s="5"/>
    </row>
    <row r="319">
      <c r="A319" s="4"/>
      <c r="B319" s="5"/>
      <c r="E319" s="5"/>
    </row>
    <row r="320">
      <c r="A320" s="4"/>
      <c r="B320" s="5"/>
      <c r="E320" s="5"/>
    </row>
    <row r="321">
      <c r="A321" s="4"/>
      <c r="B321" s="5"/>
      <c r="E321" s="5"/>
    </row>
    <row r="322">
      <c r="A322" s="4"/>
      <c r="B322" s="5"/>
      <c r="E322" s="5"/>
    </row>
    <row r="323">
      <c r="A323" s="4"/>
      <c r="B323" s="5"/>
      <c r="E323" s="5"/>
    </row>
    <row r="324">
      <c r="A324" s="4"/>
      <c r="B324" s="5"/>
      <c r="E324" s="5"/>
    </row>
    <row r="325">
      <c r="A325" s="4"/>
      <c r="B325" s="5"/>
      <c r="E325" s="5"/>
    </row>
    <row r="326">
      <c r="A326" s="4"/>
      <c r="B326" s="5"/>
      <c r="E326" s="5"/>
    </row>
    <row r="327">
      <c r="A327" s="4"/>
      <c r="B327" s="5"/>
      <c r="E327" s="5"/>
    </row>
    <row r="328">
      <c r="A328" s="4"/>
      <c r="B328" s="5"/>
      <c r="E328" s="5"/>
    </row>
    <row r="329">
      <c r="A329" s="4"/>
      <c r="B329" s="5"/>
      <c r="E329" s="5"/>
    </row>
    <row r="330">
      <c r="A330" s="4"/>
      <c r="B330" s="5"/>
      <c r="E330" s="5"/>
    </row>
    <row r="331">
      <c r="A331" s="4"/>
      <c r="B331" s="5"/>
      <c r="E331" s="5"/>
    </row>
    <row r="332">
      <c r="A332" s="4"/>
      <c r="B332" s="5"/>
      <c r="E332" s="5"/>
    </row>
    <row r="333">
      <c r="A333" s="4"/>
      <c r="B333" s="5"/>
      <c r="E333" s="5"/>
    </row>
    <row r="334">
      <c r="A334" s="4"/>
      <c r="B334" s="5"/>
      <c r="E334" s="5"/>
    </row>
    <row r="335">
      <c r="A335" s="4"/>
      <c r="B335" s="5"/>
      <c r="E335" s="5"/>
    </row>
    <row r="336">
      <c r="A336" s="4"/>
      <c r="B336" s="5"/>
      <c r="E336" s="5"/>
    </row>
    <row r="337">
      <c r="A337" s="4"/>
      <c r="B337" s="5"/>
      <c r="E337" s="5"/>
    </row>
    <row r="338">
      <c r="A338" s="4"/>
      <c r="B338" s="5"/>
      <c r="E338" s="5"/>
    </row>
    <row r="339">
      <c r="A339" s="4"/>
      <c r="B339" s="5"/>
      <c r="E339" s="5"/>
    </row>
    <row r="340">
      <c r="A340" s="4"/>
      <c r="B340" s="5"/>
      <c r="E340" s="5"/>
    </row>
    <row r="341">
      <c r="A341" s="4"/>
      <c r="B341" s="5"/>
      <c r="E341" s="5"/>
    </row>
    <row r="342">
      <c r="A342" s="4"/>
      <c r="B342" s="5"/>
      <c r="E342" s="5"/>
    </row>
    <row r="343">
      <c r="A343" s="4"/>
      <c r="B343" s="5"/>
      <c r="E343" s="5"/>
    </row>
    <row r="344">
      <c r="A344" s="4"/>
      <c r="B344" s="5"/>
      <c r="E344" s="5"/>
    </row>
    <row r="345">
      <c r="A345" s="4"/>
      <c r="B345" s="5"/>
      <c r="E345" s="5"/>
    </row>
    <row r="346">
      <c r="A346" s="4"/>
      <c r="B346" s="5"/>
      <c r="E346" s="5"/>
    </row>
    <row r="347">
      <c r="A347" s="4"/>
      <c r="B347" s="5"/>
      <c r="E347" s="5"/>
    </row>
    <row r="348">
      <c r="A348" s="4"/>
      <c r="B348" s="5"/>
      <c r="E348" s="5"/>
    </row>
    <row r="349">
      <c r="A349" s="4"/>
      <c r="B349" s="5"/>
      <c r="E349" s="5"/>
    </row>
    <row r="350">
      <c r="A350" s="4"/>
      <c r="B350" s="5"/>
      <c r="E350" s="5"/>
    </row>
    <row r="351">
      <c r="A351" s="4"/>
      <c r="B351" s="5"/>
      <c r="E351" s="5"/>
    </row>
    <row r="352">
      <c r="A352" s="4"/>
      <c r="B352" s="5"/>
      <c r="E352" s="5"/>
    </row>
    <row r="353">
      <c r="A353" s="4"/>
      <c r="B353" s="5"/>
      <c r="E353" s="5"/>
    </row>
    <row r="354">
      <c r="A354" s="4"/>
      <c r="B354" s="5"/>
      <c r="E354" s="5"/>
    </row>
    <row r="355">
      <c r="A355" s="4"/>
      <c r="B355" s="5"/>
      <c r="E355" s="5"/>
    </row>
    <row r="356">
      <c r="A356" s="4"/>
      <c r="B356" s="5"/>
      <c r="E356" s="5"/>
    </row>
    <row r="357">
      <c r="A357" s="4"/>
      <c r="B357" s="5"/>
      <c r="E357" s="5"/>
    </row>
    <row r="358">
      <c r="A358" s="4"/>
      <c r="B358" s="5"/>
      <c r="E358" s="5"/>
    </row>
    <row r="359">
      <c r="A359" s="4"/>
      <c r="B359" s="5"/>
      <c r="E359" s="5"/>
    </row>
    <row r="360">
      <c r="A360" s="4"/>
      <c r="B360" s="5"/>
      <c r="E360" s="5"/>
    </row>
    <row r="361">
      <c r="A361" s="4"/>
      <c r="B361" s="5"/>
      <c r="E361" s="5"/>
    </row>
    <row r="362">
      <c r="A362" s="4"/>
      <c r="B362" s="5"/>
      <c r="E362" s="5"/>
    </row>
    <row r="363">
      <c r="A363" s="4"/>
      <c r="B363" s="5"/>
      <c r="E363" s="5"/>
    </row>
    <row r="364">
      <c r="A364" s="4"/>
      <c r="B364" s="5"/>
      <c r="E364" s="5"/>
    </row>
    <row r="365">
      <c r="A365" s="4"/>
      <c r="B365" s="5"/>
      <c r="E365" s="5"/>
    </row>
    <row r="366">
      <c r="A366" s="4"/>
      <c r="B366" s="5"/>
      <c r="E366" s="5"/>
    </row>
    <row r="367">
      <c r="A367" s="4"/>
      <c r="B367" s="5"/>
      <c r="E367" s="5"/>
    </row>
    <row r="368">
      <c r="A368" s="4"/>
      <c r="B368" s="5"/>
      <c r="E368" s="5"/>
    </row>
    <row r="369">
      <c r="A369" s="4"/>
      <c r="B369" s="5"/>
      <c r="E369" s="5"/>
    </row>
    <row r="370">
      <c r="A370" s="4"/>
      <c r="B370" s="5"/>
      <c r="E370" s="5"/>
    </row>
    <row r="371">
      <c r="A371" s="4"/>
      <c r="B371" s="5"/>
      <c r="E371" s="5"/>
    </row>
    <row r="372">
      <c r="A372" s="4"/>
      <c r="B372" s="5"/>
      <c r="E372" s="5"/>
    </row>
    <row r="373">
      <c r="A373" s="4"/>
      <c r="B373" s="5"/>
      <c r="E373" s="5"/>
    </row>
    <row r="374">
      <c r="A374" s="4"/>
      <c r="B374" s="5"/>
      <c r="E374" s="5"/>
    </row>
    <row r="375">
      <c r="A375" s="4"/>
      <c r="B375" s="5"/>
      <c r="E375" s="5"/>
    </row>
    <row r="376">
      <c r="A376" s="4"/>
      <c r="B376" s="5"/>
      <c r="E376" s="5"/>
    </row>
    <row r="377">
      <c r="A377" s="4"/>
      <c r="B377" s="5"/>
      <c r="E377" s="5"/>
    </row>
    <row r="378">
      <c r="A378" s="4"/>
      <c r="B378" s="5"/>
      <c r="E378" s="5"/>
    </row>
    <row r="379">
      <c r="A379" s="4"/>
      <c r="B379" s="5"/>
      <c r="E379" s="5"/>
    </row>
    <row r="380">
      <c r="A380" s="4"/>
      <c r="B380" s="5"/>
      <c r="E380" s="5"/>
    </row>
    <row r="381">
      <c r="A381" s="4"/>
      <c r="B381" s="5"/>
      <c r="E381" s="5"/>
    </row>
    <row r="382">
      <c r="A382" s="4"/>
      <c r="B382" s="5"/>
      <c r="E382" s="5"/>
    </row>
    <row r="383">
      <c r="A383" s="4"/>
      <c r="B383" s="5"/>
      <c r="E383" s="5"/>
    </row>
    <row r="384">
      <c r="A384" s="4"/>
      <c r="B384" s="5"/>
      <c r="E384" s="5"/>
    </row>
    <row r="385">
      <c r="A385" s="4"/>
      <c r="B385" s="5"/>
      <c r="E385" s="5"/>
    </row>
    <row r="386">
      <c r="A386" s="4"/>
      <c r="B386" s="5"/>
      <c r="E386" s="5"/>
    </row>
    <row r="387">
      <c r="A387" s="4"/>
      <c r="B387" s="5"/>
      <c r="E387" s="5"/>
    </row>
    <row r="388">
      <c r="A388" s="4"/>
      <c r="B388" s="5"/>
      <c r="E388" s="5"/>
    </row>
    <row r="389">
      <c r="A389" s="4"/>
      <c r="B389" s="5"/>
      <c r="E389" s="5"/>
    </row>
    <row r="390">
      <c r="A390" s="4"/>
      <c r="B390" s="5"/>
      <c r="E390" s="5"/>
    </row>
    <row r="391">
      <c r="A391" s="4"/>
      <c r="B391" s="5"/>
      <c r="E391" s="5"/>
    </row>
    <row r="392">
      <c r="A392" s="4"/>
      <c r="B392" s="5"/>
      <c r="E392" s="5"/>
    </row>
    <row r="393">
      <c r="A393" s="4"/>
      <c r="B393" s="5"/>
      <c r="E393" s="5"/>
    </row>
    <row r="394">
      <c r="A394" s="4"/>
      <c r="B394" s="5"/>
      <c r="E394" s="5"/>
    </row>
    <row r="395">
      <c r="A395" s="4"/>
      <c r="B395" s="5"/>
      <c r="E395" s="5"/>
    </row>
    <row r="396">
      <c r="A396" s="4"/>
      <c r="B396" s="5"/>
      <c r="E396" s="5"/>
    </row>
    <row r="397">
      <c r="A397" s="4"/>
      <c r="B397" s="5"/>
      <c r="E397" s="5"/>
    </row>
    <row r="398">
      <c r="A398" s="4"/>
      <c r="B398" s="5"/>
      <c r="E398" s="5"/>
    </row>
    <row r="399">
      <c r="A399" s="4"/>
      <c r="B399" s="5"/>
      <c r="E399" s="5"/>
    </row>
    <row r="400">
      <c r="A400" s="4"/>
      <c r="B400" s="5"/>
      <c r="E400" s="5"/>
    </row>
    <row r="401">
      <c r="A401" s="4"/>
      <c r="B401" s="5"/>
      <c r="E401" s="5"/>
    </row>
    <row r="402">
      <c r="A402" s="4"/>
      <c r="B402" s="5"/>
      <c r="E402" s="5"/>
    </row>
    <row r="403">
      <c r="A403" s="4"/>
      <c r="B403" s="5"/>
      <c r="E403" s="5"/>
    </row>
    <row r="404">
      <c r="A404" s="4"/>
      <c r="B404" s="5"/>
      <c r="E404" s="5"/>
    </row>
    <row r="405">
      <c r="A405" s="4"/>
      <c r="B405" s="5"/>
      <c r="E405" s="5"/>
    </row>
    <row r="406">
      <c r="A406" s="4"/>
      <c r="B406" s="5"/>
      <c r="E406" s="5"/>
    </row>
    <row r="407">
      <c r="A407" s="4"/>
      <c r="B407" s="5"/>
      <c r="E407" s="5"/>
    </row>
    <row r="408">
      <c r="A408" s="4"/>
      <c r="B408" s="5"/>
      <c r="E408" s="5"/>
    </row>
    <row r="409">
      <c r="A409" s="4"/>
      <c r="B409" s="5"/>
      <c r="E409" s="5"/>
    </row>
    <row r="410">
      <c r="A410" s="4"/>
      <c r="B410" s="5"/>
      <c r="E410" s="5"/>
    </row>
    <row r="411">
      <c r="A411" s="4"/>
      <c r="B411" s="5"/>
      <c r="E411" s="5"/>
    </row>
    <row r="412">
      <c r="A412" s="4"/>
      <c r="B412" s="5"/>
      <c r="E412" s="5"/>
    </row>
    <row r="413">
      <c r="A413" s="4"/>
      <c r="B413" s="5"/>
      <c r="E413" s="5"/>
    </row>
    <row r="414">
      <c r="A414" s="4"/>
      <c r="B414" s="5"/>
      <c r="E414" s="5"/>
    </row>
    <row r="415">
      <c r="A415" s="4"/>
      <c r="B415" s="5"/>
      <c r="E415" s="5"/>
    </row>
    <row r="416">
      <c r="A416" s="4"/>
      <c r="B416" s="5"/>
      <c r="E416" s="5"/>
    </row>
    <row r="417">
      <c r="A417" s="4"/>
      <c r="B417" s="5"/>
      <c r="E417" s="5"/>
    </row>
    <row r="418">
      <c r="A418" s="4"/>
      <c r="B418" s="5"/>
      <c r="E418" s="5"/>
    </row>
    <row r="419">
      <c r="A419" s="4"/>
      <c r="B419" s="5"/>
      <c r="E419" s="5"/>
    </row>
    <row r="420">
      <c r="A420" s="4"/>
      <c r="B420" s="5"/>
      <c r="E420" s="5"/>
    </row>
    <row r="421">
      <c r="A421" s="4"/>
      <c r="B421" s="5"/>
      <c r="E421" s="5"/>
    </row>
    <row r="422">
      <c r="A422" s="4"/>
      <c r="B422" s="5"/>
      <c r="E422" s="5"/>
    </row>
    <row r="423">
      <c r="A423" s="4"/>
      <c r="B423" s="5"/>
      <c r="E423" s="5"/>
    </row>
    <row r="424">
      <c r="A424" s="4"/>
      <c r="B424" s="5"/>
      <c r="E424" s="5"/>
    </row>
    <row r="425">
      <c r="A425" s="4"/>
      <c r="B425" s="5"/>
      <c r="E425" s="5"/>
    </row>
    <row r="426">
      <c r="A426" s="4"/>
      <c r="B426" s="5"/>
      <c r="E426" s="5"/>
    </row>
    <row r="427">
      <c r="A427" s="4"/>
      <c r="B427" s="5"/>
      <c r="E427" s="5"/>
    </row>
    <row r="428">
      <c r="A428" s="4"/>
      <c r="B428" s="5"/>
      <c r="E428" s="5"/>
    </row>
    <row r="429">
      <c r="A429" s="4"/>
      <c r="B429" s="5"/>
      <c r="E429" s="5"/>
    </row>
    <row r="430">
      <c r="A430" s="4"/>
      <c r="B430" s="5"/>
      <c r="E430" s="5"/>
    </row>
    <row r="431">
      <c r="A431" s="4"/>
      <c r="B431" s="5"/>
      <c r="E431" s="5"/>
    </row>
    <row r="432">
      <c r="A432" s="4"/>
      <c r="B432" s="5"/>
      <c r="E432" s="5"/>
    </row>
    <row r="433">
      <c r="A433" s="4"/>
      <c r="B433" s="5"/>
      <c r="E433" s="5"/>
    </row>
    <row r="434">
      <c r="A434" s="4"/>
      <c r="B434" s="5"/>
      <c r="E434" s="5"/>
    </row>
    <row r="435">
      <c r="A435" s="4"/>
      <c r="B435" s="5"/>
      <c r="E435" s="5"/>
    </row>
    <row r="436">
      <c r="A436" s="4"/>
      <c r="B436" s="5"/>
      <c r="E436" s="5"/>
    </row>
    <row r="437">
      <c r="A437" s="4"/>
      <c r="B437" s="5"/>
      <c r="E437" s="5"/>
    </row>
    <row r="438">
      <c r="A438" s="4"/>
      <c r="B438" s="5"/>
      <c r="E438" s="5"/>
    </row>
    <row r="439">
      <c r="A439" s="4"/>
      <c r="B439" s="5"/>
      <c r="E439" s="5"/>
    </row>
    <row r="440">
      <c r="A440" s="4"/>
      <c r="B440" s="5"/>
      <c r="E440" s="5"/>
    </row>
    <row r="441">
      <c r="A441" s="4"/>
      <c r="B441" s="5"/>
      <c r="E441" s="5"/>
    </row>
    <row r="442">
      <c r="A442" s="4"/>
      <c r="B442" s="5"/>
      <c r="E442" s="5"/>
    </row>
    <row r="443">
      <c r="A443" s="4"/>
      <c r="B443" s="5"/>
      <c r="E443" s="5"/>
    </row>
    <row r="444">
      <c r="A444" s="4"/>
      <c r="B444" s="5"/>
      <c r="E444" s="5"/>
    </row>
    <row r="445">
      <c r="A445" s="4"/>
      <c r="B445" s="5"/>
      <c r="E445" s="5"/>
    </row>
    <row r="446">
      <c r="A446" s="4"/>
      <c r="B446" s="5"/>
      <c r="E446" s="5"/>
    </row>
    <row r="447">
      <c r="A447" s="4"/>
      <c r="B447" s="5"/>
      <c r="E447" s="5"/>
    </row>
    <row r="448">
      <c r="A448" s="4"/>
      <c r="B448" s="5"/>
      <c r="E448" s="5"/>
    </row>
    <row r="449">
      <c r="A449" s="4"/>
      <c r="B449" s="5"/>
      <c r="E449" s="5"/>
    </row>
    <row r="450">
      <c r="A450" s="4"/>
      <c r="B450" s="5"/>
      <c r="E450" s="5"/>
    </row>
    <row r="451">
      <c r="A451" s="4"/>
      <c r="B451" s="5"/>
      <c r="E451" s="5"/>
    </row>
    <row r="452">
      <c r="A452" s="4"/>
      <c r="B452" s="5"/>
      <c r="E452" s="5"/>
    </row>
    <row r="453">
      <c r="A453" s="4"/>
      <c r="B453" s="5"/>
      <c r="E453" s="5"/>
    </row>
    <row r="454">
      <c r="A454" s="4"/>
      <c r="B454" s="5"/>
      <c r="E454" s="5"/>
    </row>
    <row r="455">
      <c r="A455" s="4"/>
      <c r="B455" s="5"/>
      <c r="E455" s="5"/>
    </row>
    <row r="456">
      <c r="A456" s="4"/>
      <c r="B456" s="5"/>
      <c r="E456" s="5"/>
    </row>
    <row r="457">
      <c r="A457" s="4"/>
      <c r="B457" s="5"/>
      <c r="E457" s="5"/>
    </row>
    <row r="458">
      <c r="A458" s="4"/>
      <c r="B458" s="5"/>
      <c r="E458" s="5"/>
    </row>
    <row r="459">
      <c r="A459" s="4"/>
      <c r="B459" s="5"/>
      <c r="E459" s="5"/>
    </row>
    <row r="460">
      <c r="A460" s="4"/>
      <c r="B460" s="5"/>
      <c r="E460" s="5"/>
    </row>
    <row r="461">
      <c r="A461" s="4"/>
      <c r="B461" s="5"/>
      <c r="E461" s="5"/>
    </row>
    <row r="462">
      <c r="A462" s="4"/>
      <c r="B462" s="5"/>
      <c r="E462" s="5"/>
    </row>
    <row r="463">
      <c r="A463" s="4"/>
      <c r="B463" s="5"/>
      <c r="E463" s="5"/>
    </row>
    <row r="464">
      <c r="A464" s="4"/>
      <c r="B464" s="5"/>
      <c r="E464" s="5"/>
    </row>
    <row r="465">
      <c r="A465" s="4"/>
      <c r="B465" s="5"/>
      <c r="E465" s="5"/>
    </row>
    <row r="466">
      <c r="A466" s="4"/>
      <c r="B466" s="5"/>
      <c r="E466" s="5"/>
    </row>
    <row r="467">
      <c r="A467" s="4"/>
      <c r="B467" s="5"/>
      <c r="E467" s="5"/>
    </row>
    <row r="468">
      <c r="A468" s="4"/>
      <c r="B468" s="5"/>
      <c r="E468" s="5"/>
    </row>
    <row r="469">
      <c r="A469" s="4"/>
      <c r="B469" s="5"/>
      <c r="E469" s="5"/>
    </row>
    <row r="470">
      <c r="A470" s="4"/>
      <c r="B470" s="5"/>
      <c r="E470" s="5"/>
    </row>
    <row r="471">
      <c r="A471" s="4"/>
      <c r="B471" s="5"/>
      <c r="E471" s="5"/>
    </row>
    <row r="472">
      <c r="A472" s="4"/>
      <c r="B472" s="5"/>
      <c r="E472" s="5"/>
    </row>
    <row r="473">
      <c r="A473" s="4"/>
      <c r="B473" s="5"/>
      <c r="E473" s="5"/>
    </row>
    <row r="474">
      <c r="A474" s="4"/>
      <c r="B474" s="5"/>
      <c r="E474" s="5"/>
    </row>
    <row r="475">
      <c r="A475" s="4"/>
      <c r="B475" s="5"/>
      <c r="E475" s="5"/>
    </row>
    <row r="476">
      <c r="A476" s="4"/>
      <c r="B476" s="5"/>
      <c r="E476" s="5"/>
    </row>
    <row r="477">
      <c r="A477" s="4"/>
      <c r="B477" s="5"/>
      <c r="E477" s="5"/>
    </row>
    <row r="478">
      <c r="A478" s="4"/>
      <c r="B478" s="5"/>
      <c r="E478" s="5"/>
    </row>
    <row r="479">
      <c r="A479" s="4"/>
      <c r="B479" s="5"/>
      <c r="E479" s="5"/>
    </row>
    <row r="480">
      <c r="A480" s="4"/>
      <c r="B480" s="5"/>
      <c r="E480" s="5"/>
    </row>
    <row r="481">
      <c r="A481" s="4"/>
      <c r="B481" s="5"/>
      <c r="E481" s="5"/>
    </row>
    <row r="482">
      <c r="A482" s="4"/>
      <c r="B482" s="5"/>
      <c r="E482" s="5"/>
    </row>
    <row r="483">
      <c r="A483" s="4"/>
      <c r="B483" s="5"/>
      <c r="E483" s="5"/>
    </row>
    <row r="484">
      <c r="A484" s="4"/>
      <c r="B484" s="5"/>
      <c r="E484" s="5"/>
    </row>
    <row r="485">
      <c r="A485" s="4"/>
      <c r="B485" s="5"/>
      <c r="E485" s="5"/>
    </row>
    <row r="486">
      <c r="A486" s="4"/>
      <c r="B486" s="5"/>
      <c r="E486" s="5"/>
    </row>
    <row r="487">
      <c r="A487" s="4"/>
      <c r="B487" s="5"/>
      <c r="E487" s="5"/>
    </row>
    <row r="488">
      <c r="A488" s="4"/>
      <c r="B488" s="5"/>
      <c r="E488" s="5"/>
    </row>
    <row r="489">
      <c r="A489" s="4"/>
      <c r="B489" s="5"/>
      <c r="E489" s="5"/>
    </row>
    <row r="490">
      <c r="A490" s="4"/>
      <c r="B490" s="5"/>
      <c r="E490" s="5"/>
    </row>
    <row r="491">
      <c r="A491" s="4"/>
      <c r="B491" s="5"/>
      <c r="E491" s="5"/>
    </row>
    <row r="492">
      <c r="A492" s="4"/>
      <c r="B492" s="5"/>
      <c r="E492" s="5"/>
    </row>
    <row r="493">
      <c r="A493" s="4"/>
      <c r="B493" s="5"/>
      <c r="E493" s="5"/>
    </row>
    <row r="494">
      <c r="A494" s="4"/>
      <c r="B494" s="5"/>
      <c r="E494" s="5"/>
    </row>
    <row r="495">
      <c r="A495" s="4"/>
      <c r="B495" s="5"/>
      <c r="E495" s="5"/>
    </row>
    <row r="496">
      <c r="A496" s="4"/>
      <c r="B496" s="5"/>
      <c r="E496" s="5"/>
    </row>
    <row r="497">
      <c r="A497" s="4"/>
      <c r="B497" s="5"/>
      <c r="E497" s="5"/>
    </row>
    <row r="498">
      <c r="A498" s="4"/>
      <c r="B498" s="5"/>
      <c r="E498" s="5"/>
    </row>
    <row r="499">
      <c r="A499" s="4"/>
      <c r="B499" s="5"/>
      <c r="E499" s="5"/>
    </row>
    <row r="500">
      <c r="A500" s="4"/>
      <c r="B500" s="5"/>
      <c r="E500" s="5"/>
    </row>
    <row r="501">
      <c r="A501" s="4"/>
      <c r="B501" s="5"/>
      <c r="E501" s="5"/>
    </row>
    <row r="502">
      <c r="A502" s="4"/>
      <c r="B502" s="5"/>
      <c r="E502" s="5"/>
    </row>
    <row r="503">
      <c r="A503" s="4"/>
      <c r="B503" s="5"/>
      <c r="E503" s="5"/>
    </row>
    <row r="504">
      <c r="A504" s="4"/>
      <c r="B504" s="5"/>
      <c r="E504" s="5"/>
    </row>
    <row r="505">
      <c r="A505" s="4"/>
      <c r="B505" s="5"/>
      <c r="E505" s="5"/>
    </row>
    <row r="506">
      <c r="A506" s="4"/>
      <c r="B506" s="5"/>
      <c r="E506" s="5"/>
    </row>
    <row r="507">
      <c r="A507" s="4"/>
      <c r="B507" s="5"/>
      <c r="E507" s="5"/>
    </row>
    <row r="508">
      <c r="A508" s="4"/>
      <c r="B508" s="5"/>
      <c r="E508" s="5"/>
    </row>
    <row r="509">
      <c r="A509" s="4"/>
      <c r="B509" s="5"/>
      <c r="E509" s="5"/>
    </row>
    <row r="510">
      <c r="A510" s="4"/>
      <c r="B510" s="5"/>
      <c r="E510" s="5"/>
    </row>
    <row r="511">
      <c r="A511" s="4"/>
      <c r="B511" s="5"/>
      <c r="E511" s="5"/>
    </row>
    <row r="512">
      <c r="A512" s="4"/>
      <c r="B512" s="5"/>
      <c r="E512" s="5"/>
    </row>
    <row r="513">
      <c r="A513" s="4"/>
      <c r="B513" s="5"/>
      <c r="E513" s="5"/>
    </row>
    <row r="514">
      <c r="A514" s="4"/>
      <c r="B514" s="5"/>
      <c r="E514" s="5"/>
    </row>
    <row r="515">
      <c r="A515" s="4"/>
      <c r="B515" s="5"/>
      <c r="E515" s="5"/>
    </row>
    <row r="516">
      <c r="A516" s="4"/>
      <c r="B516" s="5"/>
      <c r="E516" s="5"/>
    </row>
    <row r="517">
      <c r="A517" s="4"/>
      <c r="B517" s="5"/>
      <c r="E517" s="5"/>
    </row>
    <row r="518">
      <c r="A518" s="4"/>
      <c r="B518" s="5"/>
      <c r="E518" s="5"/>
    </row>
    <row r="519">
      <c r="A519" s="4"/>
      <c r="B519" s="5"/>
      <c r="E519" s="5"/>
    </row>
    <row r="520">
      <c r="A520" s="4"/>
      <c r="B520" s="5"/>
      <c r="E520" s="5"/>
    </row>
    <row r="521">
      <c r="A521" s="4"/>
      <c r="B521" s="5"/>
      <c r="E521" s="5"/>
    </row>
    <row r="522">
      <c r="A522" s="4"/>
      <c r="B522" s="5"/>
      <c r="E522" s="5"/>
    </row>
    <row r="523">
      <c r="A523" s="4"/>
      <c r="B523" s="5"/>
      <c r="E523" s="5"/>
    </row>
    <row r="524">
      <c r="A524" s="4"/>
      <c r="B524" s="5"/>
      <c r="E524" s="5"/>
    </row>
    <row r="525">
      <c r="A525" s="4"/>
      <c r="B525" s="5"/>
      <c r="E525" s="5"/>
    </row>
    <row r="526">
      <c r="A526" s="4"/>
      <c r="B526" s="5"/>
      <c r="E526" s="5"/>
    </row>
    <row r="527">
      <c r="A527" s="4"/>
      <c r="B527" s="5"/>
      <c r="E527" s="5"/>
    </row>
    <row r="528">
      <c r="A528" s="4"/>
      <c r="B528" s="5"/>
      <c r="E528" s="5"/>
    </row>
    <row r="529">
      <c r="A529" s="4"/>
      <c r="B529" s="5"/>
      <c r="E529" s="5"/>
    </row>
    <row r="530">
      <c r="A530" s="4"/>
      <c r="B530" s="5"/>
      <c r="E530" s="5"/>
    </row>
    <row r="531">
      <c r="A531" s="4"/>
      <c r="B531" s="5"/>
      <c r="E531" s="5"/>
    </row>
    <row r="532">
      <c r="A532" s="4"/>
      <c r="B532" s="5"/>
      <c r="E532" s="5"/>
    </row>
    <row r="533">
      <c r="A533" s="4"/>
      <c r="B533" s="5"/>
      <c r="E533" s="5"/>
    </row>
    <row r="534">
      <c r="A534" s="4"/>
      <c r="B534" s="5"/>
      <c r="E534" s="5"/>
    </row>
    <row r="535">
      <c r="A535" s="4"/>
      <c r="B535" s="5"/>
      <c r="E535" s="5"/>
    </row>
    <row r="536">
      <c r="A536" s="4"/>
      <c r="B536" s="5"/>
      <c r="E536" s="5"/>
    </row>
    <row r="537">
      <c r="A537" s="4"/>
      <c r="B537" s="5"/>
      <c r="E537" s="5"/>
    </row>
    <row r="538">
      <c r="A538" s="4"/>
      <c r="B538" s="5"/>
      <c r="E538" s="5"/>
    </row>
    <row r="539">
      <c r="A539" s="4"/>
      <c r="B539" s="5"/>
      <c r="E539" s="5"/>
    </row>
    <row r="540">
      <c r="A540" s="4"/>
      <c r="B540" s="5"/>
      <c r="E540" s="5"/>
    </row>
    <row r="541">
      <c r="A541" s="4"/>
      <c r="B541" s="5"/>
      <c r="E541" s="5"/>
    </row>
    <row r="542">
      <c r="A542" s="4"/>
      <c r="B542" s="5"/>
      <c r="E542" s="5"/>
    </row>
    <row r="543">
      <c r="A543" s="4"/>
      <c r="B543" s="5"/>
      <c r="E543" s="5"/>
    </row>
    <row r="544">
      <c r="A544" s="4"/>
      <c r="B544" s="5"/>
      <c r="E544" s="5"/>
    </row>
    <row r="545">
      <c r="A545" s="4"/>
      <c r="B545" s="5"/>
      <c r="E545" s="5"/>
    </row>
    <row r="546">
      <c r="A546" s="4"/>
      <c r="B546" s="5"/>
      <c r="E546" s="5"/>
    </row>
    <row r="547">
      <c r="A547" s="4"/>
      <c r="B547" s="5"/>
      <c r="E547" s="5"/>
    </row>
    <row r="548">
      <c r="A548" s="4"/>
      <c r="B548" s="5"/>
      <c r="E548" s="5"/>
    </row>
    <row r="549">
      <c r="A549" s="4"/>
      <c r="B549" s="5"/>
      <c r="E549" s="5"/>
    </row>
    <row r="550">
      <c r="A550" s="4"/>
      <c r="B550" s="5"/>
      <c r="E550" s="5"/>
    </row>
    <row r="551">
      <c r="A551" s="4"/>
      <c r="B551" s="5"/>
      <c r="E551" s="5"/>
    </row>
    <row r="552">
      <c r="A552" s="4"/>
      <c r="B552" s="5"/>
      <c r="E552" s="5"/>
    </row>
    <row r="553">
      <c r="A553" s="4"/>
      <c r="B553" s="5"/>
      <c r="E553" s="5"/>
    </row>
    <row r="554">
      <c r="A554" s="4"/>
      <c r="B554" s="5"/>
      <c r="E554" s="5"/>
    </row>
    <row r="555">
      <c r="A555" s="4"/>
      <c r="B555" s="5"/>
      <c r="E555" s="5"/>
    </row>
    <row r="556">
      <c r="A556" s="4"/>
      <c r="B556" s="5"/>
      <c r="E556" s="5"/>
    </row>
    <row r="557">
      <c r="A557" s="4"/>
      <c r="B557" s="5"/>
      <c r="E557" s="5"/>
    </row>
    <row r="558">
      <c r="A558" s="4"/>
      <c r="B558" s="5"/>
      <c r="E558" s="5"/>
    </row>
    <row r="559">
      <c r="A559" s="4"/>
      <c r="B559" s="5"/>
      <c r="E559" s="5"/>
    </row>
    <row r="560">
      <c r="A560" s="4"/>
      <c r="B560" s="5"/>
      <c r="E560" s="5"/>
    </row>
    <row r="561">
      <c r="A561" s="4"/>
      <c r="B561" s="5"/>
      <c r="E561" s="5"/>
    </row>
    <row r="562">
      <c r="A562" s="4"/>
      <c r="B562" s="5"/>
      <c r="E562" s="5"/>
    </row>
    <row r="563">
      <c r="A563" s="4"/>
      <c r="B563" s="5"/>
      <c r="E563" s="5"/>
    </row>
    <row r="564">
      <c r="A564" s="4"/>
      <c r="B564" s="5"/>
      <c r="E564" s="5"/>
    </row>
    <row r="565">
      <c r="A565" s="4"/>
      <c r="B565" s="5"/>
      <c r="E565" s="5"/>
    </row>
    <row r="566">
      <c r="A566" s="4"/>
      <c r="B566" s="5"/>
      <c r="E566" s="5"/>
    </row>
    <row r="567">
      <c r="A567" s="4"/>
      <c r="B567" s="5"/>
      <c r="E567" s="5"/>
    </row>
    <row r="568">
      <c r="A568" s="4"/>
      <c r="B568" s="5"/>
      <c r="E568" s="5"/>
    </row>
    <row r="569">
      <c r="A569" s="4"/>
      <c r="B569" s="5"/>
      <c r="E569" s="5"/>
    </row>
    <row r="570">
      <c r="A570" s="4"/>
      <c r="B570" s="5"/>
      <c r="E570" s="5"/>
    </row>
    <row r="571">
      <c r="A571" s="4"/>
      <c r="B571" s="5"/>
      <c r="E571" s="5"/>
    </row>
    <row r="572">
      <c r="A572" s="4"/>
      <c r="B572" s="5"/>
      <c r="E572" s="5"/>
    </row>
    <row r="573">
      <c r="A573" s="4"/>
      <c r="B573" s="5"/>
      <c r="E573" s="5"/>
    </row>
    <row r="574">
      <c r="A574" s="4"/>
      <c r="B574" s="5"/>
      <c r="E574" s="5"/>
    </row>
    <row r="575">
      <c r="A575" s="4"/>
      <c r="B575" s="5"/>
      <c r="E575" s="5"/>
    </row>
    <row r="576">
      <c r="A576" s="4"/>
      <c r="B576" s="5"/>
      <c r="E576" s="5"/>
    </row>
    <row r="577">
      <c r="A577" s="4"/>
      <c r="B577" s="5"/>
      <c r="E577" s="5"/>
    </row>
    <row r="578">
      <c r="A578" s="4"/>
      <c r="B578" s="5"/>
      <c r="E578" s="5"/>
    </row>
    <row r="579">
      <c r="A579" s="4"/>
      <c r="B579" s="5"/>
      <c r="E579" s="5"/>
    </row>
    <row r="580">
      <c r="A580" s="4"/>
      <c r="B580" s="5"/>
      <c r="E580" s="5"/>
    </row>
    <row r="581">
      <c r="A581" s="4"/>
      <c r="B581" s="5"/>
      <c r="E581" s="5"/>
    </row>
    <row r="582">
      <c r="A582" s="4"/>
      <c r="B582" s="5"/>
      <c r="E582" s="5"/>
    </row>
    <row r="583">
      <c r="A583" s="4"/>
      <c r="B583" s="5"/>
      <c r="E583" s="5"/>
    </row>
    <row r="584">
      <c r="A584" s="4"/>
      <c r="B584" s="5"/>
      <c r="E584" s="5"/>
    </row>
    <row r="585">
      <c r="A585" s="4"/>
      <c r="B585" s="5"/>
      <c r="E585" s="5"/>
    </row>
    <row r="586">
      <c r="A586" s="4"/>
      <c r="B586" s="5"/>
      <c r="E586" s="5"/>
    </row>
    <row r="587">
      <c r="A587" s="4"/>
      <c r="B587" s="5"/>
      <c r="E587" s="5"/>
    </row>
    <row r="588">
      <c r="A588" s="4"/>
      <c r="B588" s="5"/>
      <c r="E588" s="5"/>
    </row>
    <row r="589">
      <c r="A589" s="4"/>
      <c r="B589" s="5"/>
      <c r="E589" s="5"/>
    </row>
    <row r="590">
      <c r="A590" s="4"/>
      <c r="B590" s="5"/>
      <c r="E590" s="5"/>
    </row>
    <row r="591">
      <c r="A591" s="4"/>
      <c r="B591" s="5"/>
      <c r="E591" s="5"/>
    </row>
    <row r="592">
      <c r="A592" s="4"/>
      <c r="B592" s="5"/>
      <c r="E592" s="5"/>
    </row>
    <row r="593">
      <c r="A593" s="4"/>
      <c r="B593" s="5"/>
      <c r="E593" s="5"/>
    </row>
    <row r="594">
      <c r="A594" s="4"/>
      <c r="B594" s="5"/>
      <c r="E594" s="5"/>
    </row>
    <row r="595">
      <c r="A595" s="4"/>
      <c r="B595" s="5"/>
      <c r="E595" s="5"/>
    </row>
    <row r="596">
      <c r="A596" s="4"/>
      <c r="B596" s="5"/>
      <c r="E596" s="5"/>
    </row>
    <row r="597">
      <c r="A597" s="4"/>
      <c r="B597" s="5"/>
      <c r="E597" s="5"/>
    </row>
    <row r="598">
      <c r="A598" s="4"/>
      <c r="B598" s="5"/>
      <c r="E598" s="5"/>
    </row>
    <row r="599">
      <c r="A599" s="4"/>
      <c r="B599" s="5"/>
      <c r="E599" s="5"/>
    </row>
    <row r="600">
      <c r="A600" s="4"/>
      <c r="B600" s="5"/>
      <c r="E600" s="5"/>
    </row>
    <row r="601">
      <c r="A601" s="4"/>
      <c r="B601" s="5"/>
      <c r="E601" s="5"/>
    </row>
    <row r="602">
      <c r="A602" s="4"/>
      <c r="B602" s="5"/>
      <c r="E602" s="5"/>
    </row>
    <row r="603">
      <c r="A603" s="4"/>
      <c r="B603" s="5"/>
      <c r="E603" s="5"/>
    </row>
    <row r="604">
      <c r="A604" s="4"/>
      <c r="B604" s="5"/>
      <c r="E604" s="5"/>
    </row>
    <row r="605">
      <c r="A605" s="4"/>
      <c r="B605" s="5"/>
      <c r="E605" s="5"/>
    </row>
    <row r="606">
      <c r="A606" s="4"/>
      <c r="B606" s="5"/>
      <c r="E606" s="5"/>
    </row>
    <row r="607">
      <c r="A607" s="4"/>
      <c r="B607" s="5"/>
      <c r="E607" s="5"/>
    </row>
    <row r="608">
      <c r="A608" s="4"/>
      <c r="B608" s="5"/>
      <c r="E608" s="5"/>
    </row>
    <row r="609">
      <c r="A609" s="4"/>
      <c r="B609" s="5"/>
      <c r="E609" s="5"/>
    </row>
    <row r="610">
      <c r="A610" s="4"/>
      <c r="B610" s="5"/>
      <c r="E610" s="5"/>
    </row>
    <row r="611">
      <c r="A611" s="4"/>
      <c r="B611" s="5"/>
      <c r="E611" s="5"/>
    </row>
    <row r="612">
      <c r="A612" s="4"/>
      <c r="B612" s="5"/>
      <c r="E612" s="5"/>
    </row>
    <row r="613">
      <c r="A613" s="4"/>
      <c r="B613" s="5"/>
      <c r="E613" s="5"/>
    </row>
    <row r="614">
      <c r="A614" s="4"/>
      <c r="B614" s="5"/>
      <c r="E614" s="5"/>
    </row>
    <row r="615">
      <c r="A615" s="4"/>
      <c r="B615" s="5"/>
      <c r="E615" s="5"/>
    </row>
    <row r="616">
      <c r="A616" s="4"/>
      <c r="B616" s="5"/>
      <c r="E616" s="5"/>
    </row>
    <row r="617">
      <c r="A617" s="4"/>
      <c r="B617" s="5"/>
      <c r="E617" s="5"/>
    </row>
    <row r="618">
      <c r="A618" s="4"/>
      <c r="B618" s="5"/>
      <c r="E618" s="5"/>
    </row>
    <row r="619">
      <c r="A619" s="4"/>
      <c r="B619" s="5"/>
      <c r="E619" s="5"/>
    </row>
    <row r="620">
      <c r="A620" s="4"/>
      <c r="B620" s="5"/>
      <c r="E620" s="5"/>
    </row>
    <row r="621">
      <c r="A621" s="4"/>
      <c r="B621" s="5"/>
      <c r="E621" s="5"/>
    </row>
    <row r="622">
      <c r="A622" s="4"/>
      <c r="B622" s="5"/>
      <c r="E622" s="5"/>
    </row>
    <row r="623">
      <c r="A623" s="4"/>
      <c r="B623" s="5"/>
      <c r="E623" s="5"/>
    </row>
    <row r="624">
      <c r="A624" s="4"/>
      <c r="B624" s="5"/>
      <c r="E624" s="5"/>
    </row>
    <row r="625">
      <c r="A625" s="4"/>
      <c r="B625" s="5"/>
      <c r="E625" s="5"/>
    </row>
    <row r="626">
      <c r="A626" s="4"/>
      <c r="B626" s="5"/>
      <c r="E626" s="5"/>
    </row>
    <row r="627">
      <c r="A627" s="4"/>
      <c r="B627" s="5"/>
      <c r="E627" s="5"/>
    </row>
    <row r="628">
      <c r="A628" s="4"/>
      <c r="B628" s="5"/>
      <c r="E628" s="5"/>
    </row>
    <row r="629">
      <c r="A629" s="4"/>
      <c r="B629" s="5"/>
      <c r="E629" s="5"/>
    </row>
    <row r="630">
      <c r="A630" s="4"/>
      <c r="B630" s="5"/>
      <c r="E630" s="5"/>
    </row>
    <row r="631">
      <c r="A631" s="4"/>
      <c r="B631" s="5"/>
      <c r="E631" s="5"/>
    </row>
    <row r="632">
      <c r="A632" s="4"/>
      <c r="B632" s="5"/>
      <c r="E632" s="5"/>
    </row>
    <row r="633">
      <c r="A633" s="4"/>
      <c r="B633" s="5"/>
      <c r="E633" s="5"/>
    </row>
    <row r="634">
      <c r="A634" s="4"/>
      <c r="B634" s="5"/>
      <c r="E634" s="5"/>
    </row>
    <row r="635">
      <c r="A635" s="4"/>
      <c r="B635" s="5"/>
      <c r="E635" s="5"/>
    </row>
    <row r="636">
      <c r="A636" s="4"/>
      <c r="B636" s="5"/>
      <c r="E636" s="5"/>
    </row>
    <row r="637">
      <c r="A637" s="4"/>
      <c r="B637" s="5"/>
      <c r="E637" s="5"/>
    </row>
    <row r="638">
      <c r="A638" s="4"/>
      <c r="B638" s="5"/>
      <c r="E638" s="5"/>
    </row>
    <row r="639">
      <c r="A639" s="4"/>
      <c r="B639" s="5"/>
      <c r="E639" s="5"/>
    </row>
    <row r="640">
      <c r="A640" s="4"/>
      <c r="B640" s="5"/>
      <c r="E640" s="5"/>
    </row>
    <row r="641">
      <c r="A641" s="4"/>
      <c r="B641" s="5"/>
      <c r="E641" s="5"/>
    </row>
    <row r="642">
      <c r="A642" s="4"/>
      <c r="B642" s="5"/>
      <c r="E642" s="5"/>
    </row>
    <row r="643">
      <c r="A643" s="4"/>
      <c r="B643" s="5"/>
      <c r="E643" s="5"/>
    </row>
    <row r="644">
      <c r="A644" s="4"/>
      <c r="B644" s="5"/>
      <c r="E644" s="5"/>
    </row>
    <row r="645">
      <c r="A645" s="4"/>
      <c r="B645" s="5"/>
      <c r="E645" s="5"/>
    </row>
    <row r="646">
      <c r="A646" s="4"/>
      <c r="B646" s="5"/>
      <c r="E646" s="5"/>
    </row>
    <row r="647">
      <c r="A647" s="4"/>
      <c r="B647" s="5"/>
      <c r="E647" s="5"/>
    </row>
    <row r="648">
      <c r="A648" s="4"/>
      <c r="B648" s="5"/>
      <c r="E648" s="5"/>
    </row>
    <row r="649">
      <c r="A649" s="4"/>
      <c r="B649" s="5"/>
      <c r="E649" s="5"/>
    </row>
    <row r="650">
      <c r="A650" s="4"/>
      <c r="B650" s="5"/>
      <c r="E650" s="5"/>
    </row>
    <row r="651">
      <c r="A651" s="4"/>
      <c r="B651" s="5"/>
      <c r="E651" s="5"/>
    </row>
    <row r="652">
      <c r="A652" s="4"/>
      <c r="B652" s="5"/>
      <c r="E652" s="5"/>
    </row>
    <row r="653">
      <c r="A653" s="4"/>
      <c r="B653" s="5"/>
      <c r="E653" s="5"/>
    </row>
    <row r="654">
      <c r="A654" s="4"/>
      <c r="B654" s="5"/>
      <c r="E654" s="5"/>
    </row>
    <row r="655">
      <c r="A655" s="4"/>
      <c r="B655" s="5"/>
      <c r="E655" s="5"/>
    </row>
    <row r="656">
      <c r="A656" s="4"/>
      <c r="B656" s="5"/>
      <c r="E656" s="5"/>
    </row>
    <row r="657">
      <c r="A657" s="4"/>
      <c r="B657" s="5"/>
      <c r="E657" s="5"/>
    </row>
    <row r="658">
      <c r="A658" s="4"/>
      <c r="B658" s="5"/>
      <c r="E658" s="5"/>
    </row>
    <row r="659">
      <c r="A659" s="4"/>
      <c r="B659" s="5"/>
      <c r="E659" s="5"/>
    </row>
    <row r="660">
      <c r="A660" s="4"/>
      <c r="B660" s="5"/>
      <c r="E660" s="5"/>
    </row>
    <row r="661">
      <c r="A661" s="4"/>
      <c r="B661" s="5"/>
      <c r="E661" s="5"/>
    </row>
    <row r="662">
      <c r="A662" s="4"/>
      <c r="B662" s="5"/>
      <c r="E662" s="5"/>
    </row>
    <row r="663">
      <c r="A663" s="4"/>
      <c r="B663" s="5"/>
      <c r="E663" s="5"/>
    </row>
    <row r="664">
      <c r="A664" s="4"/>
      <c r="B664" s="5"/>
      <c r="E664" s="5"/>
    </row>
    <row r="665">
      <c r="A665" s="4"/>
      <c r="B665" s="5"/>
      <c r="E665" s="5"/>
    </row>
    <row r="666">
      <c r="A666" s="4"/>
      <c r="B666" s="5"/>
      <c r="E666" s="5"/>
    </row>
    <row r="667">
      <c r="A667" s="4"/>
      <c r="B667" s="5"/>
      <c r="E667" s="5"/>
    </row>
    <row r="668">
      <c r="A668" s="4"/>
      <c r="B668" s="5"/>
      <c r="E668" s="5"/>
    </row>
    <row r="669">
      <c r="A669" s="4"/>
      <c r="B669" s="5"/>
      <c r="E669" s="5"/>
    </row>
    <row r="670">
      <c r="A670" s="4"/>
      <c r="B670" s="5"/>
      <c r="E670" s="5"/>
    </row>
    <row r="671">
      <c r="A671" s="4"/>
      <c r="B671" s="5"/>
      <c r="E671" s="5"/>
    </row>
    <row r="672">
      <c r="A672" s="4"/>
      <c r="B672" s="5"/>
      <c r="E672" s="5"/>
    </row>
    <row r="673">
      <c r="A673" s="4"/>
      <c r="B673" s="5"/>
      <c r="E673" s="5"/>
    </row>
    <row r="674">
      <c r="A674" s="4"/>
      <c r="B674" s="5"/>
      <c r="E674" s="5"/>
    </row>
    <row r="675">
      <c r="A675" s="4"/>
      <c r="B675" s="5"/>
      <c r="E675" s="5"/>
    </row>
    <row r="676">
      <c r="A676" s="4"/>
      <c r="B676" s="5"/>
      <c r="E676" s="5"/>
    </row>
    <row r="677">
      <c r="A677" s="4"/>
      <c r="B677" s="5"/>
      <c r="E677" s="5"/>
    </row>
    <row r="678">
      <c r="A678" s="4"/>
      <c r="B678" s="5"/>
      <c r="E678" s="5"/>
    </row>
    <row r="679">
      <c r="A679" s="4"/>
      <c r="B679" s="5"/>
      <c r="E679" s="5"/>
    </row>
    <row r="680">
      <c r="A680" s="4"/>
      <c r="B680" s="5"/>
      <c r="E680" s="5"/>
    </row>
    <row r="681">
      <c r="A681" s="4"/>
      <c r="B681" s="5"/>
      <c r="E681" s="5"/>
    </row>
    <row r="682">
      <c r="A682" s="4"/>
      <c r="B682" s="5"/>
      <c r="E682" s="5"/>
    </row>
    <row r="683">
      <c r="A683" s="4"/>
      <c r="B683" s="5"/>
      <c r="E683" s="5"/>
    </row>
    <row r="684">
      <c r="A684" s="4"/>
      <c r="B684" s="5"/>
      <c r="E684" s="5"/>
    </row>
    <row r="685">
      <c r="A685" s="4"/>
      <c r="B685" s="5"/>
      <c r="E685" s="5"/>
    </row>
    <row r="686">
      <c r="A686" s="4"/>
      <c r="B686" s="5"/>
      <c r="E686" s="5"/>
    </row>
    <row r="687">
      <c r="A687" s="4"/>
      <c r="B687" s="5"/>
      <c r="E687" s="5"/>
    </row>
    <row r="688">
      <c r="A688" s="4"/>
      <c r="B688" s="5"/>
      <c r="E688" s="5"/>
    </row>
    <row r="689">
      <c r="A689" s="4"/>
      <c r="B689" s="5"/>
      <c r="E689" s="5"/>
    </row>
    <row r="690">
      <c r="A690" s="4"/>
      <c r="B690" s="5"/>
      <c r="E690" s="5"/>
    </row>
    <row r="691">
      <c r="A691" s="4"/>
      <c r="B691" s="5"/>
      <c r="E691" s="5"/>
    </row>
    <row r="692">
      <c r="A692" s="4"/>
      <c r="B692" s="5"/>
      <c r="E692" s="5"/>
    </row>
    <row r="693">
      <c r="A693" s="4"/>
      <c r="B693" s="5"/>
      <c r="E693" s="5"/>
    </row>
    <row r="694">
      <c r="A694" s="4"/>
      <c r="B694" s="5"/>
      <c r="E694" s="5"/>
    </row>
    <row r="695">
      <c r="A695" s="4"/>
      <c r="B695" s="5"/>
      <c r="E695" s="5"/>
    </row>
    <row r="696">
      <c r="A696" s="4"/>
      <c r="B696" s="5"/>
      <c r="E696" s="5"/>
    </row>
    <row r="697">
      <c r="A697" s="4"/>
      <c r="B697" s="5"/>
      <c r="E697" s="5"/>
    </row>
    <row r="698">
      <c r="A698" s="4"/>
      <c r="B698" s="5"/>
      <c r="E698" s="5"/>
    </row>
    <row r="699">
      <c r="A699" s="4"/>
      <c r="B699" s="5"/>
      <c r="E699" s="5"/>
    </row>
    <row r="700">
      <c r="A700" s="4"/>
      <c r="B700" s="5"/>
      <c r="E700" s="5"/>
    </row>
    <row r="701">
      <c r="A701" s="4"/>
      <c r="B701" s="5"/>
      <c r="E701" s="5"/>
    </row>
    <row r="702">
      <c r="A702" s="4"/>
      <c r="B702" s="5"/>
      <c r="E702" s="5"/>
    </row>
    <row r="703">
      <c r="A703" s="4"/>
      <c r="B703" s="5"/>
      <c r="E703" s="5"/>
    </row>
    <row r="704">
      <c r="A704" s="4"/>
      <c r="B704" s="5"/>
      <c r="E704" s="5"/>
    </row>
    <row r="705">
      <c r="A705" s="4"/>
      <c r="B705" s="5"/>
      <c r="E705" s="5"/>
    </row>
    <row r="706">
      <c r="A706" s="4"/>
      <c r="B706" s="5"/>
      <c r="E706" s="5"/>
    </row>
    <row r="707">
      <c r="A707" s="4"/>
      <c r="B707" s="5"/>
      <c r="E707" s="5"/>
    </row>
    <row r="708">
      <c r="A708" s="4"/>
      <c r="B708" s="5"/>
      <c r="E708" s="5"/>
    </row>
    <row r="709">
      <c r="A709" s="4"/>
      <c r="B709" s="5"/>
      <c r="E709" s="5"/>
    </row>
    <row r="710">
      <c r="A710" s="4"/>
      <c r="B710" s="5"/>
      <c r="E710" s="5"/>
    </row>
    <row r="711">
      <c r="A711" s="4"/>
      <c r="B711" s="5"/>
      <c r="E711" s="5"/>
    </row>
    <row r="712">
      <c r="A712" s="4"/>
      <c r="B712" s="5"/>
      <c r="E712" s="5"/>
    </row>
    <row r="713">
      <c r="A713" s="4"/>
      <c r="B713" s="5"/>
      <c r="E713" s="5"/>
    </row>
    <row r="714">
      <c r="A714" s="4"/>
      <c r="B714" s="5"/>
      <c r="E714" s="5"/>
    </row>
    <row r="715">
      <c r="A715" s="4"/>
      <c r="B715" s="5"/>
      <c r="E715" s="5"/>
    </row>
    <row r="716">
      <c r="A716" s="4"/>
      <c r="B716" s="5"/>
      <c r="E716" s="5"/>
    </row>
    <row r="717">
      <c r="A717" s="4"/>
      <c r="B717" s="5"/>
      <c r="E717" s="5"/>
    </row>
    <row r="718">
      <c r="A718" s="4"/>
      <c r="B718" s="5"/>
      <c r="E718" s="5"/>
    </row>
    <row r="719">
      <c r="A719" s="4"/>
      <c r="B719" s="5"/>
      <c r="E719" s="5"/>
    </row>
    <row r="720">
      <c r="A720" s="4"/>
      <c r="B720" s="5"/>
      <c r="E720" s="5"/>
    </row>
    <row r="721">
      <c r="A721" s="4"/>
      <c r="B721" s="5"/>
      <c r="E721" s="5"/>
    </row>
    <row r="722">
      <c r="A722" s="4"/>
      <c r="B722" s="5"/>
      <c r="E722" s="5"/>
    </row>
    <row r="723">
      <c r="A723" s="4"/>
      <c r="B723" s="5"/>
      <c r="E723" s="5"/>
    </row>
    <row r="724">
      <c r="A724" s="4"/>
      <c r="B724" s="5"/>
      <c r="E724" s="5"/>
    </row>
    <row r="725">
      <c r="A725" s="4"/>
      <c r="B725" s="5"/>
      <c r="E725" s="5"/>
    </row>
    <row r="726">
      <c r="A726" s="4"/>
      <c r="B726" s="5"/>
      <c r="E726" s="5"/>
    </row>
    <row r="727">
      <c r="A727" s="4"/>
      <c r="B727" s="5"/>
      <c r="E727" s="5"/>
    </row>
    <row r="728">
      <c r="A728" s="4"/>
      <c r="B728" s="5"/>
      <c r="E728" s="5"/>
    </row>
    <row r="729">
      <c r="A729" s="4"/>
      <c r="B729" s="5"/>
      <c r="E729" s="5"/>
    </row>
    <row r="730">
      <c r="A730" s="4"/>
      <c r="B730" s="5"/>
      <c r="E730" s="5"/>
    </row>
    <row r="731">
      <c r="A731" s="4"/>
      <c r="B731" s="5"/>
      <c r="E731" s="5"/>
    </row>
    <row r="732">
      <c r="A732" s="4"/>
      <c r="B732" s="5"/>
      <c r="E732" s="5"/>
    </row>
    <row r="733">
      <c r="A733" s="4"/>
      <c r="B733" s="5"/>
      <c r="E733" s="5"/>
    </row>
    <row r="734">
      <c r="A734" s="4"/>
      <c r="B734" s="5"/>
      <c r="E734" s="5"/>
    </row>
    <row r="735">
      <c r="A735" s="4"/>
      <c r="B735" s="5"/>
      <c r="E735" s="5"/>
    </row>
    <row r="736">
      <c r="A736" s="4"/>
      <c r="B736" s="5"/>
      <c r="E736" s="5"/>
    </row>
    <row r="737">
      <c r="A737" s="4"/>
      <c r="B737" s="5"/>
      <c r="E737" s="5"/>
    </row>
    <row r="738">
      <c r="A738" s="4"/>
      <c r="B738" s="5"/>
      <c r="E738" s="5"/>
    </row>
    <row r="739">
      <c r="A739" s="4"/>
      <c r="B739" s="5"/>
      <c r="E739" s="5"/>
    </row>
    <row r="740">
      <c r="A740" s="4"/>
      <c r="B740" s="5"/>
      <c r="E740" s="5"/>
    </row>
    <row r="741">
      <c r="A741" s="4"/>
      <c r="B741" s="5"/>
      <c r="E741" s="5"/>
    </row>
    <row r="742">
      <c r="A742" s="4"/>
      <c r="B742" s="5"/>
      <c r="E742" s="5"/>
    </row>
    <row r="743">
      <c r="A743" s="4"/>
      <c r="B743" s="5"/>
      <c r="E743" s="5"/>
    </row>
    <row r="744">
      <c r="A744" s="4"/>
      <c r="B744" s="5"/>
      <c r="E744" s="5"/>
    </row>
    <row r="745">
      <c r="A745" s="4"/>
      <c r="B745" s="5"/>
      <c r="E745" s="5"/>
    </row>
    <row r="746">
      <c r="A746" s="4"/>
      <c r="B746" s="5"/>
      <c r="E746" s="5"/>
    </row>
    <row r="747">
      <c r="A747" s="4"/>
      <c r="B747" s="5"/>
      <c r="E747" s="5"/>
    </row>
    <row r="748">
      <c r="A748" s="4"/>
      <c r="B748" s="5"/>
      <c r="E748" s="5"/>
    </row>
    <row r="749">
      <c r="A749" s="4"/>
      <c r="B749" s="5"/>
      <c r="E749" s="5"/>
    </row>
    <row r="750">
      <c r="A750" s="4"/>
      <c r="B750" s="5"/>
      <c r="E750" s="5"/>
    </row>
    <row r="751">
      <c r="A751" s="4"/>
      <c r="B751" s="5"/>
      <c r="E751" s="5"/>
    </row>
    <row r="752">
      <c r="A752" s="4"/>
      <c r="B752" s="5"/>
      <c r="E752" s="5"/>
    </row>
    <row r="753">
      <c r="A753" s="4"/>
      <c r="B753" s="5"/>
      <c r="E753" s="5"/>
    </row>
    <row r="754">
      <c r="A754" s="4"/>
      <c r="B754" s="5"/>
      <c r="E754" s="5"/>
    </row>
    <row r="755">
      <c r="A755" s="4"/>
      <c r="B755" s="5"/>
      <c r="E755" s="5"/>
    </row>
    <row r="756">
      <c r="A756" s="4"/>
      <c r="B756" s="5"/>
      <c r="E756" s="5"/>
    </row>
    <row r="757">
      <c r="A757" s="4"/>
      <c r="B757" s="5"/>
      <c r="E757" s="5"/>
    </row>
    <row r="758">
      <c r="A758" s="4"/>
      <c r="B758" s="5"/>
      <c r="E758" s="5"/>
    </row>
    <row r="759">
      <c r="A759" s="4"/>
      <c r="B759" s="5"/>
      <c r="E759" s="5"/>
    </row>
    <row r="760">
      <c r="A760" s="4"/>
      <c r="B760" s="5"/>
      <c r="E760" s="5"/>
    </row>
    <row r="761">
      <c r="A761" s="4"/>
      <c r="B761" s="5"/>
      <c r="E761" s="5"/>
    </row>
    <row r="762">
      <c r="A762" s="4"/>
      <c r="B762" s="5"/>
      <c r="E762" s="5"/>
    </row>
    <row r="763">
      <c r="A763" s="4"/>
      <c r="B763" s="5"/>
      <c r="E763" s="5"/>
    </row>
    <row r="764">
      <c r="A764" s="4"/>
      <c r="B764" s="5"/>
      <c r="E764" s="5"/>
    </row>
    <row r="765">
      <c r="A765" s="4"/>
      <c r="B765" s="5"/>
      <c r="E765" s="5"/>
    </row>
    <row r="766">
      <c r="A766" s="4"/>
      <c r="B766" s="5"/>
      <c r="E766" s="5"/>
    </row>
    <row r="767">
      <c r="A767" s="4"/>
      <c r="B767" s="5"/>
      <c r="E767" s="5"/>
    </row>
    <row r="768">
      <c r="A768" s="4"/>
      <c r="B768" s="5"/>
      <c r="E768" s="5"/>
    </row>
    <row r="769">
      <c r="A769" s="4"/>
      <c r="B769" s="5"/>
      <c r="E769" s="5"/>
    </row>
    <row r="770">
      <c r="A770" s="4"/>
      <c r="B770" s="5"/>
      <c r="E770" s="5"/>
    </row>
    <row r="771">
      <c r="A771" s="4"/>
      <c r="B771" s="5"/>
      <c r="E771" s="5"/>
    </row>
    <row r="772">
      <c r="A772" s="4"/>
      <c r="B772" s="5"/>
      <c r="E772" s="5"/>
    </row>
    <row r="773">
      <c r="A773" s="4"/>
      <c r="B773" s="5"/>
      <c r="E773" s="5"/>
    </row>
    <row r="774">
      <c r="A774" s="4"/>
      <c r="B774" s="5"/>
      <c r="E774" s="5"/>
    </row>
    <row r="775">
      <c r="A775" s="4"/>
      <c r="B775" s="5"/>
      <c r="E775" s="5"/>
    </row>
    <row r="776">
      <c r="A776" s="4"/>
      <c r="B776" s="5"/>
      <c r="E776" s="5"/>
    </row>
    <row r="777">
      <c r="A777" s="4"/>
      <c r="B777" s="5"/>
      <c r="E777" s="5"/>
    </row>
    <row r="778">
      <c r="A778" s="4"/>
      <c r="B778" s="5"/>
      <c r="E778" s="5"/>
    </row>
    <row r="779">
      <c r="A779" s="4"/>
      <c r="B779" s="5"/>
      <c r="E779" s="5"/>
    </row>
    <row r="780">
      <c r="A780" s="4"/>
      <c r="B780" s="5"/>
      <c r="E780" s="5"/>
    </row>
    <row r="781">
      <c r="A781" s="4"/>
      <c r="B781" s="5"/>
      <c r="E781" s="5"/>
    </row>
    <row r="782">
      <c r="A782" s="4"/>
      <c r="B782" s="5"/>
      <c r="E782" s="5"/>
    </row>
    <row r="783">
      <c r="A783" s="4"/>
      <c r="B783" s="5"/>
      <c r="E783" s="5"/>
    </row>
    <row r="784">
      <c r="A784" s="4"/>
      <c r="B784" s="5"/>
      <c r="E784" s="5"/>
    </row>
    <row r="785">
      <c r="A785" s="4"/>
      <c r="B785" s="5"/>
      <c r="E785" s="5"/>
    </row>
    <row r="786">
      <c r="A786" s="4"/>
      <c r="B786" s="5"/>
      <c r="E786" s="5"/>
    </row>
    <row r="787">
      <c r="A787" s="4"/>
      <c r="B787" s="5"/>
      <c r="E787" s="5"/>
    </row>
    <row r="788">
      <c r="A788" s="4"/>
      <c r="B788" s="5"/>
      <c r="E788" s="5"/>
    </row>
    <row r="789">
      <c r="A789" s="4"/>
      <c r="B789" s="5"/>
      <c r="E789" s="5"/>
    </row>
    <row r="790">
      <c r="A790" s="4"/>
      <c r="B790" s="5"/>
      <c r="E790" s="5"/>
    </row>
    <row r="791">
      <c r="A791" s="4"/>
      <c r="B791" s="5"/>
      <c r="E791" s="5"/>
    </row>
    <row r="792">
      <c r="A792" s="4"/>
      <c r="B792" s="5"/>
      <c r="E792" s="5"/>
    </row>
    <row r="793">
      <c r="A793" s="4"/>
      <c r="B793" s="5"/>
      <c r="E793" s="5"/>
    </row>
    <row r="794">
      <c r="A794" s="4"/>
      <c r="B794" s="5"/>
      <c r="E794" s="5"/>
    </row>
    <row r="795">
      <c r="A795" s="4"/>
      <c r="B795" s="5"/>
      <c r="E795" s="5"/>
    </row>
    <row r="796">
      <c r="A796" s="4"/>
      <c r="B796" s="5"/>
      <c r="E796" s="5"/>
    </row>
    <row r="797">
      <c r="A797" s="4"/>
      <c r="B797" s="5"/>
      <c r="E797" s="5"/>
    </row>
    <row r="798">
      <c r="A798" s="4"/>
      <c r="B798" s="5"/>
      <c r="E798" s="5"/>
    </row>
    <row r="799">
      <c r="A799" s="4"/>
      <c r="B799" s="5"/>
      <c r="E799" s="5"/>
    </row>
    <row r="800">
      <c r="A800" s="4"/>
      <c r="B800" s="5"/>
      <c r="E800" s="5"/>
    </row>
    <row r="801">
      <c r="A801" s="4"/>
      <c r="B801" s="5"/>
      <c r="E801" s="5"/>
    </row>
    <row r="802">
      <c r="A802" s="4"/>
      <c r="B802" s="5"/>
      <c r="E802" s="5"/>
    </row>
    <row r="803">
      <c r="A803" s="4"/>
      <c r="B803" s="5"/>
      <c r="E803" s="5"/>
    </row>
    <row r="804">
      <c r="A804" s="4"/>
      <c r="B804" s="5"/>
      <c r="E804" s="5"/>
    </row>
    <row r="805">
      <c r="A805" s="4"/>
      <c r="B805" s="5"/>
      <c r="E805" s="5"/>
    </row>
    <row r="806">
      <c r="A806" s="4"/>
      <c r="B806" s="5"/>
      <c r="E806" s="5"/>
    </row>
    <row r="807">
      <c r="A807" s="4"/>
      <c r="B807" s="5"/>
      <c r="E807" s="5"/>
    </row>
    <row r="808">
      <c r="A808" s="4"/>
      <c r="B808" s="5"/>
      <c r="E808" s="5"/>
    </row>
    <row r="809">
      <c r="A809" s="4"/>
      <c r="B809" s="5"/>
      <c r="E809" s="5"/>
    </row>
    <row r="810">
      <c r="A810" s="4"/>
      <c r="B810" s="5"/>
      <c r="E810" s="5"/>
    </row>
    <row r="811">
      <c r="A811" s="4"/>
      <c r="B811" s="5"/>
      <c r="E811" s="5"/>
    </row>
    <row r="812">
      <c r="A812" s="4"/>
      <c r="B812" s="5"/>
      <c r="E812" s="5"/>
    </row>
    <row r="813">
      <c r="A813" s="4"/>
      <c r="B813" s="5"/>
      <c r="E813" s="5"/>
    </row>
    <row r="814">
      <c r="A814" s="4"/>
      <c r="B814" s="5"/>
      <c r="E814" s="5"/>
    </row>
    <row r="815">
      <c r="A815" s="4"/>
      <c r="B815" s="5"/>
      <c r="E815" s="5"/>
    </row>
    <row r="816">
      <c r="A816" s="4"/>
      <c r="B816" s="5"/>
      <c r="E816" s="5"/>
    </row>
    <row r="817">
      <c r="A817" s="4"/>
      <c r="B817" s="5"/>
      <c r="E817" s="5"/>
    </row>
    <row r="818">
      <c r="A818" s="4"/>
      <c r="B818" s="5"/>
      <c r="E818" s="5"/>
    </row>
    <row r="819">
      <c r="A819" s="4"/>
      <c r="B819" s="5"/>
      <c r="E819" s="5"/>
    </row>
    <row r="820">
      <c r="A820" s="4"/>
      <c r="B820" s="5"/>
      <c r="E820" s="5"/>
    </row>
    <row r="821">
      <c r="A821" s="4"/>
      <c r="B821" s="5"/>
      <c r="E821" s="5"/>
    </row>
    <row r="822">
      <c r="A822" s="4"/>
      <c r="B822" s="5"/>
      <c r="E822" s="5"/>
    </row>
    <row r="823">
      <c r="A823" s="4"/>
      <c r="B823" s="5"/>
      <c r="E823" s="5"/>
    </row>
    <row r="824">
      <c r="A824" s="4"/>
      <c r="B824" s="5"/>
      <c r="E824" s="5"/>
    </row>
    <row r="825">
      <c r="A825" s="4"/>
      <c r="B825" s="5"/>
      <c r="E825" s="5"/>
    </row>
    <row r="826">
      <c r="A826" s="4"/>
      <c r="B826" s="5"/>
      <c r="E826" s="5"/>
    </row>
    <row r="827">
      <c r="A827" s="4"/>
      <c r="B827" s="5"/>
      <c r="E827" s="5"/>
    </row>
    <row r="828">
      <c r="A828" s="4"/>
      <c r="B828" s="5"/>
      <c r="E828" s="5"/>
    </row>
    <row r="829">
      <c r="A829" s="4"/>
      <c r="B829" s="5"/>
      <c r="E829" s="5"/>
    </row>
    <row r="830">
      <c r="A830" s="4"/>
      <c r="B830" s="5"/>
      <c r="E830" s="5"/>
    </row>
    <row r="831">
      <c r="A831" s="4"/>
      <c r="B831" s="5"/>
      <c r="E831" s="5"/>
    </row>
    <row r="832">
      <c r="A832" s="4"/>
      <c r="B832" s="5"/>
      <c r="E832" s="5"/>
    </row>
    <row r="833">
      <c r="A833" s="4"/>
      <c r="B833" s="5"/>
      <c r="E833" s="5"/>
    </row>
    <row r="834">
      <c r="A834" s="4"/>
      <c r="B834" s="5"/>
      <c r="E834" s="5"/>
    </row>
    <row r="835">
      <c r="A835" s="4"/>
      <c r="B835" s="5"/>
      <c r="E835" s="5"/>
    </row>
    <row r="836">
      <c r="A836" s="4"/>
      <c r="B836" s="5"/>
      <c r="E836" s="5"/>
    </row>
    <row r="837">
      <c r="A837" s="4"/>
      <c r="B837" s="5"/>
      <c r="E837" s="5"/>
    </row>
    <row r="838">
      <c r="A838" s="4"/>
      <c r="B838" s="5"/>
      <c r="E838" s="5"/>
    </row>
    <row r="839">
      <c r="A839" s="4"/>
      <c r="B839" s="5"/>
      <c r="E839" s="5"/>
    </row>
    <row r="840">
      <c r="A840" s="4"/>
      <c r="B840" s="5"/>
      <c r="E840" s="5"/>
    </row>
    <row r="841">
      <c r="A841" s="4"/>
      <c r="B841" s="5"/>
      <c r="E841" s="5"/>
    </row>
    <row r="842">
      <c r="A842" s="4"/>
      <c r="B842" s="5"/>
      <c r="E842" s="5"/>
    </row>
    <row r="843">
      <c r="A843" s="4"/>
      <c r="B843" s="5"/>
      <c r="E843" s="5"/>
    </row>
    <row r="844">
      <c r="A844" s="4"/>
      <c r="B844" s="5"/>
      <c r="E844" s="5"/>
    </row>
    <row r="845">
      <c r="A845" s="4"/>
      <c r="B845" s="5"/>
      <c r="E845" s="5"/>
    </row>
    <row r="846">
      <c r="A846" s="4"/>
      <c r="B846" s="5"/>
      <c r="E846" s="5"/>
    </row>
    <row r="847">
      <c r="A847" s="4"/>
      <c r="B847" s="5"/>
      <c r="E847" s="5"/>
    </row>
    <row r="848">
      <c r="A848" s="4"/>
      <c r="B848" s="5"/>
      <c r="E848" s="5"/>
    </row>
    <row r="849">
      <c r="A849" s="4"/>
      <c r="B849" s="5"/>
      <c r="E849" s="5"/>
    </row>
    <row r="850">
      <c r="A850" s="4"/>
      <c r="B850" s="5"/>
      <c r="E850" s="5"/>
    </row>
    <row r="851">
      <c r="A851" s="4"/>
      <c r="B851" s="5"/>
      <c r="E851" s="5"/>
    </row>
    <row r="852">
      <c r="A852" s="4"/>
      <c r="B852" s="5"/>
      <c r="E852" s="5"/>
    </row>
    <row r="853">
      <c r="A853" s="4"/>
      <c r="B853" s="5"/>
      <c r="E853" s="5"/>
    </row>
    <row r="854">
      <c r="A854" s="4"/>
      <c r="B854" s="5"/>
      <c r="E854" s="5"/>
    </row>
    <row r="855">
      <c r="A855" s="4"/>
      <c r="B855" s="5"/>
      <c r="E855" s="5"/>
    </row>
    <row r="856">
      <c r="A856" s="4"/>
      <c r="B856" s="5"/>
      <c r="E856" s="5"/>
    </row>
    <row r="857">
      <c r="A857" s="4"/>
      <c r="B857" s="5"/>
      <c r="E857" s="5"/>
    </row>
    <row r="858">
      <c r="A858" s="4"/>
      <c r="B858" s="5"/>
      <c r="E858" s="5"/>
    </row>
    <row r="859">
      <c r="A859" s="4"/>
      <c r="B859" s="5"/>
      <c r="E859" s="5"/>
    </row>
    <row r="860">
      <c r="A860" s="4"/>
      <c r="B860" s="5"/>
      <c r="E860" s="5"/>
    </row>
    <row r="861">
      <c r="A861" s="4"/>
      <c r="B861" s="5"/>
      <c r="E861" s="5"/>
    </row>
    <row r="862">
      <c r="A862" s="4"/>
      <c r="B862" s="5"/>
      <c r="E862" s="5"/>
    </row>
    <row r="863">
      <c r="A863" s="4"/>
      <c r="B863" s="5"/>
      <c r="E863" s="5"/>
    </row>
    <row r="864">
      <c r="A864" s="4"/>
      <c r="B864" s="5"/>
      <c r="E864" s="5"/>
    </row>
    <row r="865">
      <c r="A865" s="4"/>
      <c r="B865" s="5"/>
      <c r="E865" s="5"/>
    </row>
    <row r="866">
      <c r="A866" s="4"/>
      <c r="B866" s="5"/>
      <c r="E866" s="5"/>
    </row>
    <row r="867">
      <c r="A867" s="4"/>
      <c r="B867" s="5"/>
      <c r="E867" s="5"/>
    </row>
    <row r="868">
      <c r="A868" s="4"/>
      <c r="B868" s="5"/>
      <c r="E868" s="5"/>
    </row>
    <row r="869">
      <c r="A869" s="4"/>
      <c r="B869" s="5"/>
      <c r="E869" s="5"/>
    </row>
    <row r="870">
      <c r="A870" s="4"/>
      <c r="B870" s="5"/>
      <c r="E870" s="5"/>
    </row>
    <row r="871">
      <c r="A871" s="4"/>
      <c r="B871" s="5"/>
      <c r="E871" s="5"/>
    </row>
    <row r="872">
      <c r="A872" s="4"/>
      <c r="B872" s="5"/>
      <c r="E872" s="5"/>
    </row>
    <row r="873">
      <c r="A873" s="4"/>
      <c r="B873" s="5"/>
      <c r="E873" s="5"/>
    </row>
    <row r="874">
      <c r="A874" s="4"/>
      <c r="B874" s="5"/>
      <c r="E874" s="5"/>
    </row>
    <row r="875">
      <c r="A875" s="4"/>
      <c r="B875" s="5"/>
      <c r="E875" s="5"/>
    </row>
    <row r="876">
      <c r="A876" s="4"/>
      <c r="B876" s="5"/>
      <c r="E876" s="5"/>
    </row>
    <row r="877">
      <c r="A877" s="4"/>
      <c r="B877" s="5"/>
      <c r="E877" s="5"/>
    </row>
    <row r="878">
      <c r="A878" s="4"/>
      <c r="B878" s="5"/>
      <c r="E878" s="5"/>
    </row>
    <row r="879">
      <c r="A879" s="4"/>
      <c r="B879" s="5"/>
      <c r="E879" s="5"/>
    </row>
    <row r="880">
      <c r="A880" s="4"/>
      <c r="B880" s="5"/>
      <c r="E880" s="5"/>
    </row>
    <row r="881">
      <c r="A881" s="4"/>
      <c r="B881" s="5"/>
      <c r="E881" s="5"/>
    </row>
    <row r="882">
      <c r="A882" s="4"/>
      <c r="B882" s="5"/>
      <c r="E882" s="5"/>
    </row>
    <row r="883">
      <c r="A883" s="4"/>
      <c r="B883" s="5"/>
      <c r="E883" s="5"/>
    </row>
    <row r="884">
      <c r="A884" s="4"/>
      <c r="B884" s="5"/>
      <c r="E884" s="5"/>
    </row>
    <row r="885">
      <c r="A885" s="4"/>
      <c r="B885" s="5"/>
      <c r="E885" s="5"/>
    </row>
    <row r="886">
      <c r="A886" s="4"/>
      <c r="B886" s="5"/>
      <c r="E886" s="5"/>
    </row>
    <row r="887">
      <c r="A887" s="4"/>
      <c r="B887" s="5"/>
      <c r="E887" s="5"/>
    </row>
    <row r="888">
      <c r="A888" s="4"/>
      <c r="B888" s="5"/>
      <c r="E888" s="5"/>
    </row>
    <row r="889">
      <c r="A889" s="4"/>
      <c r="B889" s="5"/>
      <c r="E889" s="5"/>
    </row>
    <row r="890">
      <c r="A890" s="4"/>
      <c r="B890" s="5"/>
      <c r="E890" s="5"/>
    </row>
    <row r="891">
      <c r="A891" s="4"/>
      <c r="B891" s="5"/>
      <c r="E891" s="5"/>
    </row>
    <row r="892">
      <c r="A892" s="4"/>
      <c r="B892" s="5"/>
      <c r="E892" s="5"/>
    </row>
    <row r="893">
      <c r="A893" s="4"/>
      <c r="B893" s="5"/>
      <c r="E893" s="5"/>
    </row>
    <row r="894">
      <c r="A894" s="4"/>
      <c r="B894" s="5"/>
      <c r="E894" s="5"/>
    </row>
    <row r="895">
      <c r="A895" s="4"/>
      <c r="B895" s="5"/>
      <c r="E895" s="5"/>
    </row>
    <row r="896">
      <c r="A896" s="4"/>
      <c r="B896" s="5"/>
      <c r="E896" s="5"/>
    </row>
    <row r="897">
      <c r="A897" s="4"/>
      <c r="B897" s="5"/>
      <c r="E897" s="5"/>
    </row>
    <row r="898">
      <c r="A898" s="4"/>
      <c r="B898" s="5"/>
      <c r="E898" s="5"/>
    </row>
    <row r="899">
      <c r="A899" s="4"/>
      <c r="B899" s="5"/>
      <c r="E899" s="5"/>
    </row>
    <row r="900">
      <c r="A900" s="4"/>
      <c r="B900" s="5"/>
      <c r="E900" s="5"/>
    </row>
    <row r="901">
      <c r="A901" s="4"/>
      <c r="B901" s="5"/>
      <c r="E901" s="5"/>
    </row>
    <row r="902">
      <c r="A902" s="4"/>
      <c r="B902" s="5"/>
      <c r="E902" s="5"/>
    </row>
    <row r="903">
      <c r="A903" s="4"/>
      <c r="B903" s="5"/>
      <c r="E903" s="5"/>
    </row>
    <row r="904">
      <c r="A904" s="4"/>
      <c r="B904" s="5"/>
      <c r="E904" s="5"/>
    </row>
    <row r="905">
      <c r="A905" s="4"/>
      <c r="B905" s="5"/>
      <c r="E905" s="5"/>
    </row>
    <row r="906">
      <c r="A906" s="4"/>
      <c r="B906" s="5"/>
      <c r="E906" s="5"/>
    </row>
    <row r="907">
      <c r="A907" s="4"/>
      <c r="B907" s="5"/>
      <c r="E907" s="5"/>
    </row>
    <row r="908">
      <c r="A908" s="4"/>
      <c r="B908" s="5"/>
      <c r="E908" s="5"/>
    </row>
    <row r="909">
      <c r="A909" s="4"/>
      <c r="B909" s="5"/>
      <c r="E909" s="5"/>
    </row>
    <row r="910">
      <c r="A910" s="4"/>
      <c r="B910" s="5"/>
      <c r="E910" s="5"/>
    </row>
    <row r="911">
      <c r="A911" s="4"/>
      <c r="B911" s="5"/>
      <c r="E911" s="5"/>
    </row>
    <row r="912">
      <c r="A912" s="4"/>
      <c r="B912" s="5"/>
      <c r="E912" s="5"/>
    </row>
    <row r="913">
      <c r="A913" s="4"/>
      <c r="B913" s="5"/>
      <c r="E913" s="5"/>
    </row>
    <row r="914">
      <c r="A914" s="4"/>
      <c r="B914" s="5"/>
      <c r="E914" s="5"/>
    </row>
    <row r="915">
      <c r="A915" s="4"/>
      <c r="B915" s="5"/>
      <c r="E915" s="5"/>
    </row>
    <row r="916">
      <c r="A916" s="4"/>
      <c r="B916" s="5"/>
      <c r="E916" s="5"/>
    </row>
    <row r="917">
      <c r="A917" s="4"/>
      <c r="B917" s="5"/>
      <c r="E917" s="5"/>
    </row>
    <row r="918">
      <c r="A918" s="4"/>
      <c r="B918" s="5"/>
      <c r="E918" s="5"/>
    </row>
    <row r="919">
      <c r="A919" s="4"/>
      <c r="B919" s="5"/>
      <c r="E919" s="5"/>
    </row>
    <row r="920">
      <c r="A920" s="4"/>
      <c r="B920" s="5"/>
      <c r="E920" s="5"/>
    </row>
    <row r="921">
      <c r="A921" s="4"/>
      <c r="B921" s="5"/>
      <c r="E921" s="5"/>
    </row>
    <row r="922">
      <c r="A922" s="4"/>
      <c r="B922" s="5"/>
      <c r="E922" s="5"/>
    </row>
    <row r="923">
      <c r="A923" s="4"/>
      <c r="B923" s="5"/>
      <c r="E923" s="5"/>
    </row>
    <row r="924">
      <c r="A924" s="4"/>
      <c r="B924" s="5"/>
      <c r="E924" s="5"/>
    </row>
    <row r="925">
      <c r="A925" s="4"/>
      <c r="B925" s="5"/>
      <c r="E925" s="5"/>
    </row>
    <row r="926">
      <c r="A926" s="4"/>
      <c r="B926" s="5"/>
      <c r="E926" s="5"/>
    </row>
    <row r="927">
      <c r="A927" s="4"/>
      <c r="B927" s="5"/>
      <c r="E927" s="5"/>
    </row>
    <row r="928">
      <c r="A928" s="4"/>
      <c r="B928" s="5"/>
      <c r="E928" s="5"/>
    </row>
    <row r="929">
      <c r="A929" s="4"/>
      <c r="B929" s="5"/>
      <c r="E929" s="5"/>
    </row>
    <row r="930">
      <c r="A930" s="4"/>
      <c r="B930" s="5"/>
      <c r="E930" s="5"/>
    </row>
    <row r="931">
      <c r="A931" s="4"/>
      <c r="B931" s="5"/>
      <c r="E931" s="5"/>
    </row>
    <row r="932">
      <c r="A932" s="4"/>
      <c r="B932" s="5"/>
      <c r="E932" s="5"/>
    </row>
    <row r="933">
      <c r="A933" s="4"/>
      <c r="B933" s="5"/>
      <c r="E933" s="5"/>
    </row>
    <row r="934">
      <c r="A934" s="4"/>
      <c r="B934" s="5"/>
      <c r="E934" s="5"/>
    </row>
    <row r="935">
      <c r="A935" s="4"/>
      <c r="B935" s="5"/>
      <c r="E935" s="5"/>
    </row>
    <row r="936">
      <c r="A936" s="4"/>
      <c r="B936" s="5"/>
      <c r="E936" s="5"/>
    </row>
    <row r="937">
      <c r="A937" s="4"/>
      <c r="B937" s="5"/>
      <c r="E937" s="5"/>
    </row>
    <row r="938">
      <c r="A938" s="4"/>
      <c r="B938" s="5"/>
      <c r="E938" s="5"/>
    </row>
    <row r="939">
      <c r="A939" s="4"/>
      <c r="B939" s="5"/>
      <c r="E939" s="5"/>
    </row>
    <row r="940">
      <c r="A940" s="4"/>
      <c r="B940" s="5"/>
      <c r="E940" s="5"/>
    </row>
    <row r="941">
      <c r="A941" s="4"/>
      <c r="B941" s="5"/>
      <c r="E941" s="5"/>
    </row>
    <row r="942">
      <c r="A942" s="4"/>
      <c r="B942" s="5"/>
      <c r="E942" s="5"/>
    </row>
    <row r="943">
      <c r="A943" s="4"/>
      <c r="B943" s="5"/>
      <c r="E943" s="5"/>
    </row>
    <row r="944">
      <c r="A944" s="4"/>
      <c r="B944" s="5"/>
      <c r="E944" s="5"/>
    </row>
    <row r="945">
      <c r="A945" s="4"/>
      <c r="B945" s="5"/>
      <c r="E945" s="5"/>
    </row>
    <row r="946">
      <c r="A946" s="4"/>
      <c r="B946" s="5"/>
      <c r="E946" s="5"/>
    </row>
    <row r="947">
      <c r="A947" s="4"/>
      <c r="B947" s="5"/>
      <c r="E947" s="5"/>
    </row>
    <row r="948">
      <c r="A948" s="4"/>
      <c r="B948" s="5"/>
      <c r="E948" s="5"/>
    </row>
    <row r="949">
      <c r="A949" s="4"/>
      <c r="B949" s="5"/>
      <c r="E949" s="5"/>
    </row>
    <row r="950">
      <c r="A950" s="4"/>
      <c r="B950" s="5"/>
      <c r="E950" s="5"/>
    </row>
    <row r="951">
      <c r="A951" s="4"/>
      <c r="B951" s="5"/>
      <c r="E951" s="5"/>
    </row>
    <row r="952">
      <c r="A952" s="4"/>
      <c r="B952" s="5"/>
      <c r="E952" s="5"/>
    </row>
    <row r="953">
      <c r="A953" s="4"/>
      <c r="B953" s="5"/>
      <c r="E953" s="5"/>
    </row>
    <row r="954">
      <c r="A954" s="4"/>
      <c r="B954" s="5"/>
      <c r="E954" s="5"/>
    </row>
    <row r="955">
      <c r="A955" s="4"/>
      <c r="B955" s="5"/>
      <c r="E955" s="5"/>
    </row>
    <row r="956">
      <c r="A956" s="4"/>
      <c r="B956" s="5"/>
      <c r="E956" s="5"/>
    </row>
    <row r="957">
      <c r="A957" s="4"/>
      <c r="B957" s="5"/>
      <c r="E957" s="5"/>
    </row>
    <row r="958">
      <c r="A958" s="4"/>
      <c r="B958" s="5"/>
      <c r="E958" s="5"/>
    </row>
    <row r="959">
      <c r="A959" s="4"/>
      <c r="B959" s="5"/>
      <c r="E959" s="5"/>
    </row>
    <row r="960">
      <c r="A960" s="4"/>
      <c r="B960" s="5"/>
      <c r="E960" s="5"/>
    </row>
    <row r="961">
      <c r="A961" s="4"/>
      <c r="B961" s="5"/>
      <c r="E961" s="5"/>
    </row>
    <row r="962">
      <c r="A962" s="4"/>
      <c r="B962" s="5"/>
      <c r="E962" s="5"/>
    </row>
    <row r="963">
      <c r="A963" s="4"/>
      <c r="B963" s="5"/>
      <c r="E963" s="5"/>
    </row>
    <row r="964">
      <c r="A964" s="4"/>
      <c r="B964" s="5"/>
      <c r="E964" s="5"/>
    </row>
    <row r="965">
      <c r="A965" s="4"/>
      <c r="B965" s="5"/>
      <c r="E965" s="5"/>
    </row>
    <row r="966">
      <c r="A966" s="4"/>
      <c r="B966" s="5"/>
      <c r="E966" s="5"/>
    </row>
    <row r="967">
      <c r="A967" s="4"/>
      <c r="B967" s="5"/>
      <c r="E967" s="5"/>
    </row>
    <row r="968">
      <c r="A968" s="4"/>
      <c r="B968" s="5"/>
      <c r="E968" s="5"/>
    </row>
    <row r="969">
      <c r="A969" s="4"/>
      <c r="B969" s="5"/>
      <c r="E969" s="5"/>
    </row>
    <row r="970">
      <c r="A970" s="4"/>
      <c r="B970" s="5"/>
      <c r="E970" s="5"/>
    </row>
    <row r="971">
      <c r="A971" s="4"/>
      <c r="B971" s="5"/>
      <c r="E971" s="5"/>
    </row>
    <row r="972">
      <c r="A972" s="4"/>
      <c r="B972" s="5"/>
      <c r="E972" s="5"/>
    </row>
    <row r="973">
      <c r="A973" s="4"/>
      <c r="B973" s="5"/>
      <c r="E973" s="5"/>
    </row>
    <row r="974">
      <c r="A974" s="4"/>
      <c r="B974" s="5"/>
      <c r="E974" s="5"/>
    </row>
    <row r="975">
      <c r="A975" s="4"/>
      <c r="B975" s="5"/>
      <c r="E975" s="5"/>
    </row>
    <row r="976">
      <c r="A976" s="4"/>
      <c r="B976" s="5"/>
      <c r="E976" s="5"/>
    </row>
    <row r="977">
      <c r="A977" s="4"/>
      <c r="B977" s="5"/>
      <c r="E977" s="5"/>
    </row>
    <row r="978">
      <c r="A978" s="4"/>
      <c r="B978" s="5"/>
      <c r="E978" s="5"/>
    </row>
    <row r="979">
      <c r="A979" s="4"/>
      <c r="B979" s="5"/>
      <c r="E979" s="5"/>
    </row>
    <row r="980">
      <c r="A980" s="4"/>
      <c r="B980" s="5"/>
      <c r="E980" s="5"/>
    </row>
    <row r="981">
      <c r="A981" s="4"/>
      <c r="B981" s="5"/>
      <c r="E981" s="5"/>
    </row>
    <row r="982">
      <c r="A982" s="4"/>
      <c r="B982" s="5"/>
      <c r="E982" s="5"/>
    </row>
    <row r="983">
      <c r="A983" s="4"/>
      <c r="B983" s="5"/>
      <c r="E983" s="5"/>
    </row>
    <row r="984">
      <c r="A984" s="4"/>
      <c r="B984" s="5"/>
      <c r="E984" s="5"/>
    </row>
    <row r="985">
      <c r="A985" s="4"/>
      <c r="B985" s="5"/>
      <c r="E985" s="5"/>
    </row>
    <row r="986">
      <c r="A986" s="4"/>
      <c r="B986" s="5"/>
      <c r="E986" s="5"/>
    </row>
    <row r="987">
      <c r="A987" s="4"/>
      <c r="B987" s="5"/>
      <c r="E987" s="5"/>
    </row>
    <row r="988">
      <c r="A988" s="4"/>
      <c r="B988" s="5"/>
      <c r="E988" s="5"/>
    </row>
    <row r="989">
      <c r="A989" s="4"/>
      <c r="B989" s="5"/>
      <c r="E989" s="5"/>
    </row>
    <row r="990">
      <c r="A990" s="4"/>
      <c r="B990" s="5"/>
      <c r="E990" s="5"/>
    </row>
    <row r="991">
      <c r="A991" s="4"/>
      <c r="B991" s="5"/>
      <c r="E991" s="5"/>
    </row>
    <row r="992">
      <c r="A992" s="4"/>
      <c r="B992" s="5"/>
      <c r="E992" s="5"/>
    </row>
    <row r="993">
      <c r="A993" s="4"/>
      <c r="B993" s="5"/>
      <c r="E993" s="5"/>
    </row>
    <row r="994">
      <c r="A994" s="4"/>
      <c r="B994" s="5"/>
      <c r="E994" s="5"/>
    </row>
    <row r="995">
      <c r="A995" s="4"/>
      <c r="B995" s="5"/>
      <c r="E995" s="5"/>
    </row>
    <row r="996">
      <c r="A996" s="4"/>
      <c r="B996" s="5"/>
      <c r="E996" s="5"/>
    </row>
    <row r="997">
      <c r="A997" s="4"/>
      <c r="B997" s="5"/>
      <c r="E997" s="5"/>
    </row>
    <row r="998">
      <c r="A998" s="4"/>
      <c r="B998" s="5"/>
      <c r="E998" s="5"/>
    </row>
  </sheetData>
  <autoFilter ref="$A$1:$F$8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330</v>
      </c>
      <c r="B1" s="8" t="s">
        <v>331</v>
      </c>
      <c r="C1" s="9" t="s">
        <v>332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333</v>
      </c>
      <c r="B2" s="12" t="s">
        <v>334</v>
      </c>
      <c r="C2" s="13">
        <v>250.0</v>
      </c>
      <c r="D2" s="10"/>
      <c r="E2" s="10" t="s">
        <v>8</v>
      </c>
      <c r="F2" s="10" t="s">
        <v>183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335</v>
      </c>
      <c r="B3" s="12" t="s">
        <v>336</v>
      </c>
      <c r="C3" s="13">
        <v>105.0</v>
      </c>
      <c r="D3" s="10"/>
      <c r="E3" s="10" t="s">
        <v>8</v>
      </c>
      <c r="F3" s="10" t="s">
        <v>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337</v>
      </c>
      <c r="B4" s="14" t="s">
        <v>338</v>
      </c>
      <c r="C4" s="13">
        <v>345.0</v>
      </c>
      <c r="D4" s="10"/>
      <c r="E4" s="10" t="s">
        <v>242</v>
      </c>
      <c r="F4" s="10" t="s">
        <v>243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339</v>
      </c>
      <c r="B5" s="12" t="s">
        <v>340</v>
      </c>
      <c r="C5" s="13">
        <v>186.0</v>
      </c>
      <c r="D5" s="10"/>
      <c r="E5" s="10" t="s">
        <v>341</v>
      </c>
      <c r="F5" s="10" t="s">
        <v>342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343</v>
      </c>
      <c r="B6" s="12" t="s">
        <v>344</v>
      </c>
      <c r="C6" s="13">
        <v>105.0</v>
      </c>
      <c r="D6" s="10"/>
      <c r="E6" s="10" t="s">
        <v>20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345</v>
      </c>
      <c r="B7" s="14" t="s">
        <v>346</v>
      </c>
      <c r="C7" s="13">
        <v>383.0</v>
      </c>
      <c r="D7" s="10"/>
      <c r="E7" s="10" t="s">
        <v>20</v>
      </c>
      <c r="F7" s="10" t="s">
        <v>264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347</v>
      </c>
      <c r="B8" s="14" t="s">
        <v>348</v>
      </c>
      <c r="C8" s="13">
        <v>326.0</v>
      </c>
      <c r="D8" s="10"/>
      <c r="E8" s="10" t="s">
        <v>227</v>
      </c>
      <c r="F8" s="10" t="s">
        <v>228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349</v>
      </c>
      <c r="B9" s="14" t="s">
        <v>350</v>
      </c>
      <c r="C9" s="13">
        <v>121.0</v>
      </c>
      <c r="D9" s="10"/>
      <c r="E9" s="10" t="s">
        <v>351</v>
      </c>
      <c r="F9" s="10" t="s">
        <v>352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353</v>
      </c>
      <c r="B10" s="12" t="s">
        <v>354</v>
      </c>
      <c r="C10" s="13">
        <v>187.0</v>
      </c>
      <c r="D10" s="10"/>
      <c r="E10" s="10" t="s">
        <v>355</v>
      </c>
      <c r="F10" s="10" t="s">
        <v>356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357</v>
      </c>
      <c r="B11" s="12" t="s">
        <v>358</v>
      </c>
      <c r="C11" s="13">
        <v>320.0</v>
      </c>
      <c r="D11" s="10"/>
      <c r="E11" s="10" t="s">
        <v>210</v>
      </c>
      <c r="F11" s="10" t="s">
        <v>211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359</v>
      </c>
      <c r="B12" s="12" t="s">
        <v>360</v>
      </c>
      <c r="C12" s="13">
        <v>187.0</v>
      </c>
      <c r="D12" s="10"/>
      <c r="E12" s="10" t="s">
        <v>69</v>
      </c>
      <c r="F12" s="10" t="s">
        <v>70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361</v>
      </c>
      <c r="B13" s="12" t="s">
        <v>362</v>
      </c>
      <c r="C13" s="13">
        <v>121.0</v>
      </c>
      <c r="D13" s="10"/>
      <c r="E13" s="10" t="s">
        <v>363</v>
      </c>
      <c r="F13" s="10" t="s">
        <v>364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365</v>
      </c>
      <c r="B14" s="15" t="s">
        <v>366</v>
      </c>
      <c r="C14" s="13">
        <v>377.0</v>
      </c>
      <c r="D14" s="10"/>
      <c r="E14" s="10" t="s">
        <v>367</v>
      </c>
      <c r="F14" s="10" t="s">
        <v>368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369</v>
      </c>
      <c r="B15" s="12" t="s">
        <v>370</v>
      </c>
      <c r="C15" s="13">
        <v>220.0</v>
      </c>
      <c r="D15" s="10"/>
      <c r="E15" s="10" t="s">
        <v>101</v>
      </c>
      <c r="F15" s="10" t="s">
        <v>102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371</v>
      </c>
      <c r="B16" s="14" t="s">
        <v>372</v>
      </c>
      <c r="C16" s="13">
        <v>326.0</v>
      </c>
      <c r="D16" s="10"/>
      <c r="E16" s="10" t="s">
        <v>373</v>
      </c>
      <c r="F16" s="10" t="s">
        <v>374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375</v>
      </c>
      <c r="B17" s="12" t="s">
        <v>376</v>
      </c>
      <c r="C17" s="13">
        <v>220.0</v>
      </c>
      <c r="D17" s="10"/>
      <c r="E17" s="10" t="s">
        <v>377</v>
      </c>
      <c r="F17" s="10" t="s">
        <v>378</v>
      </c>
      <c r="G17" s="10" t="s">
        <v>379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380</v>
      </c>
      <c r="B18" s="12" t="s">
        <v>381</v>
      </c>
      <c r="C18" s="13">
        <v>121.0</v>
      </c>
      <c r="D18" s="10"/>
      <c r="E18" s="10" t="s">
        <v>52</v>
      </c>
      <c r="F18" s="10" t="s">
        <v>53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382</v>
      </c>
      <c r="B19" s="12" t="s">
        <v>383</v>
      </c>
      <c r="C19" s="13">
        <v>240.0</v>
      </c>
      <c r="D19" s="10"/>
      <c r="E19" s="10" t="s">
        <v>160</v>
      </c>
      <c r="F19" s="10" t="s">
        <v>161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384</v>
      </c>
      <c r="B20" s="12" t="s">
        <v>385</v>
      </c>
      <c r="C20" s="13">
        <v>230.0</v>
      </c>
      <c r="D20" s="10"/>
      <c r="E20" s="10" t="s">
        <v>157</v>
      </c>
      <c r="F20" s="10" t="s">
        <v>74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386</v>
      </c>
      <c r="B21" s="12" t="s">
        <v>387</v>
      </c>
      <c r="C21" s="13">
        <v>120.0</v>
      </c>
      <c r="D21" s="10"/>
      <c r="E21" s="10" t="s">
        <v>388</v>
      </c>
      <c r="F21" s="10" t="s">
        <v>389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390</v>
      </c>
      <c r="B22" s="12" t="s">
        <v>391</v>
      </c>
      <c r="C22" s="13">
        <v>187.0</v>
      </c>
      <c r="D22" s="10"/>
      <c r="E22" s="10" t="s">
        <v>392</v>
      </c>
      <c r="F22" s="10" t="s">
        <v>393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394</v>
      </c>
      <c r="B23" s="12" t="s">
        <v>395</v>
      </c>
      <c r="C23" s="13">
        <v>105.0</v>
      </c>
      <c r="D23" s="10"/>
      <c r="E23" s="10" t="s">
        <v>396</v>
      </c>
      <c r="F23" s="10" t="s">
        <v>397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398</v>
      </c>
      <c r="B24" s="12" t="s">
        <v>399</v>
      </c>
      <c r="C24" s="13">
        <v>105.0</v>
      </c>
      <c r="D24" s="10"/>
      <c r="E24" s="10" t="s">
        <v>12</v>
      </c>
      <c r="F24" s="10" t="s">
        <v>13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400</v>
      </c>
      <c r="B25" s="12" t="s">
        <v>401</v>
      </c>
      <c r="C25" s="13" t="s">
        <v>402</v>
      </c>
      <c r="D25" s="10"/>
      <c r="E25" s="10" t="s">
        <v>403</v>
      </c>
      <c r="F25" s="10" t="s">
        <v>404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 t="s">
        <v>405</v>
      </c>
      <c r="B26" s="12" t="s">
        <v>406</v>
      </c>
      <c r="C26" s="13" t="s">
        <v>407</v>
      </c>
      <c r="D26" s="10"/>
      <c r="E26" s="10" t="s">
        <v>403</v>
      </c>
      <c r="F26" s="10" t="s">
        <v>408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409</v>
      </c>
      <c r="B27" s="12" t="s">
        <v>410</v>
      </c>
      <c r="C27" s="13" t="s">
        <v>411</v>
      </c>
      <c r="D27" s="10"/>
      <c r="E27" s="10" t="s">
        <v>412</v>
      </c>
      <c r="F27" s="10" t="s">
        <v>413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414</v>
      </c>
      <c r="B28" s="12" t="s">
        <v>415</v>
      </c>
      <c r="C28" s="13">
        <v>250.0</v>
      </c>
      <c r="D28" s="10"/>
      <c r="E28" s="10" t="s">
        <v>416</v>
      </c>
      <c r="F28" s="10" t="s">
        <v>239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417</v>
      </c>
      <c r="B29" s="12" t="s">
        <v>418</v>
      </c>
      <c r="C29" s="13">
        <v>326.0</v>
      </c>
      <c r="D29" s="10"/>
      <c r="E29" s="10" t="s">
        <v>419</v>
      </c>
      <c r="F29" s="10" t="s">
        <v>420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421</v>
      </c>
      <c r="B30" s="12" t="s">
        <v>422</v>
      </c>
      <c r="C30" s="13">
        <v>311.0</v>
      </c>
      <c r="D30" s="10"/>
      <c r="E30" s="10" t="s">
        <v>423</v>
      </c>
      <c r="F30" s="10" t="s">
        <v>191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424</v>
      </c>
      <c r="B31" s="12" t="s">
        <v>425</v>
      </c>
      <c r="C31" s="13">
        <v>230.0</v>
      </c>
      <c r="D31" s="10"/>
      <c r="E31" s="10" t="s">
        <v>426</v>
      </c>
      <c r="F31" s="10" t="s">
        <v>397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427</v>
      </c>
      <c r="B32" s="12" t="s">
        <v>428</v>
      </c>
      <c r="C32" s="13">
        <v>311.0</v>
      </c>
      <c r="D32" s="10"/>
      <c r="E32" s="10" t="s">
        <v>429</v>
      </c>
      <c r="F32" s="10" t="s">
        <v>430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431</v>
      </c>
      <c r="B33" s="14" t="s">
        <v>432</v>
      </c>
      <c r="C33" s="13">
        <v>320.0</v>
      </c>
      <c r="D33" s="10"/>
      <c r="E33" s="10" t="s">
        <v>433</v>
      </c>
      <c r="F33" s="10" t="s">
        <v>434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435</v>
      </c>
      <c r="B34" s="12" t="s">
        <v>436</v>
      </c>
      <c r="C34" s="13">
        <v>230.0</v>
      </c>
      <c r="D34" s="10"/>
      <c r="E34" s="10" t="s">
        <v>144</v>
      </c>
      <c r="F34" s="10" t="s">
        <v>145</v>
      </c>
      <c r="G34" s="10" t="s">
        <v>146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437</v>
      </c>
      <c r="B35" s="12" t="s">
        <v>438</v>
      </c>
      <c r="C35" s="13">
        <v>250.0</v>
      </c>
      <c r="D35" s="10"/>
      <c r="E35" s="10" t="s">
        <v>60</v>
      </c>
      <c r="F35" s="10" t="s">
        <v>61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439</v>
      </c>
      <c r="B36" s="12" t="s">
        <v>440</v>
      </c>
      <c r="C36" s="13">
        <v>119.0</v>
      </c>
      <c r="D36" s="10"/>
      <c r="E36" s="10" t="s">
        <v>441</v>
      </c>
      <c r="F36" s="10" t="s">
        <v>442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443</v>
      </c>
      <c r="B37" s="12" t="s">
        <v>444</v>
      </c>
      <c r="C37" s="13">
        <v>121.0</v>
      </c>
      <c r="D37" s="10"/>
      <c r="E37" s="10" t="s">
        <v>445</v>
      </c>
      <c r="F37" s="10" t="s">
        <v>187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446</v>
      </c>
      <c r="B38" s="12" t="s">
        <v>447</v>
      </c>
      <c r="C38" s="13">
        <v>240.0</v>
      </c>
      <c r="D38" s="10"/>
      <c r="E38" s="10" t="s">
        <v>448</v>
      </c>
      <c r="F38" s="10" t="s">
        <v>449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450</v>
      </c>
      <c r="B39" s="12" t="s">
        <v>451</v>
      </c>
      <c r="C39" s="13">
        <v>230.0</v>
      </c>
      <c r="D39" s="10"/>
      <c r="E39" s="10" t="s">
        <v>452</v>
      </c>
      <c r="F39" s="10" t="s">
        <v>453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454</v>
      </c>
      <c r="B40" s="15" t="s">
        <v>455</v>
      </c>
      <c r="C40" s="13">
        <v>383.0</v>
      </c>
      <c r="D40" s="10"/>
      <c r="E40" s="10" t="s">
        <v>282</v>
      </c>
      <c r="F40" s="10" t="s">
        <v>283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456</v>
      </c>
      <c r="B41" s="12" t="s">
        <v>457</v>
      </c>
      <c r="C41" s="13">
        <v>240.0</v>
      </c>
      <c r="D41" s="10"/>
      <c r="E41" s="10" t="s">
        <v>458</v>
      </c>
      <c r="F41" s="10" t="s">
        <v>459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460</v>
      </c>
      <c r="B42" s="15" t="s">
        <v>461</v>
      </c>
      <c r="C42" s="13">
        <v>377.0</v>
      </c>
      <c r="D42" s="10"/>
      <c r="E42" s="10" t="s">
        <v>462</v>
      </c>
      <c r="F42" s="10" t="s">
        <v>463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464</v>
      </c>
      <c r="B43" s="12" t="s">
        <v>465</v>
      </c>
      <c r="C43" s="13" t="s">
        <v>411</v>
      </c>
      <c r="D43" s="10"/>
      <c r="E43" s="10" t="s">
        <v>153</v>
      </c>
      <c r="F43" s="10" t="s">
        <v>466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467</v>
      </c>
      <c r="B44" s="12" t="s">
        <v>468</v>
      </c>
      <c r="C44" s="13">
        <v>120.0</v>
      </c>
      <c r="D44" s="10"/>
      <c r="E44" s="10" t="s">
        <v>469</v>
      </c>
      <c r="F44" s="10" t="s">
        <v>470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471</v>
      </c>
      <c r="B45" s="12" t="s">
        <v>472</v>
      </c>
      <c r="C45" s="13">
        <v>105.0</v>
      </c>
      <c r="D45" s="10"/>
      <c r="E45" s="10" t="s">
        <v>473</v>
      </c>
      <c r="F45" s="10" t="s">
        <v>474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475</v>
      </c>
      <c r="B46" s="12" t="s">
        <v>476</v>
      </c>
      <c r="C46" s="13">
        <v>220.0</v>
      </c>
      <c r="D46" s="10"/>
      <c r="E46" s="10" t="s">
        <v>312</v>
      </c>
      <c r="F46" s="10" t="s">
        <v>313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 t="s">
        <v>477</v>
      </c>
      <c r="B47" s="12" t="s">
        <v>478</v>
      </c>
      <c r="C47" s="13">
        <v>121.0</v>
      </c>
      <c r="D47" s="10"/>
      <c r="E47" s="10" t="s">
        <v>56</v>
      </c>
      <c r="F47" s="10" t="s">
        <v>57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479</v>
      </c>
      <c r="B48" s="12" t="s">
        <v>480</v>
      </c>
      <c r="C48" s="16">
        <v>101.0</v>
      </c>
      <c r="D48" s="10"/>
      <c r="E48" s="10" t="s">
        <v>56</v>
      </c>
      <c r="F48" s="10" t="s">
        <v>481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 t="s">
        <v>482</v>
      </c>
      <c r="B49" s="12" t="s">
        <v>483</v>
      </c>
      <c r="C49" s="13">
        <v>240.0</v>
      </c>
      <c r="D49" s="10"/>
      <c r="E49" s="10" t="s">
        <v>168</v>
      </c>
      <c r="F49" s="10" t="s">
        <v>169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 t="s">
        <v>484</v>
      </c>
      <c r="B50" s="12" t="s">
        <v>485</v>
      </c>
      <c r="C50" s="13">
        <v>187.0</v>
      </c>
      <c r="D50" s="10"/>
      <c r="E50" s="10" t="s">
        <v>117</v>
      </c>
      <c r="F50" s="10" t="s">
        <v>118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 t="s">
        <v>486</v>
      </c>
      <c r="B51" s="12" t="s">
        <v>487</v>
      </c>
      <c r="C51" s="13">
        <v>187.0</v>
      </c>
      <c r="D51" s="10"/>
      <c r="E51" s="10" t="s">
        <v>117</v>
      </c>
      <c r="F51" s="10" t="s">
        <v>488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489</v>
      </c>
      <c r="B52" s="17" t="s">
        <v>490</v>
      </c>
      <c r="C52" s="13" t="s">
        <v>491</v>
      </c>
      <c r="D52" s="10"/>
      <c r="E52" s="10" t="s">
        <v>117</v>
      </c>
      <c r="F52" s="10" t="s">
        <v>492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 t="s">
        <v>493</v>
      </c>
      <c r="B53" s="12" t="s">
        <v>494</v>
      </c>
      <c r="C53" s="13">
        <v>186.0</v>
      </c>
      <c r="D53" s="10"/>
      <c r="E53" s="10" t="s">
        <v>81</v>
      </c>
      <c r="F53" s="10" t="s">
        <v>82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495</v>
      </c>
      <c r="B54" s="14" t="s">
        <v>496</v>
      </c>
      <c r="C54" s="13">
        <v>326.0</v>
      </c>
      <c r="D54" s="10"/>
      <c r="E54" s="10" t="s">
        <v>140</v>
      </c>
      <c r="F54" s="10" t="s">
        <v>141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 t="s">
        <v>497</v>
      </c>
      <c r="B55" s="12" t="s">
        <v>498</v>
      </c>
      <c r="C55" s="13">
        <v>121.0</v>
      </c>
      <c r="D55" s="10"/>
      <c r="E55" s="10" t="s">
        <v>121</v>
      </c>
      <c r="F55" s="10" t="s">
        <v>122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 t="s">
        <v>499</v>
      </c>
      <c r="B56" s="14" t="s">
        <v>500</v>
      </c>
      <c r="C56" s="13">
        <v>345.0</v>
      </c>
      <c r="D56" s="10"/>
      <c r="E56" s="10" t="s">
        <v>85</v>
      </c>
      <c r="F56" s="10" t="s">
        <v>86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 t="s">
        <v>501</v>
      </c>
      <c r="B57" s="12" t="s">
        <v>502</v>
      </c>
      <c r="C57" s="13">
        <v>311.0</v>
      </c>
      <c r="D57" s="10"/>
      <c r="E57" s="10" t="s">
        <v>202</v>
      </c>
      <c r="F57" s="10" t="s">
        <v>203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 t="s">
        <v>503</v>
      </c>
      <c r="B58" s="14" t="s">
        <v>504</v>
      </c>
      <c r="C58" s="13">
        <v>121.0</v>
      </c>
      <c r="D58" s="10"/>
      <c r="E58" s="10" t="s">
        <v>505</v>
      </c>
      <c r="F58" s="10" t="s">
        <v>506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 t="s">
        <v>507</v>
      </c>
      <c r="B59" s="12" t="s">
        <v>508</v>
      </c>
      <c r="C59" s="13">
        <v>121.0</v>
      </c>
      <c r="D59" s="10"/>
      <c r="E59" s="10" t="s">
        <v>36</v>
      </c>
      <c r="F59" s="10" t="s">
        <v>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 t="s">
        <v>509</v>
      </c>
      <c r="B60" s="12" t="s">
        <v>510</v>
      </c>
      <c r="C60" s="13">
        <v>121.0</v>
      </c>
      <c r="D60" s="10"/>
      <c r="E60" s="10" t="s">
        <v>40</v>
      </c>
      <c r="F60" s="10" t="s">
        <v>41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 t="s">
        <v>511</v>
      </c>
      <c r="B61" s="15" t="s">
        <v>512</v>
      </c>
      <c r="C61" s="13">
        <v>326.0</v>
      </c>
      <c r="D61" s="10"/>
      <c r="E61" s="10" t="s">
        <v>513</v>
      </c>
      <c r="F61" s="10" t="s">
        <v>514</v>
      </c>
      <c r="G61" s="10" t="s">
        <v>515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 t="s">
        <v>516</v>
      </c>
      <c r="B62" s="12" t="s">
        <v>517</v>
      </c>
      <c r="C62" s="13">
        <v>186.0</v>
      </c>
      <c r="D62" s="10"/>
      <c r="E62" s="10" t="s">
        <v>518</v>
      </c>
      <c r="F62" s="10" t="s">
        <v>519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 t="s">
        <v>520</v>
      </c>
      <c r="B63" s="12" t="s">
        <v>521</v>
      </c>
      <c r="C63" s="13">
        <v>311.0</v>
      </c>
      <c r="D63" s="10"/>
      <c r="E63" s="10" t="s">
        <v>190</v>
      </c>
      <c r="F63" s="10" t="s">
        <v>191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522</v>
      </c>
      <c r="B64" s="12" t="s">
        <v>523</v>
      </c>
      <c r="C64" s="13">
        <v>220.0</v>
      </c>
      <c r="D64" s="10"/>
      <c r="E64" s="10" t="s">
        <v>93</v>
      </c>
      <c r="F64" s="10" t="s">
        <v>94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 t="s">
        <v>524</v>
      </c>
      <c r="B65" s="14" t="s">
        <v>525</v>
      </c>
      <c r="C65" s="13">
        <v>383.0</v>
      </c>
      <c r="D65" s="10"/>
      <c r="E65" s="10" t="s">
        <v>526</v>
      </c>
      <c r="F65" s="10" t="s">
        <v>137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527</v>
      </c>
      <c r="B66" s="12" t="s">
        <v>528</v>
      </c>
      <c r="C66" s="13">
        <v>230.0</v>
      </c>
      <c r="D66" s="10"/>
      <c r="E66" s="10" t="s">
        <v>164</v>
      </c>
      <c r="F66" s="10" t="s">
        <v>529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 t="s">
        <v>530</v>
      </c>
      <c r="B67" s="15" t="s">
        <v>531</v>
      </c>
      <c r="C67" s="13">
        <v>377.0</v>
      </c>
      <c r="D67" s="10"/>
      <c r="E67" s="10" t="s">
        <v>271</v>
      </c>
      <c r="F67" s="10" t="s">
        <v>272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 t="s">
        <v>532</v>
      </c>
      <c r="B68" s="12" t="s">
        <v>533</v>
      </c>
      <c r="C68" s="13" t="s">
        <v>534</v>
      </c>
      <c r="D68" s="10"/>
      <c r="E68" s="10" t="s">
        <v>179</v>
      </c>
      <c r="F68" s="10" t="s">
        <v>180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 t="s">
        <v>535</v>
      </c>
      <c r="B69" s="12" t="s">
        <v>536</v>
      </c>
      <c r="C69" s="13">
        <v>121.0</v>
      </c>
      <c r="D69" s="10"/>
      <c r="E69" s="10" t="s">
        <v>48</v>
      </c>
      <c r="F69" s="10" t="s">
        <v>49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 t="s">
        <v>537</v>
      </c>
      <c r="B70" s="12" t="s">
        <v>538</v>
      </c>
      <c r="C70" s="13">
        <v>230.0</v>
      </c>
      <c r="D70" s="10"/>
      <c r="E70" s="10" t="s">
        <v>125</v>
      </c>
      <c r="F70" s="10" t="s">
        <v>133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 t="s">
        <v>539</v>
      </c>
      <c r="B71" s="12" t="s">
        <v>540</v>
      </c>
      <c r="C71" s="13">
        <v>119.0</v>
      </c>
      <c r="D71" s="10"/>
      <c r="E71" s="10" t="s">
        <v>541</v>
      </c>
      <c r="F71" s="10" t="s">
        <v>141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 t="s">
        <v>542</v>
      </c>
      <c r="B72" s="12" t="s">
        <v>543</v>
      </c>
      <c r="C72" s="13">
        <v>328.0</v>
      </c>
      <c r="D72" s="10"/>
      <c r="E72" s="10" t="s">
        <v>267</v>
      </c>
      <c r="F72" s="10" t="s">
        <v>268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 t="s">
        <v>544</v>
      </c>
      <c r="B73" s="14" t="s">
        <v>545</v>
      </c>
      <c r="C73" s="13">
        <v>326.0</v>
      </c>
      <c r="D73" s="10"/>
      <c r="E73" s="10" t="s">
        <v>220</v>
      </c>
      <c r="F73" s="10" t="s">
        <v>86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 t="s">
        <v>546</v>
      </c>
      <c r="B74" s="12" t="s">
        <v>547</v>
      </c>
      <c r="C74" s="13">
        <v>186.0</v>
      </c>
      <c r="D74" s="10"/>
      <c r="E74" s="10" t="s">
        <v>548</v>
      </c>
      <c r="F74" s="10" t="s">
        <v>549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 t="s">
        <v>550</v>
      </c>
      <c r="B75" s="12" t="s">
        <v>551</v>
      </c>
      <c r="C75" s="13">
        <v>230.0</v>
      </c>
      <c r="D75" s="10"/>
      <c r="E75" s="10" t="s">
        <v>552</v>
      </c>
      <c r="F75" s="10" t="s">
        <v>553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 t="s">
        <v>554</v>
      </c>
      <c r="B76" s="12" t="s">
        <v>555</v>
      </c>
      <c r="C76" s="13">
        <v>250.0</v>
      </c>
      <c r="D76" s="10"/>
      <c r="E76" s="10" t="s">
        <v>556</v>
      </c>
      <c r="F76" s="10" t="s">
        <v>557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 t="s">
        <v>558</v>
      </c>
      <c r="B77" s="12" t="s">
        <v>559</v>
      </c>
      <c r="C77" s="13">
        <v>230.0</v>
      </c>
      <c r="D77" s="10"/>
      <c r="E77" s="10" t="s">
        <v>149</v>
      </c>
      <c r="F77" s="10" t="s">
        <v>150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8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8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8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8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8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8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8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8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8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8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8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8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8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8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8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8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8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8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8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8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8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8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8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8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8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8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8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8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8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8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8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8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8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8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8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8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8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8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8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C$77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</hyperlinks>
  <drawing r:id="rId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 t="s">
        <v>560</v>
      </c>
      <c r="B1" s="19"/>
      <c r="C1" s="20"/>
      <c r="D1" s="19"/>
      <c r="E1" s="17" t="s">
        <v>561</v>
      </c>
      <c r="F1" s="17" t="s">
        <v>331</v>
      </c>
      <c r="G1" s="17" t="s">
        <v>562</v>
      </c>
      <c r="H1" s="17" t="s">
        <v>563</v>
      </c>
      <c r="I1" s="17" t="s">
        <v>564</v>
      </c>
      <c r="J1" s="17" t="s">
        <v>565</v>
      </c>
      <c r="K1" s="17" t="s">
        <v>566</v>
      </c>
      <c r="L1" s="17" t="s">
        <v>567</v>
      </c>
      <c r="M1" s="17" t="s">
        <v>568</v>
      </c>
      <c r="N1" s="17" t="s">
        <v>569</v>
      </c>
    </row>
    <row r="2">
      <c r="A2" s="17" t="s">
        <v>336</v>
      </c>
      <c r="B2" s="17" t="s">
        <v>8</v>
      </c>
      <c r="C2" s="21" t="s">
        <v>9</v>
      </c>
      <c r="D2" s="17"/>
      <c r="E2" s="17" t="s">
        <v>570</v>
      </c>
      <c r="F2" s="17" t="s">
        <v>571</v>
      </c>
      <c r="G2" s="17" t="s">
        <v>335</v>
      </c>
      <c r="H2" s="22">
        <v>1.0</v>
      </c>
      <c r="I2" s="22">
        <v>1.0</v>
      </c>
      <c r="J2" s="17" t="s">
        <v>572</v>
      </c>
      <c r="K2" s="17" t="s">
        <v>573</v>
      </c>
      <c r="L2" s="22">
        <v>3.96</v>
      </c>
      <c r="M2" s="22">
        <v>4.0</v>
      </c>
      <c r="N2" s="17" t="s">
        <v>574</v>
      </c>
      <c r="U2" s="6" t="str">
        <f>IFERROR(__xludf.DUMMYFUNCTION("REGEXREPLACE(F2,""(\B)([A-Z])"","" $2"")
"),"Adam Viola")</f>
        <v>Adam Viola</v>
      </c>
    </row>
    <row r="3">
      <c r="A3" s="17" t="s">
        <v>395</v>
      </c>
      <c r="B3" s="17" t="s">
        <v>396</v>
      </c>
      <c r="C3" s="21" t="s">
        <v>397</v>
      </c>
      <c r="D3" s="17"/>
      <c r="E3" s="17" t="s">
        <v>570</v>
      </c>
      <c r="F3" s="17" t="s">
        <v>575</v>
      </c>
      <c r="G3" s="17" t="s">
        <v>394</v>
      </c>
      <c r="H3" s="22">
        <v>1.0</v>
      </c>
      <c r="I3" s="22">
        <v>1.0</v>
      </c>
      <c r="J3" s="17" t="s">
        <v>576</v>
      </c>
      <c r="K3" s="17" t="s">
        <v>577</v>
      </c>
      <c r="L3" s="22">
        <v>3.38</v>
      </c>
      <c r="M3" s="22">
        <v>3.51</v>
      </c>
      <c r="N3" s="17" t="s">
        <v>574</v>
      </c>
      <c r="U3" s="6" t="str">
        <f>IFERROR(__xludf.DUMMYFUNCTION("REGEXREPLACE(F3,""(\B)([A-Z])"","" $2"")
"),"Dongwei Wu")</f>
        <v>Dongwei Wu</v>
      </c>
    </row>
    <row r="4">
      <c r="A4" s="17" t="s">
        <v>399</v>
      </c>
      <c r="B4" s="17" t="s">
        <v>12</v>
      </c>
      <c r="C4" s="21" t="s">
        <v>13</v>
      </c>
      <c r="D4" s="17"/>
      <c r="E4" s="17" t="s">
        <v>570</v>
      </c>
      <c r="F4" s="17" t="s">
        <v>578</v>
      </c>
      <c r="G4" s="17" t="s">
        <v>398</v>
      </c>
      <c r="H4" s="22">
        <v>1.0</v>
      </c>
      <c r="I4" s="22">
        <v>1.0</v>
      </c>
      <c r="J4" s="17" t="s">
        <v>576</v>
      </c>
      <c r="K4" s="17" t="s">
        <v>579</v>
      </c>
      <c r="L4" s="22">
        <v>3.3</v>
      </c>
      <c r="M4" s="22">
        <v>3.0</v>
      </c>
      <c r="N4" s="17" t="s">
        <v>574</v>
      </c>
      <c r="U4" s="6" t="str">
        <f>IFERROR(__xludf.DUMMYFUNCTION("REGEXREPLACE(F4,""(\B)([A-Z])"","" $2"")
"),"Elise Mann")</f>
        <v>Elise Mann</v>
      </c>
    </row>
    <row r="5">
      <c r="A5" s="17" t="s">
        <v>472</v>
      </c>
      <c r="B5" s="17" t="s">
        <v>473</v>
      </c>
      <c r="C5" s="21" t="s">
        <v>474</v>
      </c>
      <c r="D5" s="17"/>
      <c r="E5" s="17" t="s">
        <v>570</v>
      </c>
      <c r="F5" s="17" t="s">
        <v>580</v>
      </c>
      <c r="G5" s="17" t="s">
        <v>471</v>
      </c>
      <c r="H5" s="22">
        <v>1.0</v>
      </c>
      <c r="I5" s="22">
        <v>1.0</v>
      </c>
      <c r="J5" s="17" t="s">
        <v>572</v>
      </c>
      <c r="K5" s="17" t="s">
        <v>581</v>
      </c>
      <c r="L5" s="22">
        <v>3.96</v>
      </c>
      <c r="M5" s="22">
        <v>4.0</v>
      </c>
      <c r="N5" s="17" t="s">
        <v>574</v>
      </c>
      <c r="U5" s="6" t="str">
        <f>IFERROR(__xludf.DUMMYFUNCTION("REGEXREPLACE(F5,""(\B)([A-Z])"","" $2"")
"),"Lauren Kenyon")</f>
        <v>Lauren Kenyon</v>
      </c>
    </row>
    <row r="6">
      <c r="A6" s="17" t="s">
        <v>582</v>
      </c>
      <c r="B6" s="17" t="s">
        <v>583</v>
      </c>
      <c r="C6" s="21" t="s">
        <v>584</v>
      </c>
      <c r="D6" s="17"/>
      <c r="E6" s="17" t="s">
        <v>570</v>
      </c>
      <c r="F6" s="17" t="s">
        <v>585</v>
      </c>
      <c r="G6" s="17" t="s">
        <v>586</v>
      </c>
      <c r="H6" s="22">
        <v>2.0</v>
      </c>
      <c r="I6" s="17" t="s">
        <v>587</v>
      </c>
      <c r="J6" s="17" t="s">
        <v>576</v>
      </c>
      <c r="K6" s="17" t="s">
        <v>579</v>
      </c>
      <c r="L6" s="22">
        <v>3.398</v>
      </c>
      <c r="M6" s="22">
        <v>0.0</v>
      </c>
      <c r="N6" s="17" t="s">
        <v>588</v>
      </c>
      <c r="U6" s="6" t="str">
        <f>IFERROR(__xludf.DUMMYFUNCTION("REGEXREPLACE(F6,""(\B)([A-Z])"","" $2"")
"),"Michaela Digan")</f>
        <v>Michaela Digan</v>
      </c>
    </row>
    <row r="7">
      <c r="A7" s="17" t="s">
        <v>387</v>
      </c>
      <c r="B7" s="17" t="s">
        <v>388</v>
      </c>
      <c r="C7" s="21" t="s">
        <v>389</v>
      </c>
      <c r="D7" s="17"/>
      <c r="E7" s="17" t="s">
        <v>589</v>
      </c>
      <c r="F7" s="17" t="s">
        <v>590</v>
      </c>
      <c r="G7" s="17" t="s">
        <v>386</v>
      </c>
      <c r="H7" s="22">
        <v>1.0</v>
      </c>
      <c r="I7" s="22">
        <v>1.0</v>
      </c>
      <c r="J7" s="17" t="s">
        <v>572</v>
      </c>
      <c r="K7" s="17" t="s">
        <v>591</v>
      </c>
      <c r="L7" s="22">
        <v>3.918</v>
      </c>
      <c r="M7" s="22">
        <v>3.8</v>
      </c>
      <c r="N7" s="17" t="s">
        <v>574</v>
      </c>
      <c r="U7" s="6" t="str">
        <f>IFERROR(__xludf.DUMMYFUNCTION("REGEXREPLACE(F7,""(\B)([A-Z])"","" $2"")
"),"Daria Garkavtseva")</f>
        <v>Daria Garkavtseva</v>
      </c>
    </row>
    <row r="8">
      <c r="A8" s="17" t="s">
        <v>362</v>
      </c>
      <c r="B8" s="17" t="s">
        <v>363</v>
      </c>
      <c r="C8" s="21" t="s">
        <v>364</v>
      </c>
      <c r="D8" s="17"/>
      <c r="E8" s="17" t="s">
        <v>592</v>
      </c>
      <c r="F8" s="17" t="s">
        <v>593</v>
      </c>
      <c r="G8" s="17" t="s">
        <v>361</v>
      </c>
      <c r="H8" s="22">
        <v>1.0</v>
      </c>
      <c r="I8" s="22">
        <v>1.0</v>
      </c>
      <c r="J8" s="17" t="s">
        <v>576</v>
      </c>
      <c r="K8" s="17" t="s">
        <v>579</v>
      </c>
      <c r="L8" s="22">
        <v>3.986</v>
      </c>
      <c r="M8" s="22">
        <v>4.0</v>
      </c>
      <c r="N8" s="17" t="s">
        <v>574</v>
      </c>
      <c r="U8" s="6" t="str">
        <f>IFERROR(__xludf.DUMMYFUNCTION("REGEXREPLACE(F8,""(\B)([A-Z])"","" $2"")
"),"Caleb Carr")</f>
        <v>Caleb Carr</v>
      </c>
    </row>
    <row r="9">
      <c r="A9" s="17" t="s">
        <v>381</v>
      </c>
      <c r="B9" s="17" t="s">
        <v>52</v>
      </c>
      <c r="C9" s="21" t="s">
        <v>53</v>
      </c>
      <c r="D9" s="17"/>
      <c r="E9" s="17" t="s">
        <v>592</v>
      </c>
      <c r="F9" s="17" t="s">
        <v>594</v>
      </c>
      <c r="G9" s="17" t="s">
        <v>380</v>
      </c>
      <c r="H9" s="22">
        <v>1.0</v>
      </c>
      <c r="I9" s="22">
        <v>1.0</v>
      </c>
      <c r="J9" s="17" t="s">
        <v>576</v>
      </c>
      <c r="K9" s="17" t="s">
        <v>579</v>
      </c>
      <c r="L9" s="22">
        <v>3.43</v>
      </c>
      <c r="M9" s="22">
        <v>3.3</v>
      </c>
      <c r="N9" s="17" t="s">
        <v>574</v>
      </c>
      <c r="U9" s="6" t="str">
        <f>IFERROR(__xludf.DUMMYFUNCTION("REGEXREPLACE(F9,""(\B)([A-Z])"","" $2"")
"),"Cole Smith")</f>
        <v>Cole Smith</v>
      </c>
    </row>
    <row r="10">
      <c r="A10" s="17" t="s">
        <v>476</v>
      </c>
      <c r="B10" s="17" t="s">
        <v>312</v>
      </c>
      <c r="C10" s="21" t="s">
        <v>313</v>
      </c>
      <c r="D10" s="17"/>
      <c r="E10" s="17" t="s">
        <v>592</v>
      </c>
      <c r="F10" s="17" t="s">
        <v>595</v>
      </c>
      <c r="G10" s="17" t="s">
        <v>475</v>
      </c>
      <c r="H10" s="22">
        <v>1.0</v>
      </c>
      <c r="I10" s="22">
        <v>1.0</v>
      </c>
      <c r="J10" s="17" t="s">
        <v>576</v>
      </c>
      <c r="K10" s="17" t="s">
        <v>579</v>
      </c>
      <c r="L10" s="22">
        <v>0.0</v>
      </c>
      <c r="M10" s="22">
        <v>0.0</v>
      </c>
      <c r="N10" s="17" t="s">
        <v>574</v>
      </c>
      <c r="U10" s="6" t="str">
        <f>IFERROR(__xludf.DUMMYFUNCTION("REGEXREPLACE(F10,""(\B)([A-Z])"","" $2"")
"),"Lynn Samson")</f>
        <v>Lynn Samson</v>
      </c>
    </row>
    <row r="11">
      <c r="A11" s="17" t="s">
        <v>478</v>
      </c>
      <c r="B11" s="17" t="s">
        <v>56</v>
      </c>
      <c r="C11" s="21" t="s">
        <v>57</v>
      </c>
      <c r="D11" s="17"/>
      <c r="E11" s="17" t="s">
        <v>592</v>
      </c>
      <c r="F11" s="17" t="s">
        <v>596</v>
      </c>
      <c r="G11" s="17" t="s">
        <v>477</v>
      </c>
      <c r="H11" s="22">
        <v>1.0</v>
      </c>
      <c r="I11" s="22">
        <v>1.0</v>
      </c>
      <c r="J11" s="17" t="s">
        <v>576</v>
      </c>
      <c r="K11" s="17" t="s">
        <v>579</v>
      </c>
      <c r="L11" s="22">
        <v>3.96</v>
      </c>
      <c r="M11" s="22">
        <v>3.92</v>
      </c>
      <c r="N11" s="17" t="s">
        <v>574</v>
      </c>
      <c r="U11" s="6" t="str">
        <f>IFERROR(__xludf.DUMMYFUNCTION("REGEXREPLACE(F11,""(\B)([A-Z])"","" $2"")
"),"Matthew Mill")</f>
        <v>Matthew Mill</v>
      </c>
    </row>
    <row r="12">
      <c r="A12" s="17" t="s">
        <v>498</v>
      </c>
      <c r="B12" s="17" t="s">
        <v>121</v>
      </c>
      <c r="C12" s="21" t="s">
        <v>122</v>
      </c>
      <c r="D12" s="17"/>
      <c r="E12" s="17" t="s">
        <v>592</v>
      </c>
      <c r="F12" s="17" t="s">
        <v>597</v>
      </c>
      <c r="G12" s="17" t="s">
        <v>497</v>
      </c>
      <c r="H12" s="22">
        <v>1.0</v>
      </c>
      <c r="I12" s="22">
        <v>1.0</v>
      </c>
      <c r="J12" s="17" t="s">
        <v>576</v>
      </c>
      <c r="K12" s="17" t="s">
        <v>579</v>
      </c>
      <c r="L12" s="22">
        <v>3.9</v>
      </c>
      <c r="M12" s="22">
        <v>3.9</v>
      </c>
      <c r="N12" s="17" t="s">
        <v>574</v>
      </c>
      <c r="U12" s="6" t="str">
        <f>IFERROR(__xludf.DUMMYFUNCTION("REGEXREPLACE(F12,""(\B)([A-Z])"","" $2"")
"),"Quentin Small")</f>
        <v>Quentin Small</v>
      </c>
    </row>
    <row r="13">
      <c r="A13" s="17" t="s">
        <v>510</v>
      </c>
      <c r="B13" s="17" t="s">
        <v>40</v>
      </c>
      <c r="C13" s="21" t="s">
        <v>41</v>
      </c>
      <c r="D13" s="17"/>
      <c r="E13" s="17" t="s">
        <v>592</v>
      </c>
      <c r="F13" s="17" t="s">
        <v>598</v>
      </c>
      <c r="G13" s="17" t="s">
        <v>509</v>
      </c>
      <c r="H13" s="22">
        <v>1.0</v>
      </c>
      <c r="I13" s="22">
        <v>1.0</v>
      </c>
      <c r="J13" s="17" t="s">
        <v>572</v>
      </c>
      <c r="K13" s="17" t="s">
        <v>599</v>
      </c>
      <c r="L13" s="22">
        <v>4.0</v>
      </c>
      <c r="M13" s="22">
        <v>4.0</v>
      </c>
      <c r="N13" s="17" t="s">
        <v>574</v>
      </c>
      <c r="U13" s="6" t="str">
        <f>IFERROR(__xludf.DUMMYFUNCTION("REGEXREPLACE(F13,""(\B)([A-Z])"","" $2"")
"),"Seth Tinglof")</f>
        <v>Seth Tinglof</v>
      </c>
    </row>
    <row r="14">
      <c r="A14" s="17" t="s">
        <v>600</v>
      </c>
      <c r="B14" s="17" t="s">
        <v>601</v>
      </c>
      <c r="C14" s="21" t="s">
        <v>602</v>
      </c>
      <c r="D14" s="17"/>
      <c r="E14" s="17" t="s">
        <v>592</v>
      </c>
      <c r="F14" s="17" t="s">
        <v>603</v>
      </c>
      <c r="G14" s="17" t="s">
        <v>604</v>
      </c>
      <c r="H14" s="22">
        <v>1.0</v>
      </c>
      <c r="I14" s="22">
        <v>1.0</v>
      </c>
      <c r="J14" s="17" t="s">
        <v>576</v>
      </c>
      <c r="K14" s="17" t="s">
        <v>577</v>
      </c>
      <c r="L14" s="22">
        <v>0.0</v>
      </c>
      <c r="M14" s="22">
        <v>0.0</v>
      </c>
      <c r="N14" s="17" t="s">
        <v>588</v>
      </c>
      <c r="U14" s="6" t="str">
        <f>IFERROR(__xludf.DUMMYFUNCTION("REGEXREPLACE(F14,""(\B)([A-Z])"","" $2"")
"),"Bryce Parkman")</f>
        <v>Bryce Parkman</v>
      </c>
    </row>
    <row r="15">
      <c r="A15" s="17" t="s">
        <v>605</v>
      </c>
      <c r="B15" s="17" t="s">
        <v>606</v>
      </c>
      <c r="C15" s="21" t="s">
        <v>607</v>
      </c>
      <c r="D15" s="17"/>
      <c r="E15" s="17" t="s">
        <v>592</v>
      </c>
      <c r="F15" s="17" t="s">
        <v>608</v>
      </c>
      <c r="G15" s="17" t="s">
        <v>609</v>
      </c>
      <c r="H15" s="22">
        <v>1.0</v>
      </c>
      <c r="I15" s="22">
        <v>1.0</v>
      </c>
      <c r="J15" s="17" t="s">
        <v>576</v>
      </c>
      <c r="K15" s="17" t="s">
        <v>579</v>
      </c>
      <c r="L15" s="22">
        <v>3.263</v>
      </c>
      <c r="M15" s="22">
        <v>3.174</v>
      </c>
      <c r="N15" s="17" t="s">
        <v>588</v>
      </c>
      <c r="U15" s="6" t="str">
        <f>IFERROR(__xludf.DUMMYFUNCTION("REGEXREPLACE(F15,""(\B)([A-Z])"","" $2"")
"),"Conor Carmichael")</f>
        <v>Conor Carmichael</v>
      </c>
    </row>
    <row r="16">
      <c r="A16" s="17" t="s">
        <v>610</v>
      </c>
      <c r="B16" s="17" t="s">
        <v>611</v>
      </c>
      <c r="C16" s="21" t="s">
        <v>612</v>
      </c>
      <c r="D16" s="17"/>
      <c r="E16" s="17" t="s">
        <v>592</v>
      </c>
      <c r="F16" s="17" t="s">
        <v>613</v>
      </c>
      <c r="G16" s="17" t="s">
        <v>614</v>
      </c>
      <c r="H16" s="22">
        <v>1.0</v>
      </c>
      <c r="I16" s="17" t="s">
        <v>587</v>
      </c>
      <c r="J16" s="23" t="s">
        <v>576</v>
      </c>
      <c r="K16" s="17"/>
      <c r="L16" s="22">
        <v>3.925</v>
      </c>
      <c r="M16" s="22">
        <v>3.937</v>
      </c>
      <c r="N16" s="17" t="s">
        <v>588</v>
      </c>
      <c r="U16" s="6" t="str">
        <f>IFERROR(__xludf.DUMMYFUNCTION("REGEXREPLACE(F16,""(\B)([A-Z])"","" $2"")
"),"Dennis Yatsula")</f>
        <v>Dennis Yatsula</v>
      </c>
    </row>
    <row r="17">
      <c r="A17" s="17" t="s">
        <v>615</v>
      </c>
      <c r="B17" s="17" t="s">
        <v>616</v>
      </c>
      <c r="C17" s="21" t="s">
        <v>617</v>
      </c>
      <c r="D17" s="17"/>
      <c r="E17" s="17" t="s">
        <v>592</v>
      </c>
      <c r="F17" s="17" t="s">
        <v>618</v>
      </c>
      <c r="G17" s="17" t="s">
        <v>619</v>
      </c>
      <c r="H17" s="22">
        <v>1.0</v>
      </c>
      <c r="I17" s="22">
        <v>1.0</v>
      </c>
      <c r="J17" s="17" t="s">
        <v>576</v>
      </c>
      <c r="K17" s="17" t="s">
        <v>579</v>
      </c>
      <c r="L17" s="22">
        <v>3.92</v>
      </c>
      <c r="M17" s="22">
        <v>3.92</v>
      </c>
      <c r="N17" s="17" t="s">
        <v>588</v>
      </c>
      <c r="U17" s="6" t="str">
        <f>IFERROR(__xludf.DUMMYFUNCTION("REGEXREPLACE(F17,""(\B)([A-Z])"","" $2"")
"),"Kashish Somani")</f>
        <v>Kashish Somani</v>
      </c>
    </row>
    <row r="18">
      <c r="A18" s="17" t="s">
        <v>620</v>
      </c>
      <c r="B18" s="17" t="s">
        <v>621</v>
      </c>
      <c r="C18" s="21" t="s">
        <v>622</v>
      </c>
      <c r="D18" s="17"/>
      <c r="E18" s="17" t="s">
        <v>592</v>
      </c>
      <c r="F18" s="17" t="s">
        <v>623</v>
      </c>
      <c r="G18" s="17" t="s">
        <v>624</v>
      </c>
      <c r="H18" s="22">
        <v>1.0</v>
      </c>
      <c r="I18" s="22">
        <v>1.0</v>
      </c>
      <c r="J18" s="17" t="s">
        <v>576</v>
      </c>
      <c r="K18" s="17" t="s">
        <v>579</v>
      </c>
      <c r="L18" s="22">
        <v>3.966</v>
      </c>
      <c r="M18" s="22">
        <v>4.0</v>
      </c>
      <c r="N18" s="17" t="s">
        <v>588</v>
      </c>
      <c r="U18" s="6" t="str">
        <f>IFERROR(__xludf.DUMMYFUNCTION("REGEXREPLACE(F18,""(\B)([A-Z])"","" $2"")
"),"Michael Steranka")</f>
        <v>Michael Steranka</v>
      </c>
    </row>
    <row r="19">
      <c r="A19" s="17" t="s">
        <v>625</v>
      </c>
      <c r="B19" s="17" t="s">
        <v>626</v>
      </c>
      <c r="C19" s="21" t="s">
        <v>627</v>
      </c>
      <c r="D19" s="17"/>
      <c r="E19" s="17" t="s">
        <v>592</v>
      </c>
      <c r="F19" s="17" t="s">
        <v>628</v>
      </c>
      <c r="G19" s="17" t="s">
        <v>629</v>
      </c>
      <c r="H19" s="22">
        <v>1.0</v>
      </c>
      <c r="I19" s="22">
        <v>1.0</v>
      </c>
      <c r="J19" s="17" t="s">
        <v>576</v>
      </c>
      <c r="K19" s="17" t="s">
        <v>579</v>
      </c>
      <c r="L19" s="22">
        <v>3.2</v>
      </c>
      <c r="M19" s="22">
        <v>3.0</v>
      </c>
      <c r="N19" s="17" t="s">
        <v>588</v>
      </c>
      <c r="U19" s="6" t="str">
        <f>IFERROR(__xludf.DUMMYFUNCTION("REGEXREPLACE(F19,""(\B)([A-Z])"","" $2"")
"),"Nila Sadeeshkumar")</f>
        <v>Nila Sadeeshkumar</v>
      </c>
    </row>
    <row r="20">
      <c r="A20" s="17" t="s">
        <v>533</v>
      </c>
      <c r="B20" s="17" t="s">
        <v>179</v>
      </c>
      <c r="C20" s="21" t="s">
        <v>180</v>
      </c>
      <c r="D20" s="17"/>
      <c r="E20" s="17" t="s">
        <v>630</v>
      </c>
      <c r="F20" s="17" t="s">
        <v>631</v>
      </c>
      <c r="G20" s="17" t="s">
        <v>532</v>
      </c>
      <c r="H20" s="22">
        <v>2.0</v>
      </c>
      <c r="I20" s="17" t="s">
        <v>587</v>
      </c>
      <c r="J20" s="17" t="s">
        <v>572</v>
      </c>
      <c r="K20" s="17" t="s">
        <v>632</v>
      </c>
      <c r="L20" s="22">
        <v>3.9</v>
      </c>
      <c r="M20" s="22">
        <v>3.88</v>
      </c>
      <c r="N20" s="17" t="s">
        <v>574</v>
      </c>
      <c r="U20" s="6" t="str">
        <f>IFERROR(__xludf.DUMMYFUNCTION("REGEXREPLACE(F20,""(\B)([A-Z])"","" $2"")
"),"Vincent Pietropaolo")</f>
        <v>Vincent Pietropaolo</v>
      </c>
    </row>
    <row r="21">
      <c r="A21" s="17" t="s">
        <v>633</v>
      </c>
      <c r="B21" s="17" t="s">
        <v>634</v>
      </c>
      <c r="C21" s="21" t="s">
        <v>342</v>
      </c>
      <c r="D21" s="17"/>
      <c r="E21" s="17" t="s">
        <v>635</v>
      </c>
      <c r="F21" s="17" t="s">
        <v>636</v>
      </c>
      <c r="G21" s="17" t="s">
        <v>339</v>
      </c>
      <c r="H21" s="22">
        <v>1.0</v>
      </c>
      <c r="I21" s="22">
        <v>1.0</v>
      </c>
      <c r="J21" s="17" t="s">
        <v>576</v>
      </c>
      <c r="K21" s="17" t="s">
        <v>577</v>
      </c>
      <c r="L21" s="22">
        <v>3.738</v>
      </c>
      <c r="M21" s="22">
        <v>3.63</v>
      </c>
      <c r="N21" s="17" t="s">
        <v>574</v>
      </c>
      <c r="U21" s="6" t="str">
        <f>IFERROR(__xludf.DUMMYFUNCTION("REGEXREPLACE(F21,""(\B)([A-Z])"","" $2"")
"),"Aaron Terentiev")</f>
        <v>Aaron Terentiev</v>
      </c>
    </row>
    <row r="22">
      <c r="A22" s="17" t="s">
        <v>494</v>
      </c>
      <c r="B22" s="17" t="s">
        <v>81</v>
      </c>
      <c r="C22" s="21" t="s">
        <v>82</v>
      </c>
      <c r="D22" s="17"/>
      <c r="E22" s="17" t="s">
        <v>635</v>
      </c>
      <c r="F22" s="17" t="s">
        <v>637</v>
      </c>
      <c r="G22" s="17" t="s">
        <v>493</v>
      </c>
      <c r="H22" s="22">
        <v>1.0</v>
      </c>
      <c r="I22" s="22">
        <v>1.0</v>
      </c>
      <c r="J22" s="17" t="s">
        <v>576</v>
      </c>
      <c r="K22" s="17" t="s">
        <v>577</v>
      </c>
      <c r="L22" s="22">
        <v>3.87</v>
      </c>
      <c r="M22" s="22">
        <v>3.8</v>
      </c>
      <c r="N22" s="17" t="s">
        <v>574</v>
      </c>
      <c r="U22" s="6" t="str">
        <f>IFERROR(__xludf.DUMMYFUNCTION("REGEXREPLACE(F22,""(\B)([A-Z])"","" $2"")
"),"Olivia Higgins")</f>
        <v>Olivia Higgins</v>
      </c>
    </row>
    <row r="23">
      <c r="A23" s="17" t="s">
        <v>638</v>
      </c>
      <c r="B23" s="17" t="s">
        <v>639</v>
      </c>
      <c r="C23" s="21" t="s">
        <v>640</v>
      </c>
      <c r="D23" s="17"/>
      <c r="E23" s="17" t="s">
        <v>635</v>
      </c>
      <c r="F23" s="17" t="s">
        <v>641</v>
      </c>
      <c r="G23" s="17" t="s">
        <v>642</v>
      </c>
      <c r="H23" s="22">
        <v>1.0</v>
      </c>
      <c r="I23" s="22">
        <v>1.0</v>
      </c>
      <c r="J23" s="17" t="s">
        <v>576</v>
      </c>
      <c r="K23" s="17" t="s">
        <v>643</v>
      </c>
      <c r="L23" s="22">
        <v>3.0</v>
      </c>
      <c r="M23" s="22">
        <v>3.0</v>
      </c>
      <c r="N23" s="17" t="s">
        <v>574</v>
      </c>
      <c r="U23" s="6" t="str">
        <f>IFERROR(__xludf.DUMMYFUNCTION("REGEXREPLACE(F23,""(\B)([A-Z])"","" $2"")
"),"Quan Pham")</f>
        <v>Quan Pham</v>
      </c>
    </row>
    <row r="24">
      <c r="A24" s="17" t="s">
        <v>517</v>
      </c>
      <c r="B24" s="17" t="s">
        <v>518</v>
      </c>
      <c r="C24" s="21" t="s">
        <v>519</v>
      </c>
      <c r="D24" s="17"/>
      <c r="E24" s="17" t="s">
        <v>635</v>
      </c>
      <c r="F24" s="17" t="s">
        <v>644</v>
      </c>
      <c r="G24" s="17" t="s">
        <v>516</v>
      </c>
      <c r="H24" s="22">
        <v>1.0</v>
      </c>
      <c r="I24" s="22">
        <v>1.0</v>
      </c>
      <c r="J24" s="17" t="s">
        <v>576</v>
      </c>
      <c r="K24" s="17" t="s">
        <v>577</v>
      </c>
      <c r="L24" s="22">
        <v>3.85</v>
      </c>
      <c r="M24" s="22">
        <v>3.71</v>
      </c>
      <c r="N24" s="17" t="s">
        <v>574</v>
      </c>
      <c r="U24" s="6" t="str">
        <f>IFERROR(__xludf.DUMMYFUNCTION("REGEXREPLACE(F24,""(\B)([A-Z])"","" $2"")
"),"Shreya Sawant")</f>
        <v>Shreya Sawant</v>
      </c>
    </row>
    <row r="25">
      <c r="A25" s="17" t="s">
        <v>547</v>
      </c>
      <c r="B25" s="17" t="s">
        <v>548</v>
      </c>
      <c r="C25" s="21" t="s">
        <v>549</v>
      </c>
      <c r="D25" s="17"/>
      <c r="E25" s="17" t="s">
        <v>635</v>
      </c>
      <c r="F25" s="17" t="s">
        <v>645</v>
      </c>
      <c r="G25" s="17" t="s">
        <v>546</v>
      </c>
      <c r="H25" s="22">
        <v>1.0</v>
      </c>
      <c r="I25" s="22">
        <v>1.0</v>
      </c>
      <c r="J25" s="17" t="s">
        <v>576</v>
      </c>
      <c r="K25" s="17" t="s">
        <v>577</v>
      </c>
      <c r="L25" s="22">
        <v>3.96</v>
      </c>
      <c r="M25" s="22">
        <v>3.88</v>
      </c>
      <c r="N25" s="17" t="s">
        <v>574</v>
      </c>
      <c r="U25" s="6" t="str">
        <f>IFERROR(__xludf.DUMMYFUNCTION("REGEXREPLACE(F25,""(\B)([A-Z])"","" $2"")
"),"Zachary Schaffer")</f>
        <v>Zachary Schaffer</v>
      </c>
    </row>
    <row r="26">
      <c r="A26" s="17" t="s">
        <v>646</v>
      </c>
      <c r="B26" s="17" t="s">
        <v>647</v>
      </c>
      <c r="C26" s="21" t="s">
        <v>648</v>
      </c>
      <c r="D26" s="17"/>
      <c r="E26" s="17" t="s">
        <v>635</v>
      </c>
      <c r="F26" s="17" t="s">
        <v>649</v>
      </c>
      <c r="G26" s="17" t="s">
        <v>650</v>
      </c>
      <c r="H26" s="22">
        <v>1.0</v>
      </c>
      <c r="I26" s="22">
        <v>1.0</v>
      </c>
      <c r="J26" s="17" t="s">
        <v>576</v>
      </c>
      <c r="K26" s="17" t="s">
        <v>577</v>
      </c>
      <c r="L26" s="22">
        <v>3.891</v>
      </c>
      <c r="M26" s="22">
        <v>3.925</v>
      </c>
      <c r="N26" s="17" t="s">
        <v>588</v>
      </c>
      <c r="U26" s="6" t="str">
        <f>IFERROR(__xludf.DUMMYFUNCTION("REGEXREPLACE(F26,""(\B)([A-Z])"","" $2"")
"),"Ashwin Suresh")</f>
        <v>Ashwin Suresh</v>
      </c>
    </row>
    <row r="27">
      <c r="A27" s="17" t="s">
        <v>651</v>
      </c>
      <c r="B27" s="17" t="s">
        <v>652</v>
      </c>
      <c r="C27" s="21" t="s">
        <v>28</v>
      </c>
      <c r="D27" s="17"/>
      <c r="E27" s="17" t="s">
        <v>635</v>
      </c>
      <c r="F27" s="17" t="s">
        <v>653</v>
      </c>
      <c r="G27" s="17" t="s">
        <v>654</v>
      </c>
      <c r="H27" s="22">
        <v>1.0</v>
      </c>
      <c r="I27" s="22">
        <v>1.0</v>
      </c>
      <c r="J27" s="17" t="s">
        <v>576</v>
      </c>
      <c r="K27" s="17" t="s">
        <v>643</v>
      </c>
      <c r="L27" s="22">
        <v>3.77</v>
      </c>
      <c r="M27" s="22">
        <v>3.65</v>
      </c>
      <c r="N27" s="17" t="s">
        <v>588</v>
      </c>
      <c r="U27" s="6" t="str">
        <f>IFERROR(__xludf.DUMMYFUNCTION("REGEXREPLACE(F27,""(\B)([A-Z])"","" $2"")
"),"Jonathan Julien")</f>
        <v>Jonathan Julien</v>
      </c>
    </row>
    <row r="28">
      <c r="A28" s="17" t="s">
        <v>655</v>
      </c>
      <c r="B28" s="17" t="s">
        <v>56</v>
      </c>
      <c r="C28" s="21" t="s">
        <v>656</v>
      </c>
      <c r="D28" s="17"/>
      <c r="E28" s="17" t="s">
        <v>635</v>
      </c>
      <c r="F28" s="17" t="s">
        <v>657</v>
      </c>
      <c r="G28" s="17" t="s">
        <v>658</v>
      </c>
      <c r="H28" s="22">
        <v>1.0</v>
      </c>
      <c r="I28" s="22">
        <v>1.0</v>
      </c>
      <c r="J28" s="17" t="s">
        <v>576</v>
      </c>
      <c r="K28" s="17" t="s">
        <v>579</v>
      </c>
      <c r="L28" s="22">
        <v>3.526</v>
      </c>
      <c r="M28" s="22">
        <v>3.387</v>
      </c>
      <c r="N28" s="17" t="s">
        <v>588</v>
      </c>
      <c r="U28" s="6" t="str">
        <f>IFERROR(__xludf.DUMMYFUNCTION("REGEXREPLACE(F28,""(\B)([A-Z])"","" $2"")
"),"Matthew Malone")</f>
        <v>Matthew Malone</v>
      </c>
    </row>
    <row r="29">
      <c r="A29" s="17" t="s">
        <v>659</v>
      </c>
      <c r="B29" s="17" t="s">
        <v>660</v>
      </c>
      <c r="C29" s="21" t="s">
        <v>661</v>
      </c>
      <c r="D29" s="17"/>
      <c r="E29" s="17" t="s">
        <v>635</v>
      </c>
      <c r="F29" s="17" t="s">
        <v>662</v>
      </c>
      <c r="G29" s="17" t="s">
        <v>663</v>
      </c>
      <c r="H29" s="22">
        <v>1.0</v>
      </c>
      <c r="I29" s="22">
        <v>1.0</v>
      </c>
      <c r="J29" s="17" t="s">
        <v>576</v>
      </c>
      <c r="K29" s="17" t="s">
        <v>577</v>
      </c>
      <c r="L29" s="22">
        <v>3.895</v>
      </c>
      <c r="M29" s="22">
        <v>3.895</v>
      </c>
      <c r="N29" s="17" t="s">
        <v>588</v>
      </c>
      <c r="U29" s="6" t="str">
        <f>IFERROR(__xludf.DUMMYFUNCTION("REGEXREPLACE(F29,""(\B)([A-Z])"","" $2"")
"),"Owen Carpenter")</f>
        <v>Owen Carpenter</v>
      </c>
    </row>
    <row r="30">
      <c r="A30" s="17" t="s">
        <v>664</v>
      </c>
      <c r="B30" s="17" t="s">
        <v>665</v>
      </c>
      <c r="C30" s="21" t="s">
        <v>666</v>
      </c>
      <c r="D30" s="17"/>
      <c r="E30" s="17" t="s">
        <v>635</v>
      </c>
      <c r="F30" s="17" t="s">
        <v>667</v>
      </c>
      <c r="G30" s="17" t="s">
        <v>668</v>
      </c>
      <c r="H30" s="22">
        <v>1.0</v>
      </c>
      <c r="I30" s="22">
        <v>1.0</v>
      </c>
      <c r="J30" s="17" t="s">
        <v>576</v>
      </c>
      <c r="K30" s="17" t="s">
        <v>579</v>
      </c>
      <c r="L30" s="22">
        <v>3.9</v>
      </c>
      <c r="M30" s="22">
        <v>3.7</v>
      </c>
      <c r="N30" s="17" t="s">
        <v>588</v>
      </c>
      <c r="U30" s="6" t="str">
        <f>IFERROR(__xludf.DUMMYFUNCTION("REGEXREPLACE(F30,""(\B)([A-Z])"","" $2"")
"),"Veronica Gusev")</f>
        <v>Veronica Gusev</v>
      </c>
    </row>
    <row r="31">
      <c r="A31" s="17" t="s">
        <v>360</v>
      </c>
      <c r="B31" s="17" t="s">
        <v>69</v>
      </c>
      <c r="C31" s="21" t="s">
        <v>70</v>
      </c>
      <c r="D31" s="17"/>
      <c r="E31" s="17" t="s">
        <v>669</v>
      </c>
      <c r="F31" s="17" t="s">
        <v>670</v>
      </c>
      <c r="G31" s="17" t="s">
        <v>359</v>
      </c>
      <c r="H31" s="22">
        <v>1.0</v>
      </c>
      <c r="I31" s="22">
        <v>2.0</v>
      </c>
      <c r="J31" s="17" t="s">
        <v>576</v>
      </c>
      <c r="K31" s="17" t="s">
        <v>579</v>
      </c>
      <c r="L31" s="22">
        <v>3.98</v>
      </c>
      <c r="M31" s="22">
        <v>4.0</v>
      </c>
      <c r="N31" s="17" t="s">
        <v>574</v>
      </c>
      <c r="U31" s="6" t="str">
        <f>IFERROR(__xludf.DUMMYFUNCTION("REGEXREPLACE(F31,""(\B)([A-Z])"","" $2"")
"),"Brian Dang")</f>
        <v>Brian Dang</v>
      </c>
    </row>
    <row r="32">
      <c r="A32" s="17" t="s">
        <v>366</v>
      </c>
      <c r="B32" s="17" t="s">
        <v>367</v>
      </c>
      <c r="C32" s="21" t="s">
        <v>368</v>
      </c>
      <c r="D32" s="17"/>
      <c r="E32" s="17" t="s">
        <v>669</v>
      </c>
      <c r="F32" s="17" t="s">
        <v>671</v>
      </c>
      <c r="G32" s="17" t="s">
        <v>365</v>
      </c>
      <c r="H32" s="22">
        <v>1.0</v>
      </c>
      <c r="I32" s="17" t="s">
        <v>587</v>
      </c>
      <c r="J32" s="17" t="s">
        <v>576</v>
      </c>
      <c r="K32" s="17" t="s">
        <v>579</v>
      </c>
      <c r="L32" s="22">
        <v>3.4</v>
      </c>
      <c r="M32" s="22">
        <v>3.4</v>
      </c>
      <c r="N32" s="17" t="s">
        <v>574</v>
      </c>
      <c r="U32" s="6" t="str">
        <f>IFERROR(__xludf.DUMMYFUNCTION("REGEXREPLACE(F32,""(\B)([A-Z])"","" $2"")
"),"Che-Wei Lin")</f>
        <v>Che-Wei Lin</v>
      </c>
    </row>
    <row r="33">
      <c r="A33" s="17" t="s">
        <v>444</v>
      </c>
      <c r="B33" s="17" t="s">
        <v>445</v>
      </c>
      <c r="C33" s="21" t="s">
        <v>187</v>
      </c>
      <c r="D33" s="17"/>
      <c r="E33" s="17" t="s">
        <v>669</v>
      </c>
      <c r="F33" s="17" t="s">
        <v>672</v>
      </c>
      <c r="G33" s="17" t="s">
        <v>443</v>
      </c>
      <c r="H33" s="22">
        <v>1.0</v>
      </c>
      <c r="I33" s="17" t="s">
        <v>587</v>
      </c>
      <c r="J33" s="17" t="s">
        <v>576</v>
      </c>
      <c r="K33" s="17" t="s">
        <v>579</v>
      </c>
      <c r="L33" s="22">
        <v>3.89</v>
      </c>
      <c r="M33" s="22">
        <v>3.965</v>
      </c>
      <c r="N33" s="17" t="s">
        <v>574</v>
      </c>
      <c r="U33" s="6" t="str">
        <f>IFERROR(__xludf.DUMMYFUNCTION("REGEXREPLACE(F33,""(\B)([A-Z])"","" $2"")
"),"Jinghong Hu")</f>
        <v>Jinghong Hu</v>
      </c>
    </row>
    <row r="34">
      <c r="A34" s="17" t="s">
        <v>673</v>
      </c>
      <c r="B34" s="17" t="s">
        <v>393</v>
      </c>
      <c r="C34" s="21" t="s">
        <v>392</v>
      </c>
      <c r="D34" s="17"/>
      <c r="E34" s="17" t="s">
        <v>669</v>
      </c>
      <c r="F34" s="17" t="s">
        <v>674</v>
      </c>
      <c r="G34" s="17" t="s">
        <v>390</v>
      </c>
      <c r="H34" s="22">
        <v>1.0</v>
      </c>
      <c r="I34" s="22">
        <v>3.0</v>
      </c>
      <c r="J34" s="17" t="s">
        <v>576</v>
      </c>
      <c r="K34" s="17" t="s">
        <v>577</v>
      </c>
      <c r="L34" s="22">
        <v>3.749</v>
      </c>
      <c r="M34" s="22">
        <v>3.748</v>
      </c>
      <c r="N34" s="17" t="s">
        <v>574</v>
      </c>
      <c r="U34" s="6" t="str">
        <f>IFERROR(__xludf.DUMMYFUNCTION("REGEXREPLACE(F34,""(\B)([A-Z])"","" $2"")
"),"Nischal Dave")</f>
        <v>Nischal Dave</v>
      </c>
    </row>
    <row r="35">
      <c r="A35" s="17" t="s">
        <v>531</v>
      </c>
      <c r="B35" s="17" t="s">
        <v>271</v>
      </c>
      <c r="C35" s="21" t="s">
        <v>272</v>
      </c>
      <c r="D35" s="17"/>
      <c r="E35" s="17" t="s">
        <v>669</v>
      </c>
      <c r="F35" s="17" t="s">
        <v>675</v>
      </c>
      <c r="G35" s="17" t="s">
        <v>530</v>
      </c>
      <c r="H35" s="22">
        <v>1.0</v>
      </c>
      <c r="I35" s="17" t="s">
        <v>587</v>
      </c>
      <c r="J35" s="17" t="s">
        <v>576</v>
      </c>
      <c r="K35" s="17" t="s">
        <v>577</v>
      </c>
      <c r="L35" s="22">
        <v>4.0</v>
      </c>
      <c r="M35" s="22">
        <v>4.0</v>
      </c>
      <c r="N35" s="17" t="s">
        <v>574</v>
      </c>
      <c r="U35" s="6" t="str">
        <f>IFERROR(__xludf.DUMMYFUNCTION("REGEXREPLACE(F35,""(\B)([A-Z])"","" $2"")
"),"Vedant Puri")</f>
        <v>Vedant Puri</v>
      </c>
    </row>
    <row r="36">
      <c r="A36" s="17" t="s">
        <v>676</v>
      </c>
      <c r="B36" s="17" t="s">
        <v>356</v>
      </c>
      <c r="C36" s="21" t="s">
        <v>355</v>
      </c>
      <c r="D36" s="17"/>
      <c r="E36" s="17" t="s">
        <v>669</v>
      </c>
      <c r="F36" s="17" t="s">
        <v>677</v>
      </c>
      <c r="G36" s="17" t="s">
        <v>353</v>
      </c>
      <c r="H36" s="22">
        <v>1.0</v>
      </c>
      <c r="I36" s="17" t="s">
        <v>587</v>
      </c>
      <c r="J36" s="17" t="s">
        <v>576</v>
      </c>
      <c r="K36" s="17" t="s">
        <v>579</v>
      </c>
      <c r="L36" s="22">
        <v>4.0</v>
      </c>
      <c r="M36" s="22">
        <v>4.0</v>
      </c>
      <c r="N36" s="17" t="s">
        <v>574</v>
      </c>
      <c r="U36" s="6" t="str">
        <f>IFERROR(__xludf.DUMMYFUNCTION("REGEXREPLACE(F36,""(\B)([A-Z])"","" $2"")
"),"Lakshay Arora")</f>
        <v>Lakshay Arora</v>
      </c>
    </row>
    <row r="37">
      <c r="A37" s="17" t="s">
        <v>678</v>
      </c>
      <c r="B37" s="17" t="s">
        <v>679</v>
      </c>
      <c r="C37" s="21" t="s">
        <v>680</v>
      </c>
      <c r="D37" s="17"/>
      <c r="E37" s="17" t="s">
        <v>681</v>
      </c>
      <c r="F37" s="17" t="s">
        <v>682</v>
      </c>
      <c r="G37" s="17" t="s">
        <v>683</v>
      </c>
      <c r="H37" s="22">
        <v>1.0</v>
      </c>
      <c r="I37" s="22">
        <v>1.0</v>
      </c>
      <c r="J37" s="17" t="s">
        <v>576</v>
      </c>
      <c r="K37" s="17" t="s">
        <v>577</v>
      </c>
      <c r="L37" s="22">
        <v>3.98</v>
      </c>
      <c r="M37" s="22">
        <v>3.98</v>
      </c>
      <c r="N37" s="17" t="s">
        <v>588</v>
      </c>
      <c r="U37" s="6" t="str">
        <f>IFERROR(__xludf.DUMMYFUNCTION("REGEXREPLACE(F37,""(\B)([A-Z])"","" $2"")
"),"Christopher Rybicki")</f>
        <v>Christopher Rybicki</v>
      </c>
    </row>
    <row r="38">
      <c r="A38" s="17" t="s">
        <v>684</v>
      </c>
      <c r="B38" s="17" t="s">
        <v>685</v>
      </c>
      <c r="C38" s="21" t="s">
        <v>21</v>
      </c>
      <c r="D38" s="17"/>
      <c r="E38" s="17" t="s">
        <v>681</v>
      </c>
      <c r="F38" s="17" t="s">
        <v>686</v>
      </c>
      <c r="G38" s="17" t="s">
        <v>343</v>
      </c>
      <c r="H38" s="22">
        <v>1.0</v>
      </c>
      <c r="I38" s="17" t="s">
        <v>587</v>
      </c>
      <c r="J38" s="17" t="s">
        <v>576</v>
      </c>
      <c r="K38" s="17" t="s">
        <v>579</v>
      </c>
      <c r="L38" s="22">
        <v>3.78</v>
      </c>
      <c r="M38" s="22">
        <v>3.81</v>
      </c>
      <c r="N38" s="17" t="s">
        <v>574</v>
      </c>
      <c r="U38" s="6" t="str">
        <f>IFERROR(__xludf.DUMMYFUNCTION("REGEXREPLACE(F38,""(\B)([A-Z])"","" $2"")
"),"Andy Lussier")</f>
        <v>Andy Lussier</v>
      </c>
    </row>
    <row r="39">
      <c r="A39" s="17" t="s">
        <v>370</v>
      </c>
      <c r="B39" s="17" t="s">
        <v>101</v>
      </c>
      <c r="C39" s="21" t="s">
        <v>102</v>
      </c>
      <c r="D39" s="17"/>
      <c r="E39" s="17" t="s">
        <v>681</v>
      </c>
      <c r="F39" s="17" t="s">
        <v>687</v>
      </c>
      <c r="G39" s="17" t="s">
        <v>369</v>
      </c>
      <c r="H39" s="22">
        <v>1.0</v>
      </c>
      <c r="I39" s="22">
        <v>1.0</v>
      </c>
      <c r="J39" s="17" t="s">
        <v>576</v>
      </c>
      <c r="K39" s="17" t="s">
        <v>577</v>
      </c>
      <c r="L39" s="22">
        <v>4.0</v>
      </c>
      <c r="M39" s="22">
        <v>4.0</v>
      </c>
      <c r="N39" s="17" t="s">
        <v>574</v>
      </c>
      <c r="U39" s="6" t="str">
        <f>IFERROR(__xludf.DUMMYFUNCTION("REGEXREPLACE(F39,""(\B)([A-Z])"","" $2"")
"),"Chester Moses")</f>
        <v>Chester Moses</v>
      </c>
    </row>
    <row r="40">
      <c r="A40" s="17" t="s">
        <v>688</v>
      </c>
      <c r="B40" s="17" t="s">
        <v>689</v>
      </c>
      <c r="C40" s="21" t="s">
        <v>379</v>
      </c>
      <c r="D40" s="17"/>
      <c r="E40" s="17" t="s">
        <v>681</v>
      </c>
      <c r="F40" s="17" t="s">
        <v>690</v>
      </c>
      <c r="G40" s="17" t="s">
        <v>375</v>
      </c>
      <c r="H40" s="22">
        <v>1.0</v>
      </c>
      <c r="I40" s="22">
        <v>1.0</v>
      </c>
      <c r="J40" s="17" t="s">
        <v>576</v>
      </c>
      <c r="K40" s="17" t="s">
        <v>579</v>
      </c>
      <c r="L40" s="22">
        <v>3.8</v>
      </c>
      <c r="M40" s="22">
        <v>3.8</v>
      </c>
      <c r="N40" s="17" t="s">
        <v>574</v>
      </c>
      <c r="U40" s="6" t="str">
        <f>IFERROR(__xludf.DUMMYFUNCTION("REGEXREPLACE(F40,""(\B)([A-Z])"","" $2"")
"),"Chunghin Lee")</f>
        <v>Chunghin Lee</v>
      </c>
    </row>
    <row r="41">
      <c r="A41" s="17" t="s">
        <v>691</v>
      </c>
      <c r="B41" s="17" t="s">
        <v>692</v>
      </c>
      <c r="C41" s="21" t="s">
        <v>49</v>
      </c>
      <c r="D41" s="17"/>
      <c r="E41" s="17" t="s">
        <v>681</v>
      </c>
      <c r="F41" s="17" t="s">
        <v>693</v>
      </c>
      <c r="G41" s="17" t="s">
        <v>535</v>
      </c>
      <c r="H41" s="22">
        <v>1.0</v>
      </c>
      <c r="I41" s="22">
        <v>1.0</v>
      </c>
      <c r="J41" s="17" t="s">
        <v>576</v>
      </c>
      <c r="K41" s="17" t="s">
        <v>579</v>
      </c>
      <c r="L41" s="22">
        <v>3.92</v>
      </c>
      <c r="M41" s="22">
        <v>3.91</v>
      </c>
      <c r="N41" s="17" t="s">
        <v>574</v>
      </c>
      <c r="U41" s="6" t="str">
        <f>IFERROR(__xludf.DUMMYFUNCTION("REGEXREPLACE(F41,""(\B)([A-Z])"","" $2"")
"),"Erica Zheng")</f>
        <v>Erica Zheng</v>
      </c>
    </row>
    <row r="42">
      <c r="A42" s="17" t="s">
        <v>523</v>
      </c>
      <c r="B42" s="17" t="s">
        <v>93</v>
      </c>
      <c r="C42" s="21" t="s">
        <v>94</v>
      </c>
      <c r="D42" s="17"/>
      <c r="E42" s="17" t="s">
        <v>681</v>
      </c>
      <c r="F42" s="17" t="s">
        <v>694</v>
      </c>
      <c r="G42" s="17" t="s">
        <v>522</v>
      </c>
      <c r="H42" s="22">
        <v>1.0</v>
      </c>
      <c r="I42" s="22">
        <v>1.0</v>
      </c>
      <c r="J42" s="17" t="s">
        <v>576</v>
      </c>
      <c r="K42" s="17" t="s">
        <v>579</v>
      </c>
      <c r="L42" s="22">
        <v>3.67</v>
      </c>
      <c r="M42" s="22">
        <v>3.573</v>
      </c>
      <c r="N42" s="17" t="s">
        <v>574</v>
      </c>
      <c r="U42" s="6" t="str">
        <f>IFERROR(__xludf.DUMMYFUNCTION("REGEXREPLACE(F42,""(\B)([A-Z])"","" $2"")
"),"Sophia Berger")</f>
        <v>Sophia Berger</v>
      </c>
    </row>
    <row r="43">
      <c r="A43" s="17" t="s">
        <v>695</v>
      </c>
      <c r="B43" s="17" t="s">
        <v>696</v>
      </c>
      <c r="C43" s="21" t="s">
        <v>697</v>
      </c>
      <c r="D43" s="17"/>
      <c r="E43" s="17" t="s">
        <v>681</v>
      </c>
      <c r="F43" s="17" t="s">
        <v>698</v>
      </c>
      <c r="G43" s="17" t="s">
        <v>699</v>
      </c>
      <c r="H43" s="22">
        <v>1.0</v>
      </c>
      <c r="I43" s="22">
        <v>1.0</v>
      </c>
      <c r="J43" s="17" t="s">
        <v>576</v>
      </c>
      <c r="K43" s="17" t="s">
        <v>643</v>
      </c>
      <c r="L43" s="22">
        <v>3.5</v>
      </c>
      <c r="M43" s="22">
        <v>3.3</v>
      </c>
      <c r="N43" s="17" t="s">
        <v>588</v>
      </c>
      <c r="U43" s="6" t="str">
        <f>IFERROR(__xludf.DUMMYFUNCTION("REGEXREPLACE(F43,""(\B)([A-Z])"","" $2"")
"),"Cobi Finkelstein")</f>
        <v>Cobi Finkelstein</v>
      </c>
    </row>
    <row r="44">
      <c r="A44" s="17" t="s">
        <v>700</v>
      </c>
      <c r="B44" s="17" t="s">
        <v>701</v>
      </c>
      <c r="C44" s="21" t="s">
        <v>702</v>
      </c>
      <c r="D44" s="17"/>
      <c r="E44" s="17" t="s">
        <v>681</v>
      </c>
      <c r="F44" s="17" t="s">
        <v>703</v>
      </c>
      <c r="G44" s="17" t="s">
        <v>704</v>
      </c>
      <c r="H44" s="22">
        <v>1.0</v>
      </c>
      <c r="I44" s="22">
        <v>1.0</v>
      </c>
      <c r="J44" s="17" t="s">
        <v>705</v>
      </c>
      <c r="K44" s="17" t="s">
        <v>579</v>
      </c>
      <c r="L44" s="22">
        <v>0.0</v>
      </c>
      <c r="M44" s="22">
        <v>0.0</v>
      </c>
      <c r="N44" s="17" t="s">
        <v>588</v>
      </c>
      <c r="U44" s="6" t="str">
        <f>IFERROR(__xludf.DUMMYFUNCTION("REGEXREPLACE(F44,""(\B)([A-Z])"","" $2"")
"),"Jinchao Yang")</f>
        <v>Jinchao Yang</v>
      </c>
    </row>
    <row r="45">
      <c r="A45" s="17" t="s">
        <v>706</v>
      </c>
      <c r="B45" s="17" t="s">
        <v>707</v>
      </c>
      <c r="C45" s="21" t="s">
        <v>355</v>
      </c>
      <c r="D45" s="17"/>
      <c r="E45" s="17" t="s">
        <v>681</v>
      </c>
      <c r="F45" s="17" t="s">
        <v>708</v>
      </c>
      <c r="G45" s="17" t="s">
        <v>709</v>
      </c>
      <c r="H45" s="22">
        <v>1.0</v>
      </c>
      <c r="I45" s="22">
        <v>1.0</v>
      </c>
      <c r="J45" s="17" t="s">
        <v>705</v>
      </c>
      <c r="K45" s="17" t="s">
        <v>577</v>
      </c>
      <c r="L45" s="22">
        <v>3.957</v>
      </c>
      <c r="M45" s="22">
        <v>3.957</v>
      </c>
      <c r="N45" s="17" t="s">
        <v>588</v>
      </c>
      <c r="U45" s="6" t="str">
        <f>IFERROR(__xludf.DUMMYFUNCTION("REGEXREPLACE(F45,""(\B)([A-Z])"","" $2"")
"),"Rushiv Arora")</f>
        <v>Rushiv Arora</v>
      </c>
    </row>
    <row r="46">
      <c r="A46" s="17" t="s">
        <v>385</v>
      </c>
      <c r="B46" s="17" t="s">
        <v>157</v>
      </c>
      <c r="C46" s="21" t="s">
        <v>74</v>
      </c>
      <c r="D46" s="17"/>
      <c r="E46" s="17" t="s">
        <v>710</v>
      </c>
      <c r="F46" s="17" t="s">
        <v>711</v>
      </c>
      <c r="G46" s="17" t="s">
        <v>384</v>
      </c>
      <c r="H46" s="22">
        <v>1.0</v>
      </c>
      <c r="I46" s="22">
        <v>1.0</v>
      </c>
      <c r="J46" s="17" t="s">
        <v>576</v>
      </c>
      <c r="K46" s="17" t="s">
        <v>579</v>
      </c>
      <c r="L46" s="22">
        <v>3.806</v>
      </c>
      <c r="M46" s="22">
        <v>3.717</v>
      </c>
      <c r="N46" s="17" t="s">
        <v>574</v>
      </c>
      <c r="U46" s="6" t="str">
        <f>IFERROR(__xludf.DUMMYFUNCTION("REGEXREPLACE(F46,""(\B)([A-Z])"","" $2"")
"),"Conan Chen")</f>
        <v>Conan Chen</v>
      </c>
    </row>
    <row r="47">
      <c r="A47" s="17" t="s">
        <v>410</v>
      </c>
      <c r="B47" s="17" t="s">
        <v>412</v>
      </c>
      <c r="C47" s="21" t="s">
        <v>413</v>
      </c>
      <c r="D47" s="17"/>
      <c r="E47" s="17" t="s">
        <v>710</v>
      </c>
      <c r="F47" s="17" t="s">
        <v>712</v>
      </c>
      <c r="G47" s="17" t="s">
        <v>409</v>
      </c>
      <c r="H47" s="22">
        <v>1.0</v>
      </c>
      <c r="I47" s="22">
        <v>1.0</v>
      </c>
      <c r="J47" s="17" t="s">
        <v>576</v>
      </c>
      <c r="K47" s="17" t="s">
        <v>579</v>
      </c>
      <c r="L47" s="22">
        <v>3.5</v>
      </c>
      <c r="M47" s="22">
        <v>3.0</v>
      </c>
      <c r="N47" s="17" t="s">
        <v>574</v>
      </c>
      <c r="U47" s="6" t="str">
        <f>IFERROR(__xludf.DUMMYFUNCTION("REGEXREPLACE(F47,""(\B)([A-Z])"","" $2"")
"),"Garrett Coffman")</f>
        <v>Garrett Coffman</v>
      </c>
    </row>
    <row r="48">
      <c r="A48" s="17" t="s">
        <v>415</v>
      </c>
      <c r="B48" s="17" t="s">
        <v>416</v>
      </c>
      <c r="C48" s="21" t="s">
        <v>239</v>
      </c>
      <c r="D48" s="17"/>
      <c r="E48" s="17" t="s">
        <v>710</v>
      </c>
      <c r="F48" s="17" t="s">
        <v>713</v>
      </c>
      <c r="G48" s="17" t="s">
        <v>414</v>
      </c>
      <c r="H48" s="22">
        <v>1.0</v>
      </c>
      <c r="I48" s="22">
        <v>1.0</v>
      </c>
      <c r="J48" s="17" t="s">
        <v>576</v>
      </c>
      <c r="K48" s="17" t="s">
        <v>577</v>
      </c>
      <c r="L48" s="22">
        <v>3.754</v>
      </c>
      <c r="M48" s="22">
        <v>3.837</v>
      </c>
      <c r="N48" s="17" t="s">
        <v>574</v>
      </c>
      <c r="U48" s="6" t="str">
        <f>IFERROR(__xludf.DUMMYFUNCTION("REGEXREPLACE(F48,""(\B)([A-Z])"","" $2"")
"),"Hao Gao")</f>
        <v>Hao Gao</v>
      </c>
    </row>
    <row r="49">
      <c r="A49" s="17" t="s">
        <v>418</v>
      </c>
      <c r="B49" s="17" t="s">
        <v>419</v>
      </c>
      <c r="C49" s="21" t="s">
        <v>420</v>
      </c>
      <c r="D49" s="17"/>
      <c r="E49" s="17" t="s">
        <v>710</v>
      </c>
      <c r="F49" s="17" t="s">
        <v>714</v>
      </c>
      <c r="G49" s="17" t="s">
        <v>417</v>
      </c>
      <c r="H49" s="22">
        <v>1.0</v>
      </c>
      <c r="I49" s="22">
        <v>1.0</v>
      </c>
      <c r="J49" s="17" t="s">
        <v>705</v>
      </c>
      <c r="K49" s="17" t="s">
        <v>643</v>
      </c>
      <c r="L49" s="22">
        <v>3.85</v>
      </c>
      <c r="M49" s="22">
        <v>3.5</v>
      </c>
      <c r="N49" s="17" t="s">
        <v>574</v>
      </c>
      <c r="U49" s="6" t="str">
        <f>IFERROR(__xludf.DUMMYFUNCTION("REGEXREPLACE(F49,""(\B)([A-Z])"","" $2"")
"),"Haoqin Liang")</f>
        <v>Haoqin Liang</v>
      </c>
    </row>
    <row r="50">
      <c r="A50" s="17" t="s">
        <v>451</v>
      </c>
      <c r="B50" s="17" t="s">
        <v>452</v>
      </c>
      <c r="C50" s="21" t="s">
        <v>453</v>
      </c>
      <c r="D50" s="17"/>
      <c r="E50" s="17" t="s">
        <v>710</v>
      </c>
      <c r="F50" s="17" t="s">
        <v>715</v>
      </c>
      <c r="G50" s="17" t="s">
        <v>716</v>
      </c>
      <c r="H50" s="22">
        <v>1.0</v>
      </c>
      <c r="I50" s="22">
        <v>1.0</v>
      </c>
      <c r="J50" s="17" t="s">
        <v>576</v>
      </c>
      <c r="K50" s="17" t="s">
        <v>577</v>
      </c>
      <c r="L50" s="22">
        <v>3.96</v>
      </c>
      <c r="M50" s="22">
        <v>4.0</v>
      </c>
      <c r="N50" s="17" t="s">
        <v>574</v>
      </c>
      <c r="U50" s="6" t="str">
        <f>IFERROR(__xludf.DUMMYFUNCTION("REGEXREPLACE(F50,""(\B)([A-Z])"","" $2"")
"),"John Bachman")</f>
        <v>John Bachman</v>
      </c>
    </row>
    <row r="51">
      <c r="A51" s="17" t="s">
        <v>717</v>
      </c>
      <c r="B51" s="17" t="s">
        <v>303</v>
      </c>
      <c r="C51" s="21" t="s">
        <v>203</v>
      </c>
      <c r="D51" s="17"/>
      <c r="E51" s="17" t="s">
        <v>710</v>
      </c>
      <c r="F51" s="17" t="s">
        <v>718</v>
      </c>
      <c r="G51" s="17" t="s">
        <v>501</v>
      </c>
      <c r="H51" s="22">
        <v>1.0</v>
      </c>
      <c r="I51" s="22">
        <v>1.0</v>
      </c>
      <c r="J51" s="17" t="s">
        <v>576</v>
      </c>
      <c r="K51" s="17" t="s">
        <v>579</v>
      </c>
      <c r="L51" s="22">
        <v>3.65</v>
      </c>
      <c r="M51" s="22">
        <v>3.61</v>
      </c>
      <c r="N51" s="17" t="s">
        <v>574</v>
      </c>
      <c r="U51" s="6" t="str">
        <f>IFERROR(__xludf.DUMMYFUNCTION("REGEXREPLACE(F51,""(\B)([A-Z])"","" $2"")
"),"Sam Silverman")</f>
        <v>Sam Silverman</v>
      </c>
    </row>
    <row r="52">
      <c r="A52" s="17" t="s">
        <v>538</v>
      </c>
      <c r="B52" s="17" t="s">
        <v>125</v>
      </c>
      <c r="C52" s="21" t="s">
        <v>133</v>
      </c>
      <c r="D52" s="17"/>
      <c r="E52" s="17" t="s">
        <v>710</v>
      </c>
      <c r="F52" s="17" t="s">
        <v>719</v>
      </c>
      <c r="G52" s="17" t="s">
        <v>537</v>
      </c>
      <c r="H52" s="22">
        <v>1.0</v>
      </c>
      <c r="I52" s="22">
        <v>1.0</v>
      </c>
      <c r="J52" s="17" t="s">
        <v>576</v>
      </c>
      <c r="K52" s="17" t="s">
        <v>579</v>
      </c>
      <c r="L52" s="22">
        <v>3.95</v>
      </c>
      <c r="M52" s="22">
        <v>3.95</v>
      </c>
      <c r="N52" s="17" t="s">
        <v>574</v>
      </c>
      <c r="U52" s="6" t="str">
        <f>IFERROR(__xludf.DUMMYFUNCTION("REGEXREPLACE(F52,""(\B)([A-Z])"","" $2"")
"),"William Zhang")</f>
        <v>William Zhang</v>
      </c>
    </row>
    <row r="53">
      <c r="A53" s="17" t="s">
        <v>551</v>
      </c>
      <c r="B53" s="17" t="s">
        <v>552</v>
      </c>
      <c r="C53" s="21" t="s">
        <v>553</v>
      </c>
      <c r="D53" s="17"/>
      <c r="E53" s="17" t="s">
        <v>710</v>
      </c>
      <c r="F53" s="17" t="s">
        <v>720</v>
      </c>
      <c r="G53" s="17" t="s">
        <v>550</v>
      </c>
      <c r="H53" s="22">
        <v>1.0</v>
      </c>
      <c r="I53" s="22">
        <v>1.0</v>
      </c>
      <c r="J53" s="17" t="s">
        <v>576</v>
      </c>
      <c r="K53" s="17" t="s">
        <v>579</v>
      </c>
      <c r="L53" s="22">
        <v>3.6</v>
      </c>
      <c r="M53" s="22">
        <v>3.7</v>
      </c>
      <c r="N53" s="17" t="s">
        <v>574</v>
      </c>
      <c r="U53" s="6" t="str">
        <f>IFERROR(__xludf.DUMMYFUNCTION("REGEXREPLACE(F53,""(\B)([A-Z])"","" $2"")
"),"Zhihan Ying")</f>
        <v>Zhihan Ying</v>
      </c>
    </row>
    <row r="54">
      <c r="A54" s="17" t="s">
        <v>721</v>
      </c>
      <c r="B54" s="17" t="s">
        <v>722</v>
      </c>
      <c r="C54" s="21" t="s">
        <v>723</v>
      </c>
      <c r="D54" s="17"/>
      <c r="E54" s="17" t="s">
        <v>710</v>
      </c>
      <c r="F54" s="17" t="s">
        <v>724</v>
      </c>
      <c r="G54" s="17" t="s">
        <v>725</v>
      </c>
      <c r="H54" s="22">
        <v>1.0</v>
      </c>
      <c r="I54" s="22">
        <v>1.0</v>
      </c>
      <c r="J54" s="17" t="s">
        <v>576</v>
      </c>
      <c r="K54" s="17" t="s">
        <v>579</v>
      </c>
      <c r="L54" s="22">
        <v>3.3</v>
      </c>
      <c r="M54" s="22">
        <v>3.5</v>
      </c>
      <c r="N54" s="17" t="s">
        <v>588</v>
      </c>
      <c r="U54" s="6" t="str">
        <f>IFERROR(__xludf.DUMMYFUNCTION("REGEXREPLACE(F54,""(\B)([A-Z])"","" $2"")
"),"Armand Asnani")</f>
        <v>Armand Asnani</v>
      </c>
    </row>
    <row r="55">
      <c r="A55" s="17" t="s">
        <v>726</v>
      </c>
      <c r="B55" s="17" t="s">
        <v>727</v>
      </c>
      <c r="C55" s="21" t="s">
        <v>728</v>
      </c>
      <c r="D55" s="17"/>
      <c r="E55" s="17" t="s">
        <v>710</v>
      </c>
      <c r="F55" s="17" t="s">
        <v>729</v>
      </c>
      <c r="G55" s="17" t="s">
        <v>730</v>
      </c>
      <c r="H55" s="22">
        <v>1.0</v>
      </c>
      <c r="I55" s="22">
        <v>1.0</v>
      </c>
      <c r="J55" s="17" t="s">
        <v>576</v>
      </c>
      <c r="K55" s="17" t="s">
        <v>579</v>
      </c>
      <c r="L55" s="22">
        <v>3.8</v>
      </c>
      <c r="M55" s="22">
        <v>3.83</v>
      </c>
      <c r="N55" s="17" t="s">
        <v>588</v>
      </c>
      <c r="U55" s="6" t="str">
        <f>IFERROR(__xludf.DUMMYFUNCTION("REGEXREPLACE(F55,""(\B)([A-Z])"","" $2"")
"),"Daksh Jain")</f>
        <v>Daksh Jain</v>
      </c>
    </row>
    <row r="56">
      <c r="A56" s="17" t="s">
        <v>731</v>
      </c>
      <c r="B56" s="17" t="s">
        <v>732</v>
      </c>
      <c r="C56" s="21" t="s">
        <v>733</v>
      </c>
      <c r="D56" s="17"/>
      <c r="E56" s="17" t="s">
        <v>710</v>
      </c>
      <c r="F56" s="17" t="s">
        <v>734</v>
      </c>
      <c r="G56" s="17" t="s">
        <v>735</v>
      </c>
      <c r="H56" s="22">
        <v>1.0</v>
      </c>
      <c r="I56" s="22">
        <v>1.0</v>
      </c>
      <c r="J56" s="17" t="s">
        <v>705</v>
      </c>
      <c r="K56" s="17" t="s">
        <v>579</v>
      </c>
      <c r="L56" s="22">
        <v>4.0</v>
      </c>
      <c r="M56" s="22">
        <v>4.0</v>
      </c>
      <c r="N56" s="17" t="s">
        <v>588</v>
      </c>
      <c r="U56" s="6" t="str">
        <f>IFERROR(__xludf.DUMMYFUNCTION("REGEXREPLACE(F56,""(\B)([A-Z])"","" $2"")
"),"Declan Gray-Mullen")</f>
        <v>Declan Gray-Mullen</v>
      </c>
    </row>
    <row r="57">
      <c r="A57" s="17" t="s">
        <v>736</v>
      </c>
      <c r="B57" s="17" t="s">
        <v>737</v>
      </c>
      <c r="C57" s="21" t="s">
        <v>738</v>
      </c>
      <c r="D57" s="17"/>
      <c r="E57" s="17" t="s">
        <v>710</v>
      </c>
      <c r="F57" s="17" t="s">
        <v>739</v>
      </c>
      <c r="G57" s="17" t="s">
        <v>740</v>
      </c>
      <c r="H57" s="22">
        <v>1.0</v>
      </c>
      <c r="I57" s="22">
        <v>1.0</v>
      </c>
      <c r="J57" s="17" t="s">
        <v>576</v>
      </c>
      <c r="K57" s="17" t="s">
        <v>643</v>
      </c>
      <c r="L57" s="22">
        <v>3.9</v>
      </c>
      <c r="M57" s="22">
        <v>3.9</v>
      </c>
      <c r="N57" s="17" t="s">
        <v>588</v>
      </c>
      <c r="U57" s="6" t="str">
        <f>IFERROR(__xludf.DUMMYFUNCTION("REGEXREPLACE(F57,""(\B)([A-Z])"","" $2"")
"),"Hannah Lerner")</f>
        <v>Hannah Lerner</v>
      </c>
    </row>
    <row r="58">
      <c r="A58" s="17" t="s">
        <v>383</v>
      </c>
      <c r="B58" s="17" t="s">
        <v>160</v>
      </c>
      <c r="C58" s="21" t="s">
        <v>161</v>
      </c>
      <c r="D58" s="17"/>
      <c r="E58" s="17" t="s">
        <v>741</v>
      </c>
      <c r="F58" s="17" t="s">
        <v>383</v>
      </c>
      <c r="G58" s="17" t="s">
        <v>382</v>
      </c>
      <c r="H58" s="22">
        <v>1.0</v>
      </c>
      <c r="I58" s="17"/>
      <c r="J58" s="17"/>
      <c r="K58" s="17"/>
      <c r="L58" s="17"/>
      <c r="M58" s="17"/>
      <c r="N58" s="17" t="s">
        <v>574</v>
      </c>
      <c r="U58" s="6" t="str">
        <f>IFERROR(__xludf.DUMMYFUNCTION("REGEXREPLACE(F58,""(\B)([A-Z])"","" $2"")
"),"Collin Giguere")</f>
        <v>Collin Giguere</v>
      </c>
    </row>
    <row r="59">
      <c r="A59" s="17" t="s">
        <v>447</v>
      </c>
      <c r="B59" s="17" t="s">
        <v>448</v>
      </c>
      <c r="C59" s="21" t="s">
        <v>449</v>
      </c>
      <c r="D59" s="17"/>
      <c r="E59" s="17" t="s">
        <v>741</v>
      </c>
      <c r="F59" s="17" t="s">
        <v>447</v>
      </c>
      <c r="G59" s="17" t="s">
        <v>446</v>
      </c>
      <c r="H59" s="22">
        <v>1.0</v>
      </c>
      <c r="I59" s="17"/>
      <c r="J59" s="17"/>
      <c r="K59" s="17"/>
      <c r="L59" s="17"/>
      <c r="M59" s="17"/>
      <c r="N59" s="17" t="s">
        <v>574</v>
      </c>
      <c r="U59" s="6" t="str">
        <f>IFERROR(__xludf.DUMMYFUNCTION("REGEXREPLACE(F59,""(\B)([A-Z])"","" $2"")
"),"Jinhong Gan")</f>
        <v>Jinhong Gan</v>
      </c>
    </row>
    <row r="60">
      <c r="A60" s="17" t="s">
        <v>483</v>
      </c>
      <c r="B60" s="17" t="s">
        <v>168</v>
      </c>
      <c r="C60" s="21" t="s">
        <v>169</v>
      </c>
      <c r="D60" s="17"/>
      <c r="E60" s="17" t="s">
        <v>741</v>
      </c>
      <c r="F60" s="17" t="s">
        <v>483</v>
      </c>
      <c r="G60" s="17" t="s">
        <v>482</v>
      </c>
      <c r="H60" s="22">
        <v>1.0</v>
      </c>
      <c r="I60" s="17"/>
      <c r="J60" s="17"/>
      <c r="K60" s="17"/>
      <c r="L60" s="17"/>
      <c r="M60" s="17"/>
      <c r="N60" s="17" t="s">
        <v>574</v>
      </c>
      <c r="U60" s="6" t="str">
        <f>IFERROR(__xludf.DUMMYFUNCTION("REGEXREPLACE(F60,""(\B)([A-Z])"","" $2"")
"),"Mingfang Chang")</f>
        <v>Mingfang Chang</v>
      </c>
    </row>
    <row r="61">
      <c r="A61" s="17" t="s">
        <v>742</v>
      </c>
      <c r="B61" s="17" t="s">
        <v>743</v>
      </c>
      <c r="C61" s="21" t="s">
        <v>744</v>
      </c>
      <c r="D61" s="17"/>
      <c r="E61" s="17" t="s">
        <v>741</v>
      </c>
      <c r="F61" s="24" t="s">
        <v>742</v>
      </c>
      <c r="G61" s="24" t="s">
        <v>745</v>
      </c>
      <c r="H61" s="17"/>
      <c r="I61" s="17"/>
      <c r="J61" s="17"/>
      <c r="K61" s="17"/>
      <c r="L61" s="17"/>
      <c r="M61" s="17"/>
      <c r="N61" s="17" t="s">
        <v>588</v>
      </c>
      <c r="U61" s="6" t="str">
        <f>IFERROR(__xludf.DUMMYFUNCTION("REGEXREPLACE(F61,""(\B)([A-Z])"","" $2"")
"),"Long Le")</f>
        <v>Long Le</v>
      </c>
    </row>
    <row r="62">
      <c r="A62" s="17" t="s">
        <v>746</v>
      </c>
      <c r="B62" s="17" t="s">
        <v>747</v>
      </c>
      <c r="C62" s="21" t="s">
        <v>748</v>
      </c>
      <c r="D62" s="17"/>
      <c r="E62" s="17" t="s">
        <v>741</v>
      </c>
      <c r="F62" s="17" t="s">
        <v>746</v>
      </c>
      <c r="G62" s="17" t="s">
        <v>749</v>
      </c>
      <c r="H62" s="22">
        <v>1.0</v>
      </c>
      <c r="I62" s="22">
        <v>1.0</v>
      </c>
      <c r="J62" s="17"/>
      <c r="K62" s="17"/>
      <c r="L62" s="17"/>
      <c r="M62" s="17"/>
      <c r="N62" s="17" t="s">
        <v>588</v>
      </c>
      <c r="U62" s="6" t="str">
        <f>IFERROR(__xludf.DUMMYFUNCTION("REGEXREPLACE(F62,""(\B)([A-Z])"","" $2"")
"),"Renos Zabounidis")</f>
        <v>Renos Zabounidis</v>
      </c>
    </row>
    <row r="63">
      <c r="A63" s="17" t="s">
        <v>334</v>
      </c>
      <c r="B63" s="17" t="s">
        <v>8</v>
      </c>
      <c r="C63" s="21" t="s">
        <v>183</v>
      </c>
      <c r="D63" s="17"/>
      <c r="E63" s="17" t="s">
        <v>750</v>
      </c>
      <c r="F63" s="17" t="s">
        <v>751</v>
      </c>
      <c r="G63" s="17" t="s">
        <v>333</v>
      </c>
      <c r="H63" s="22">
        <v>1.0</v>
      </c>
      <c r="I63" s="22">
        <v>1.0</v>
      </c>
      <c r="J63" s="17" t="s">
        <v>576</v>
      </c>
      <c r="K63" s="17" t="s">
        <v>577</v>
      </c>
      <c r="L63" s="22">
        <v>3.934</v>
      </c>
      <c r="M63" s="22">
        <v>3.937</v>
      </c>
      <c r="N63" s="17" t="s">
        <v>574</v>
      </c>
      <c r="U63" s="6" t="str">
        <f>IFERROR(__xludf.DUMMYFUNCTION("REGEXREPLACE(F63,""(\B)([A-Z])"","" $2"")
"),"Adam Rivelli")</f>
        <v>Adam Rivelli</v>
      </c>
    </row>
    <row r="64">
      <c r="A64" s="17" t="s">
        <v>438</v>
      </c>
      <c r="B64" s="17" t="s">
        <v>60</v>
      </c>
      <c r="C64" s="21" t="s">
        <v>61</v>
      </c>
      <c r="D64" s="17"/>
      <c r="E64" s="17" t="s">
        <v>750</v>
      </c>
      <c r="F64" s="17" t="s">
        <v>752</v>
      </c>
      <c r="G64" s="17" t="s">
        <v>437</v>
      </c>
      <c r="H64" s="22">
        <v>2.0</v>
      </c>
      <c r="I64" s="22">
        <v>1.0</v>
      </c>
      <c r="J64" s="17" t="s">
        <v>705</v>
      </c>
      <c r="K64" s="17" t="s">
        <v>579</v>
      </c>
      <c r="L64" s="22">
        <v>3.87</v>
      </c>
      <c r="M64" s="22">
        <v>3.81</v>
      </c>
      <c r="N64" s="17" t="s">
        <v>574</v>
      </c>
      <c r="U64" s="6" t="str">
        <f>IFERROR(__xludf.DUMMYFUNCTION("REGEXREPLACE(F64,""(\B)([A-Z])"","" $2"")
"),"Janja Kovacevic")</f>
        <v>Janja Kovacevic</v>
      </c>
    </row>
    <row r="65">
      <c r="A65" s="17" t="s">
        <v>555</v>
      </c>
      <c r="B65" s="17" t="s">
        <v>556</v>
      </c>
      <c r="C65" s="21" t="s">
        <v>557</v>
      </c>
      <c r="D65" s="17"/>
      <c r="E65" s="17" t="s">
        <v>750</v>
      </c>
      <c r="F65" s="17" t="s">
        <v>753</v>
      </c>
      <c r="G65" s="17" t="s">
        <v>554</v>
      </c>
      <c r="H65" s="22">
        <v>1.0</v>
      </c>
      <c r="I65" s="22">
        <v>1.0</v>
      </c>
      <c r="J65" s="17" t="s">
        <v>576</v>
      </c>
      <c r="K65" s="17" t="s">
        <v>579</v>
      </c>
      <c r="L65" s="22">
        <v>3.8</v>
      </c>
      <c r="M65" s="22">
        <v>3.83</v>
      </c>
      <c r="N65" s="17" t="s">
        <v>574</v>
      </c>
      <c r="U65" s="6" t="str">
        <f>IFERROR(__xludf.DUMMYFUNCTION("REGEXREPLACE(F65,""(\B)([A-Z])"","" $2"")
"),"Zhong Tang")</f>
        <v>Zhong Tang</v>
      </c>
    </row>
    <row r="66">
      <c r="A66" s="17" t="s">
        <v>754</v>
      </c>
      <c r="B66" s="17" t="s">
        <v>755</v>
      </c>
      <c r="C66" s="21" t="s">
        <v>756</v>
      </c>
      <c r="D66" s="17" t="s">
        <v>757</v>
      </c>
      <c r="E66" s="17" t="s">
        <v>750</v>
      </c>
      <c r="F66" s="17" t="s">
        <v>758</v>
      </c>
      <c r="G66" s="17" t="s">
        <v>759</v>
      </c>
      <c r="H66" s="22">
        <v>1.0</v>
      </c>
      <c r="I66" s="22">
        <v>1.0</v>
      </c>
      <c r="J66" s="17" t="s">
        <v>576</v>
      </c>
      <c r="K66" s="17" t="s">
        <v>577</v>
      </c>
      <c r="L66" s="22">
        <v>3.475</v>
      </c>
      <c r="M66" s="22">
        <v>3.762</v>
      </c>
      <c r="N66" s="17" t="s">
        <v>588</v>
      </c>
      <c r="U66" s="6" t="str">
        <f>IFERROR(__xludf.DUMMYFUNCTION("REGEXREPLACE(F66,""(\B)([A-Z])"","" $2"")
"),"Ji Hun Hwang")</f>
        <v>Ji Hun Hwang</v>
      </c>
    </row>
    <row r="67">
      <c r="A67" s="17" t="s">
        <v>422</v>
      </c>
      <c r="B67" s="17" t="s">
        <v>423</v>
      </c>
      <c r="C67" s="21" t="s">
        <v>191</v>
      </c>
      <c r="D67" s="17"/>
      <c r="E67" s="17" t="s">
        <v>760</v>
      </c>
      <c r="F67" s="17" t="s">
        <v>761</v>
      </c>
      <c r="G67" s="17" t="s">
        <v>421</v>
      </c>
      <c r="H67" s="22">
        <v>1.0</v>
      </c>
      <c r="I67" s="22">
        <v>1.0</v>
      </c>
      <c r="J67" s="17" t="s">
        <v>576</v>
      </c>
      <c r="K67" s="17" t="s">
        <v>577</v>
      </c>
      <c r="L67" s="22">
        <v>3.788</v>
      </c>
      <c r="M67" s="22">
        <v>3.914</v>
      </c>
      <c r="N67" s="17" t="s">
        <v>574</v>
      </c>
      <c r="U67" s="6" t="str">
        <f>IFERROR(__xludf.DUMMYFUNCTION("REGEXREPLACE(F67,""(\B)([A-Z])"","" $2"")
"),"Huan Wang")</f>
        <v>Huan Wang</v>
      </c>
    </row>
    <row r="68">
      <c r="A68" s="17" t="s">
        <v>521</v>
      </c>
      <c r="B68" s="17" t="s">
        <v>190</v>
      </c>
      <c r="C68" s="21" t="s">
        <v>191</v>
      </c>
      <c r="D68" s="17"/>
      <c r="E68" s="17" t="s">
        <v>760</v>
      </c>
      <c r="F68" s="17" t="s">
        <v>762</v>
      </c>
      <c r="G68" s="17" t="s">
        <v>520</v>
      </c>
      <c r="H68" s="22">
        <v>1.0</v>
      </c>
      <c r="I68" s="22">
        <v>1.0</v>
      </c>
      <c r="J68" s="17" t="s">
        <v>576</v>
      </c>
      <c r="K68" s="17" t="s">
        <v>579</v>
      </c>
      <c r="L68" s="22">
        <v>3.498</v>
      </c>
      <c r="M68" s="22">
        <v>3.584</v>
      </c>
      <c r="N68" s="17" t="s">
        <v>574</v>
      </c>
      <c r="U68" s="6" t="str">
        <f>IFERROR(__xludf.DUMMYFUNCTION("REGEXREPLACE(F68,""(\B)([A-Z])"","" $2"")
"),"Shuyang Wang")</f>
        <v>Shuyang Wang</v>
      </c>
    </row>
    <row r="69">
      <c r="A69" s="17" t="s">
        <v>763</v>
      </c>
      <c r="B69" s="17" t="s">
        <v>341</v>
      </c>
      <c r="C69" s="21" t="s">
        <v>317</v>
      </c>
      <c r="D69" s="17"/>
      <c r="E69" s="17" t="s">
        <v>760</v>
      </c>
      <c r="F69" s="17" t="s">
        <v>764</v>
      </c>
      <c r="G69" s="17" t="s">
        <v>765</v>
      </c>
      <c r="H69" s="22">
        <v>1.0</v>
      </c>
      <c r="I69" s="22">
        <v>1.0</v>
      </c>
      <c r="J69" s="17" t="s">
        <v>705</v>
      </c>
      <c r="K69" s="17" t="s">
        <v>579</v>
      </c>
      <c r="L69" s="22">
        <v>3.87</v>
      </c>
      <c r="M69" s="22">
        <v>3.92</v>
      </c>
      <c r="N69" s="17" t="s">
        <v>588</v>
      </c>
      <c r="U69" s="6" t="str">
        <f>IFERROR(__xludf.DUMMYFUNCTION("REGEXREPLACE(F69,""(\B)([A-Z])"","" $2"")
"),"Alexander Guerriero")</f>
        <v>Alexander Guerriero</v>
      </c>
    </row>
    <row r="70">
      <c r="A70" s="17" t="s">
        <v>766</v>
      </c>
      <c r="B70" s="17" t="s">
        <v>20</v>
      </c>
      <c r="C70" s="21" t="s">
        <v>191</v>
      </c>
      <c r="D70" s="17"/>
      <c r="E70" s="17" t="s">
        <v>760</v>
      </c>
      <c r="F70" s="17" t="s">
        <v>767</v>
      </c>
      <c r="G70" s="17" t="s">
        <v>768</v>
      </c>
      <c r="H70" s="22">
        <v>2.0</v>
      </c>
      <c r="I70" s="17" t="s">
        <v>587</v>
      </c>
      <c r="J70" s="17" t="s">
        <v>576</v>
      </c>
      <c r="K70" s="17" t="s">
        <v>579</v>
      </c>
      <c r="L70" s="22">
        <v>3.93</v>
      </c>
      <c r="M70" s="22">
        <v>3.96</v>
      </c>
      <c r="N70" s="17" t="s">
        <v>588</v>
      </c>
      <c r="U70" s="6" t="str">
        <f>IFERROR(__xludf.DUMMYFUNCTION("REGEXREPLACE(F70,""(\B)([A-Z])"","" $2"")
"),"Andrew Wang")</f>
        <v>Andrew Wang</v>
      </c>
    </row>
    <row r="71">
      <c r="A71" s="17" t="s">
        <v>769</v>
      </c>
      <c r="B71" s="17" t="s">
        <v>186</v>
      </c>
      <c r="C71" s="21" t="s">
        <v>187</v>
      </c>
      <c r="D71" s="17"/>
      <c r="E71" s="17" t="s">
        <v>760</v>
      </c>
      <c r="F71" s="17" t="s">
        <v>770</v>
      </c>
      <c r="G71" s="17" t="s">
        <v>771</v>
      </c>
      <c r="H71" s="22">
        <v>1.0</v>
      </c>
      <c r="I71" s="17" t="s">
        <v>587</v>
      </c>
      <c r="J71" s="17" t="s">
        <v>576</v>
      </c>
      <c r="K71" s="17" t="s">
        <v>579</v>
      </c>
      <c r="L71" s="22">
        <v>3.86</v>
      </c>
      <c r="M71" s="22">
        <v>3.948</v>
      </c>
      <c r="N71" s="17" t="s">
        <v>574</v>
      </c>
      <c r="U71" s="6" t="str">
        <f>IFERROR(__xludf.DUMMYFUNCTION("REGEXREPLACE(F71,""(\B)([A-Z])"","" $2"")
"),"Harry Hu")</f>
        <v>Harry Hu</v>
      </c>
    </row>
    <row r="72">
      <c r="A72" s="17" t="s">
        <v>772</v>
      </c>
      <c r="B72" s="17" t="s">
        <v>773</v>
      </c>
      <c r="C72" s="21" t="s">
        <v>774</v>
      </c>
      <c r="D72" s="17"/>
      <c r="E72" s="17" t="s">
        <v>760</v>
      </c>
      <c r="F72" s="17" t="s">
        <v>772</v>
      </c>
      <c r="G72" s="17" t="s">
        <v>775</v>
      </c>
      <c r="H72" s="17" t="s">
        <v>776</v>
      </c>
      <c r="I72" s="17" t="s">
        <v>776</v>
      </c>
      <c r="J72" s="17"/>
      <c r="K72" s="17"/>
      <c r="L72" s="17"/>
      <c r="M72" s="17"/>
      <c r="N72" s="17" t="s">
        <v>588</v>
      </c>
      <c r="U72" s="6" t="str">
        <f>IFERROR(__xludf.DUMMYFUNCTION("REGEXREPLACE(F72,""(\B)([A-Z])"","" $2"")
"),"Joanna Olson")</f>
        <v>Joanna Olson</v>
      </c>
    </row>
    <row r="73">
      <c r="A73" s="17" t="s">
        <v>777</v>
      </c>
      <c r="B73" s="17" t="s">
        <v>778</v>
      </c>
      <c r="C73" s="21" t="s">
        <v>779</v>
      </c>
      <c r="D73" s="17"/>
      <c r="E73" s="17" t="s">
        <v>760</v>
      </c>
      <c r="F73" s="17" t="s">
        <v>780</v>
      </c>
      <c r="G73" s="17" t="s">
        <v>781</v>
      </c>
      <c r="H73" s="22">
        <v>3.0</v>
      </c>
      <c r="I73" s="22">
        <v>2.0</v>
      </c>
      <c r="J73" s="17" t="s">
        <v>705</v>
      </c>
      <c r="K73" s="17" t="s">
        <v>579</v>
      </c>
      <c r="L73" s="22">
        <v>3.033</v>
      </c>
      <c r="M73" s="22">
        <v>2.94</v>
      </c>
      <c r="N73" s="17" t="s">
        <v>588</v>
      </c>
      <c r="U73" s="6" t="str">
        <f>IFERROR(__xludf.DUMMYFUNCTION("REGEXREPLACE(F73,""(\B)([A-Z])"","" $2"")
"),"Mark Dow")</f>
        <v>Mark Dow</v>
      </c>
    </row>
    <row r="74">
      <c r="A74" s="17" t="s">
        <v>782</v>
      </c>
      <c r="B74" s="17" t="s">
        <v>783</v>
      </c>
      <c r="C74" s="21" t="s">
        <v>784</v>
      </c>
      <c r="D74" s="17"/>
      <c r="E74" s="17" t="s">
        <v>760</v>
      </c>
      <c r="F74" s="17" t="s">
        <v>785</v>
      </c>
      <c r="G74" s="17" t="s">
        <v>786</v>
      </c>
      <c r="H74" s="22">
        <v>1.0</v>
      </c>
      <c r="I74" s="22">
        <v>1.0</v>
      </c>
      <c r="J74" s="17" t="s">
        <v>576</v>
      </c>
      <c r="K74" s="17" t="s">
        <v>577</v>
      </c>
      <c r="L74" s="22">
        <v>3.73</v>
      </c>
      <c r="M74" s="22">
        <v>3.788</v>
      </c>
      <c r="N74" s="17" t="s">
        <v>588</v>
      </c>
      <c r="U74" s="6" t="str">
        <f>IFERROR(__xludf.DUMMYFUNCTION("REGEXREPLACE(F74,""(\B)([A-Z])"","" $2"")
"),"Stephen Ren")</f>
        <v>Stephen Ren</v>
      </c>
    </row>
    <row r="75">
      <c r="A75" s="17" t="s">
        <v>432</v>
      </c>
      <c r="B75" s="17" t="s">
        <v>433</v>
      </c>
      <c r="C75" s="21" t="s">
        <v>434</v>
      </c>
      <c r="D75" s="17"/>
      <c r="E75" s="17" t="s">
        <v>787</v>
      </c>
      <c r="F75" s="17" t="s">
        <v>788</v>
      </c>
      <c r="G75" s="17" t="s">
        <v>431</v>
      </c>
      <c r="H75" s="22">
        <v>1.0</v>
      </c>
      <c r="I75" s="22">
        <v>1.0</v>
      </c>
      <c r="J75" s="17" t="s">
        <v>576</v>
      </c>
      <c r="K75" s="17" t="s">
        <v>643</v>
      </c>
      <c r="L75" s="22">
        <v>3.7</v>
      </c>
      <c r="M75" s="22">
        <v>3.6</v>
      </c>
      <c r="N75" s="17" t="s">
        <v>574</v>
      </c>
      <c r="U75" s="6" t="str">
        <f>IFERROR(__xludf.DUMMYFUNCTION("REGEXREPLACE(F75,""(\B)([A-Z])"","" $2"")
"),"Jacob Grosner")</f>
        <v>Jacob Grosner</v>
      </c>
    </row>
    <row r="76">
      <c r="A76" s="17" t="s">
        <v>350</v>
      </c>
      <c r="B76" s="17" t="s">
        <v>351</v>
      </c>
      <c r="C76" s="21" t="s">
        <v>352</v>
      </c>
      <c r="D76" s="17"/>
      <c r="E76" s="17" t="s">
        <v>789</v>
      </c>
      <c r="F76" s="17" t="s">
        <v>790</v>
      </c>
      <c r="G76" s="17" t="s">
        <v>791</v>
      </c>
      <c r="H76" s="22">
        <v>1.0</v>
      </c>
      <c r="I76" s="22">
        <v>1.0</v>
      </c>
      <c r="J76" s="17" t="s">
        <v>576</v>
      </c>
      <c r="K76" s="17" t="s">
        <v>579</v>
      </c>
      <c r="L76" s="22">
        <v>3.56</v>
      </c>
      <c r="M76" s="22">
        <v>3.31</v>
      </c>
      <c r="N76" s="17" t="s">
        <v>574</v>
      </c>
      <c r="U76" s="6" t="str">
        <f>IFERROR(__xludf.DUMMYFUNCTION("REGEXREPLACE(F76,""(\B)([A-Z])"","" $2"")
"),"Aric Huang")</f>
        <v>Aric Huang</v>
      </c>
    </row>
    <row r="77">
      <c r="A77" s="17" t="s">
        <v>372</v>
      </c>
      <c r="B77" s="17" t="s">
        <v>373</v>
      </c>
      <c r="C77" s="21" t="s">
        <v>374</v>
      </c>
      <c r="D77" s="17"/>
      <c r="E77" s="17" t="s">
        <v>789</v>
      </c>
      <c r="F77" s="17" t="s">
        <v>792</v>
      </c>
      <c r="G77" s="17" t="s">
        <v>371</v>
      </c>
      <c r="H77" s="22">
        <v>1.0</v>
      </c>
      <c r="I77" s="22">
        <v>1.0</v>
      </c>
      <c r="J77" s="17" t="s">
        <v>576</v>
      </c>
      <c r="K77" s="17" t="s">
        <v>579</v>
      </c>
      <c r="L77" s="22">
        <v>3.4</v>
      </c>
      <c r="M77" s="22">
        <v>3.4</v>
      </c>
      <c r="N77" s="17" t="s">
        <v>574</v>
      </c>
      <c r="U77" s="6" t="str">
        <f>IFERROR(__xludf.DUMMYFUNCTION("REGEXREPLACE(F77,""(\B)([A-Z])"","" $2"")
"),"Chigozie Ikoro")</f>
        <v>Chigozie Ikoro</v>
      </c>
    </row>
    <row r="78">
      <c r="A78" s="17" t="s">
        <v>508</v>
      </c>
      <c r="B78" s="17" t="s">
        <v>36</v>
      </c>
      <c r="C78" s="21" t="s">
        <v>37</v>
      </c>
      <c r="D78" s="17"/>
      <c r="E78" s="17" t="s">
        <v>789</v>
      </c>
      <c r="F78" s="17" t="s">
        <v>793</v>
      </c>
      <c r="G78" s="17" t="s">
        <v>507</v>
      </c>
      <c r="H78" s="22">
        <v>1.0</v>
      </c>
      <c r="I78" s="22">
        <v>1.0</v>
      </c>
      <c r="J78" s="17" t="s">
        <v>576</v>
      </c>
      <c r="K78" s="17" t="s">
        <v>579</v>
      </c>
      <c r="L78" s="22">
        <v>3.767</v>
      </c>
      <c r="M78" s="22">
        <v>3.816</v>
      </c>
      <c r="N78" s="17" t="s">
        <v>574</v>
      </c>
      <c r="U78" s="6" t="str">
        <f>IFERROR(__xludf.DUMMYFUNCTION("REGEXREPLACE(F78,""(\B)([A-Z])"","" $2"")
"),"Sasha Krutiy")</f>
        <v>Sasha Krutiy</v>
      </c>
    </row>
    <row r="79">
      <c r="A79" s="17" t="s">
        <v>512</v>
      </c>
      <c r="B79" s="17" t="s">
        <v>513</v>
      </c>
      <c r="C79" s="21" t="s">
        <v>514</v>
      </c>
      <c r="D79" s="17" t="s">
        <v>515</v>
      </c>
      <c r="E79" s="17" t="s">
        <v>789</v>
      </c>
      <c r="F79" s="17" t="s">
        <v>794</v>
      </c>
      <c r="G79" s="17" t="s">
        <v>511</v>
      </c>
      <c r="H79" s="22">
        <v>1.0</v>
      </c>
      <c r="I79" s="22">
        <v>1.0</v>
      </c>
      <c r="J79" s="17" t="s">
        <v>576</v>
      </c>
      <c r="K79" s="17" t="s">
        <v>579</v>
      </c>
      <c r="L79" s="22">
        <v>3.69</v>
      </c>
      <c r="M79" s="22">
        <v>3.73</v>
      </c>
      <c r="N79" s="17" t="s">
        <v>574</v>
      </c>
      <c r="U79" s="6" t="str">
        <f>IFERROR(__xludf.DUMMYFUNCTION("REGEXREPLACE(F79,""(\B)([A-Z])"","" $2"")
"),"Seyedeh Arta Razavi")</f>
        <v>Seyedeh Arta Razavi</v>
      </c>
    </row>
    <row r="80">
      <c r="A80" s="17" t="s">
        <v>795</v>
      </c>
      <c r="B80" s="17" t="s">
        <v>796</v>
      </c>
      <c r="C80" s="21" t="s">
        <v>379</v>
      </c>
      <c r="D80" s="17"/>
      <c r="E80" s="17" t="s">
        <v>789</v>
      </c>
      <c r="F80" s="17" t="s">
        <v>797</v>
      </c>
      <c r="G80" s="17" t="s">
        <v>798</v>
      </c>
      <c r="H80" s="22">
        <v>3.0</v>
      </c>
      <c r="I80" s="22">
        <v>3.0</v>
      </c>
      <c r="J80" s="17" t="s">
        <v>576</v>
      </c>
      <c r="K80" s="17" t="s">
        <v>579</v>
      </c>
      <c r="L80" s="22">
        <v>3.2</v>
      </c>
      <c r="M80" s="22">
        <v>3.1</v>
      </c>
      <c r="N80" s="17" t="s">
        <v>588</v>
      </c>
      <c r="U80" s="6" t="str">
        <f>IFERROR(__xludf.DUMMYFUNCTION("REGEXREPLACE(F80,""(\B)([A-Z])"","" $2"")
"),"Anthony Lee")</f>
        <v>Anthony Lee</v>
      </c>
    </row>
    <row r="81">
      <c r="A81" s="17" t="s">
        <v>799</v>
      </c>
      <c r="B81" s="17" t="s">
        <v>800</v>
      </c>
      <c r="C81" s="21" t="s">
        <v>801</v>
      </c>
      <c r="D81" s="17" t="s">
        <v>802</v>
      </c>
      <c r="E81" s="17" t="s">
        <v>789</v>
      </c>
      <c r="F81" s="17" t="s">
        <v>803</v>
      </c>
      <c r="G81" s="17" t="s">
        <v>804</v>
      </c>
      <c r="H81" s="22">
        <v>4.0</v>
      </c>
      <c r="I81" s="22">
        <v>2.0</v>
      </c>
      <c r="J81" s="17" t="s">
        <v>576</v>
      </c>
      <c r="K81" s="17" t="s">
        <v>579</v>
      </c>
      <c r="L81" s="22">
        <v>3.432</v>
      </c>
      <c r="M81" s="22">
        <v>3.321</v>
      </c>
      <c r="N81" s="17" t="s">
        <v>588</v>
      </c>
      <c r="U81" s="6" t="str">
        <f>IFERROR(__xludf.DUMMYFUNCTION("REGEXREPLACE(F81,""(\B)([A-Z])"","" $2"")
"),"Scott Mc Cullough")</f>
        <v>Scott Mc Cullough</v>
      </c>
    </row>
    <row r="82">
      <c r="A82" s="17" t="s">
        <v>805</v>
      </c>
      <c r="B82" s="17" t="s">
        <v>783</v>
      </c>
      <c r="C82" s="21" t="s">
        <v>806</v>
      </c>
      <c r="D82" s="17"/>
      <c r="E82" s="17" t="s">
        <v>789</v>
      </c>
      <c r="F82" s="17" t="s">
        <v>807</v>
      </c>
      <c r="G82" s="17" t="s">
        <v>808</v>
      </c>
      <c r="H82" s="22">
        <v>2.0</v>
      </c>
      <c r="I82" s="22">
        <v>2.0</v>
      </c>
      <c r="J82" s="17" t="s">
        <v>705</v>
      </c>
      <c r="K82" s="17" t="s">
        <v>579</v>
      </c>
      <c r="L82" s="22">
        <v>3.633</v>
      </c>
      <c r="M82" s="22">
        <v>3.458</v>
      </c>
      <c r="N82" s="17" t="s">
        <v>588</v>
      </c>
      <c r="U82" s="6" t="str">
        <f>IFERROR(__xludf.DUMMYFUNCTION("REGEXREPLACE(F82,""(\B)([A-Z])"","" $2"")
"),"Stephen Ulich")</f>
        <v>Stephen Ulich</v>
      </c>
    </row>
    <row r="83">
      <c r="A83" s="17" t="s">
        <v>809</v>
      </c>
      <c r="B83" s="17" t="s">
        <v>810</v>
      </c>
      <c r="C83" s="21" t="s">
        <v>811</v>
      </c>
      <c r="D83" s="17"/>
      <c r="E83" s="17" t="s">
        <v>812</v>
      </c>
      <c r="F83" s="17" t="s">
        <v>809</v>
      </c>
      <c r="G83" s="17" t="s">
        <v>813</v>
      </c>
      <c r="H83" s="17" t="s">
        <v>776</v>
      </c>
      <c r="I83" s="17" t="s">
        <v>776</v>
      </c>
      <c r="J83" s="17"/>
      <c r="K83" s="17"/>
      <c r="L83" s="17"/>
      <c r="M83" s="17"/>
      <c r="N83" s="17" t="s">
        <v>574</v>
      </c>
      <c r="U83" s="6" t="str">
        <f>IFERROR(__xludf.DUMMYFUNCTION("REGEXREPLACE(F83,""(\B)([A-Z])"","" $2"")
"),"Charles Mednieks")</f>
        <v>Charles Mednieks</v>
      </c>
    </row>
    <row r="84">
      <c r="A84" s="17" t="s">
        <v>814</v>
      </c>
      <c r="B84" s="17" t="s">
        <v>548</v>
      </c>
      <c r="C84" s="21" t="s">
        <v>815</v>
      </c>
      <c r="D84" s="17"/>
      <c r="E84" s="17" t="s">
        <v>812</v>
      </c>
      <c r="F84" s="17" t="s">
        <v>816</v>
      </c>
      <c r="G84" s="17" t="s">
        <v>817</v>
      </c>
      <c r="H84" s="22">
        <v>1.0</v>
      </c>
      <c r="I84" s="22">
        <v>1.0</v>
      </c>
      <c r="J84" s="17" t="s">
        <v>705</v>
      </c>
      <c r="K84" s="17" t="s">
        <v>643</v>
      </c>
      <c r="L84" s="22">
        <v>3.853</v>
      </c>
      <c r="M84" s="22">
        <v>3.749</v>
      </c>
      <c r="N84" s="17" t="s">
        <v>588</v>
      </c>
      <c r="U84" s="6" t="str">
        <f>IFERROR(__xludf.DUMMYFUNCTION("REGEXREPLACE(F84,""(\B)([A-Z])"","" $2"")
"),"Zachary Bebbington")</f>
        <v>Zachary Bebbington</v>
      </c>
    </row>
    <row r="85">
      <c r="A85" s="17" t="s">
        <v>406</v>
      </c>
      <c r="B85" s="17" t="s">
        <v>403</v>
      </c>
      <c r="C85" s="21" t="s">
        <v>408</v>
      </c>
      <c r="D85" s="17"/>
      <c r="E85" s="17" t="s">
        <v>818</v>
      </c>
      <c r="F85" s="17" t="s">
        <v>819</v>
      </c>
      <c r="G85" s="17" t="s">
        <v>405</v>
      </c>
      <c r="H85" s="22">
        <v>1.0</v>
      </c>
      <c r="I85" s="17" t="s">
        <v>587</v>
      </c>
      <c r="J85" s="17" t="s">
        <v>576</v>
      </c>
      <c r="K85" s="17" t="s">
        <v>579</v>
      </c>
      <c r="L85" s="22">
        <v>3.547</v>
      </c>
      <c r="M85" s="22">
        <v>3.516</v>
      </c>
      <c r="N85" s="17" t="s">
        <v>574</v>
      </c>
      <c r="U85" s="6" t="str">
        <f>IFERROR(__xludf.DUMMYFUNCTION("REGEXREPLACE(F85,""(\B)([A-Z])"","" $2"")
"),"Emily Goroza")</f>
        <v>Emily Goroza</v>
      </c>
    </row>
    <row r="86">
      <c r="A86" s="17" t="s">
        <v>465</v>
      </c>
      <c r="B86" s="17" t="s">
        <v>153</v>
      </c>
      <c r="C86" s="21" t="s">
        <v>466</v>
      </c>
      <c r="D86" s="17"/>
      <c r="E86" s="17" t="s">
        <v>818</v>
      </c>
      <c r="F86" s="17" t="s">
        <v>820</v>
      </c>
      <c r="G86" s="17" t="s">
        <v>464</v>
      </c>
      <c r="H86" s="22">
        <v>1.0</v>
      </c>
      <c r="I86" s="17" t="s">
        <v>587</v>
      </c>
      <c r="J86" s="17" t="s">
        <v>576</v>
      </c>
      <c r="K86" s="17" t="s">
        <v>577</v>
      </c>
      <c r="L86" s="22">
        <v>3.6</v>
      </c>
      <c r="M86" s="22">
        <v>3.45</v>
      </c>
      <c r="N86" s="17" t="s">
        <v>574</v>
      </c>
      <c r="U86" s="6" t="str">
        <f>IFERROR(__xludf.DUMMYFUNCTION("REGEXREPLACE(F86,""(\B)([A-Z])"","" $2"")
"),"Kyle Godinho")</f>
        <v>Kyle Godinho</v>
      </c>
    </row>
    <row r="87">
      <c r="A87" s="17" t="s">
        <v>490</v>
      </c>
      <c r="B87" s="17" t="s">
        <v>117</v>
      </c>
      <c r="C87" s="21" t="s">
        <v>492</v>
      </c>
      <c r="D87" s="17"/>
      <c r="E87" s="17" t="s">
        <v>818</v>
      </c>
      <c r="F87" s="17" t="s">
        <v>821</v>
      </c>
      <c r="G87" s="17" t="s">
        <v>489</v>
      </c>
      <c r="H87" s="22">
        <v>1.0</v>
      </c>
      <c r="I87" s="17" t="s">
        <v>587</v>
      </c>
      <c r="J87" s="17" t="s">
        <v>576</v>
      </c>
      <c r="K87" s="17" t="s">
        <v>577</v>
      </c>
      <c r="L87" s="22">
        <v>3.85</v>
      </c>
      <c r="M87" s="22">
        <v>3.9</v>
      </c>
      <c r="N87" s="17" t="s">
        <v>574</v>
      </c>
      <c r="U87" s="6" t="str">
        <f>IFERROR(__xludf.DUMMYFUNCTION("REGEXREPLACE(F87,""(\B)([A-Z])"","" $2"")
"),"Nicholas Williams")</f>
        <v>Nicholas Williams</v>
      </c>
    </row>
    <row r="88">
      <c r="A88" s="17" t="s">
        <v>822</v>
      </c>
      <c r="B88" s="17" t="s">
        <v>246</v>
      </c>
      <c r="C88" s="21" t="s">
        <v>247</v>
      </c>
      <c r="D88" s="17"/>
      <c r="E88" s="17" t="s">
        <v>818</v>
      </c>
      <c r="F88" s="17" t="s">
        <v>823</v>
      </c>
      <c r="G88" s="17" t="s">
        <v>824</v>
      </c>
      <c r="H88" s="22">
        <v>1.0</v>
      </c>
      <c r="I88" s="17" t="s">
        <v>587</v>
      </c>
      <c r="J88" s="17" t="s">
        <v>576</v>
      </c>
      <c r="K88" s="17" t="s">
        <v>643</v>
      </c>
      <c r="L88" s="22">
        <v>3.6</v>
      </c>
      <c r="M88" s="22">
        <v>3.6</v>
      </c>
      <c r="N88" s="17" t="s">
        <v>574</v>
      </c>
      <c r="U88" s="6" t="str">
        <f>IFERROR(__xludf.DUMMYFUNCTION("REGEXREPLACE(F88,""(\B)([A-Z])"","" $2"")
"),"Abhaydeep Singh")</f>
        <v>Abhaydeep Singh</v>
      </c>
    </row>
    <row r="89">
      <c r="A89" s="17" t="s">
        <v>825</v>
      </c>
      <c r="B89" s="17" t="s">
        <v>826</v>
      </c>
      <c r="C89" s="21" t="s">
        <v>827</v>
      </c>
      <c r="D89" s="17"/>
      <c r="E89" s="17" t="s">
        <v>818</v>
      </c>
      <c r="F89" s="17" t="s">
        <v>828</v>
      </c>
      <c r="G89" s="17" t="s">
        <v>829</v>
      </c>
      <c r="H89" s="22">
        <v>1.0</v>
      </c>
      <c r="I89" s="17" t="s">
        <v>587</v>
      </c>
      <c r="J89" s="17" t="s">
        <v>576</v>
      </c>
      <c r="K89" s="17" t="s">
        <v>643</v>
      </c>
      <c r="L89" s="22">
        <v>3.4</v>
      </c>
      <c r="M89" s="22">
        <v>3.0</v>
      </c>
      <c r="N89" s="17" t="s">
        <v>588</v>
      </c>
      <c r="U89" s="6" t="str">
        <f>IFERROR(__xludf.DUMMYFUNCTION("REGEXREPLACE(F89,""(\B)([A-Z])"","" $2"")
"),"Bhishma Pant")</f>
        <v>Bhishma Pant</v>
      </c>
    </row>
    <row r="90">
      <c r="A90" s="17" t="s">
        <v>830</v>
      </c>
      <c r="B90" s="17" t="s">
        <v>831</v>
      </c>
      <c r="C90" s="21" t="s">
        <v>832</v>
      </c>
      <c r="D90" s="17"/>
      <c r="E90" s="17" t="s">
        <v>818</v>
      </c>
      <c r="F90" s="17" t="s">
        <v>833</v>
      </c>
      <c r="G90" s="17" t="s">
        <v>834</v>
      </c>
      <c r="H90" s="22">
        <v>1.0</v>
      </c>
      <c r="I90" s="17" t="s">
        <v>587</v>
      </c>
      <c r="J90" s="17" t="s">
        <v>576</v>
      </c>
      <c r="K90" s="17" t="s">
        <v>579</v>
      </c>
      <c r="L90" s="22">
        <v>3.84</v>
      </c>
      <c r="M90" s="22">
        <v>3.861</v>
      </c>
      <c r="N90" s="17" t="s">
        <v>588</v>
      </c>
      <c r="U90" s="6" t="str">
        <f>IFERROR(__xludf.DUMMYFUNCTION("REGEXREPLACE(F90,""(\B)([A-Z])"","" $2"")
"),"Garrison Qian")</f>
        <v>Garrison Qian</v>
      </c>
    </row>
    <row r="91">
      <c r="A91" s="17" t="s">
        <v>835</v>
      </c>
      <c r="B91" s="17" t="s">
        <v>836</v>
      </c>
      <c r="C91" s="21" t="s">
        <v>837</v>
      </c>
      <c r="D91" s="17"/>
      <c r="E91" s="17" t="s">
        <v>818</v>
      </c>
      <c r="F91" s="17" t="s">
        <v>838</v>
      </c>
      <c r="G91" s="17" t="s">
        <v>839</v>
      </c>
      <c r="H91" s="22">
        <v>1.0</v>
      </c>
      <c r="I91" s="17" t="s">
        <v>587</v>
      </c>
      <c r="J91" s="17" t="s">
        <v>576</v>
      </c>
      <c r="K91" s="17" t="s">
        <v>579</v>
      </c>
      <c r="L91" s="22">
        <v>3.85</v>
      </c>
      <c r="M91" s="22">
        <v>3.77</v>
      </c>
      <c r="N91" s="17" t="s">
        <v>588</v>
      </c>
      <c r="U91" s="6" t="str">
        <f>IFERROR(__xludf.DUMMYFUNCTION("REGEXREPLACE(F91,""(\B)([A-Z])"","" $2"")
"),"James Woglom")</f>
        <v>James Woglom</v>
      </c>
    </row>
    <row r="92">
      <c r="A92" s="17" t="s">
        <v>840</v>
      </c>
      <c r="B92" s="17" t="s">
        <v>841</v>
      </c>
      <c r="C92" s="21" t="s">
        <v>842</v>
      </c>
      <c r="D92" s="17"/>
      <c r="E92" s="17" t="s">
        <v>818</v>
      </c>
      <c r="F92" s="17" t="s">
        <v>843</v>
      </c>
      <c r="G92" s="17" t="s">
        <v>844</v>
      </c>
      <c r="H92" s="22">
        <v>1.0</v>
      </c>
      <c r="I92" s="17" t="s">
        <v>587</v>
      </c>
      <c r="J92" s="17" t="s">
        <v>576</v>
      </c>
      <c r="K92" s="17" t="s">
        <v>579</v>
      </c>
      <c r="L92" s="22">
        <v>3.576</v>
      </c>
      <c r="M92" s="22">
        <v>3.587</v>
      </c>
      <c r="N92" s="17" t="s">
        <v>588</v>
      </c>
      <c r="U92" s="6" t="str">
        <f>IFERROR(__xludf.DUMMYFUNCTION("REGEXREPLACE(F92,""(\B)([A-Z])"","" $2"")
"),"Nicole Morales")</f>
        <v>Nicole Morales</v>
      </c>
    </row>
    <row r="93">
      <c r="A93" s="17" t="s">
        <v>425</v>
      </c>
      <c r="B93" s="17" t="s">
        <v>426</v>
      </c>
      <c r="C93" s="21" t="s">
        <v>397</v>
      </c>
      <c r="D93" s="17"/>
      <c r="E93" s="17" t="s">
        <v>845</v>
      </c>
      <c r="F93" s="17" t="s">
        <v>846</v>
      </c>
      <c r="G93" s="17" t="s">
        <v>424</v>
      </c>
      <c r="H93" s="22">
        <v>1.0</v>
      </c>
      <c r="I93" s="17" t="s">
        <v>587</v>
      </c>
      <c r="J93" s="17" t="s">
        <v>705</v>
      </c>
      <c r="K93" s="17" t="s">
        <v>579</v>
      </c>
      <c r="L93" s="22">
        <v>3.83</v>
      </c>
      <c r="M93" s="22">
        <v>3.92</v>
      </c>
      <c r="N93" s="17" t="s">
        <v>574</v>
      </c>
      <c r="U93" s="6" t="str">
        <f>IFERROR(__xludf.DUMMYFUNCTION("REGEXREPLACE(F93,""(\B)([A-Z])"","" $2"")
"),"Huiyuan Wu")</f>
        <v>Huiyuan Wu</v>
      </c>
    </row>
    <row r="94">
      <c r="A94" s="17" t="s">
        <v>461</v>
      </c>
      <c r="B94" s="17" t="s">
        <v>462</v>
      </c>
      <c r="C94" s="21" t="s">
        <v>463</v>
      </c>
      <c r="D94" s="17"/>
      <c r="E94" s="17" t="s">
        <v>845</v>
      </c>
      <c r="F94" s="17" t="s">
        <v>847</v>
      </c>
      <c r="G94" s="17" t="s">
        <v>460</v>
      </c>
      <c r="H94" s="22">
        <v>4.0</v>
      </c>
      <c r="I94" s="17" t="s">
        <v>587</v>
      </c>
      <c r="J94" s="17" t="s">
        <v>576</v>
      </c>
      <c r="K94" s="17" t="s">
        <v>579</v>
      </c>
      <c r="L94" s="22">
        <v>3.44</v>
      </c>
      <c r="M94" s="22">
        <v>3.34</v>
      </c>
      <c r="N94" s="17" t="s">
        <v>574</v>
      </c>
      <c r="U94" s="6" t="str">
        <f>IFERROR(__xludf.DUMMYFUNCTION("REGEXREPLACE(F94,""(\B)([A-Z])"","" $2"")
"),"Kwasi Bandoh")</f>
        <v>Kwasi Bandoh</v>
      </c>
    </row>
    <row r="95">
      <c r="A95" s="17" t="s">
        <v>346</v>
      </c>
      <c r="B95" s="17" t="s">
        <v>20</v>
      </c>
      <c r="C95" s="21" t="s">
        <v>264</v>
      </c>
      <c r="D95" s="17"/>
      <c r="E95" s="17" t="s">
        <v>848</v>
      </c>
      <c r="F95" s="17" t="s">
        <v>849</v>
      </c>
      <c r="G95" s="17" t="s">
        <v>345</v>
      </c>
      <c r="H95" s="22">
        <v>1.0</v>
      </c>
      <c r="I95" s="17" t="s">
        <v>587</v>
      </c>
      <c r="J95" s="17" t="s">
        <v>576</v>
      </c>
      <c r="K95" s="17" t="s">
        <v>577</v>
      </c>
      <c r="L95" s="22">
        <v>3.988</v>
      </c>
      <c r="M95" s="22">
        <v>4.0</v>
      </c>
      <c r="N95" s="17" t="s">
        <v>574</v>
      </c>
      <c r="U95" s="6" t="str">
        <f>IFERROR(__xludf.DUMMYFUNCTION("REGEXREPLACE(F95,""(\B)([A-Z])"","" $2"")
"),"Andrew Sharp")</f>
        <v>Andrew Sharp</v>
      </c>
    </row>
    <row r="96">
      <c r="A96" s="17" t="s">
        <v>850</v>
      </c>
      <c r="B96" s="17" t="s">
        <v>851</v>
      </c>
      <c r="C96" s="21" t="s">
        <v>283</v>
      </c>
      <c r="D96" s="17"/>
      <c r="E96" s="17" t="s">
        <v>848</v>
      </c>
      <c r="F96" s="17" t="s">
        <v>852</v>
      </c>
      <c r="G96" s="17" t="s">
        <v>454</v>
      </c>
      <c r="H96" s="22">
        <v>1.0</v>
      </c>
      <c r="I96" s="17" t="s">
        <v>587</v>
      </c>
      <c r="J96" s="17" t="s">
        <v>576</v>
      </c>
      <c r="K96" s="17" t="s">
        <v>579</v>
      </c>
      <c r="L96" s="22">
        <v>3.851</v>
      </c>
      <c r="M96" s="22">
        <v>3.9</v>
      </c>
      <c r="N96" s="17" t="s">
        <v>574</v>
      </c>
      <c r="U96" s="6" t="str">
        <f>IFERROR(__xludf.DUMMYFUNCTION("REGEXREPLACE(F96,""(\B)([A-Z])"","" $2"")
"),"Joey Canning")</f>
        <v>Joey Canning</v>
      </c>
    </row>
    <row r="97">
      <c r="A97" s="17" t="s">
        <v>504</v>
      </c>
      <c r="B97" s="17" t="s">
        <v>505</v>
      </c>
      <c r="C97" s="21" t="s">
        <v>506</v>
      </c>
      <c r="D97" s="17"/>
      <c r="E97" s="17" t="s">
        <v>848</v>
      </c>
      <c r="F97" s="17" t="s">
        <v>853</v>
      </c>
      <c r="G97" s="17" t="s">
        <v>503</v>
      </c>
      <c r="H97" s="22">
        <v>1.0</v>
      </c>
      <c r="I97" s="17" t="s">
        <v>587</v>
      </c>
      <c r="J97" s="17" t="s">
        <v>576</v>
      </c>
      <c r="K97" s="17" t="s">
        <v>577</v>
      </c>
      <c r="L97" s="22">
        <v>3.894</v>
      </c>
      <c r="M97" s="22">
        <v>3.925</v>
      </c>
      <c r="N97" s="17" t="s">
        <v>574</v>
      </c>
      <c r="U97" s="6" t="str">
        <f>IFERROR(__xludf.DUMMYFUNCTION("REGEXREPLACE(F97,""(\B)([A-Z])"","" $2"")
"),"Sarah Brockman")</f>
        <v>Sarah Brockman</v>
      </c>
    </row>
    <row r="98">
      <c r="A98" s="17" t="s">
        <v>854</v>
      </c>
      <c r="B98" s="17" t="s">
        <v>275</v>
      </c>
      <c r="C98" s="21" t="s">
        <v>276</v>
      </c>
      <c r="D98" s="17"/>
      <c r="E98" s="17" t="s">
        <v>848</v>
      </c>
      <c r="F98" s="17" t="s">
        <v>855</v>
      </c>
      <c r="G98" s="17" t="s">
        <v>856</v>
      </c>
      <c r="H98" s="22">
        <v>1.0</v>
      </c>
      <c r="I98" s="17" t="s">
        <v>587</v>
      </c>
      <c r="J98" s="17" t="s">
        <v>576</v>
      </c>
      <c r="K98" s="17" t="s">
        <v>579</v>
      </c>
      <c r="L98" s="22">
        <v>3.64</v>
      </c>
      <c r="M98" s="22">
        <v>3.629</v>
      </c>
      <c r="N98" s="17" t="s">
        <v>574</v>
      </c>
      <c r="U98" s="6" t="str">
        <f>IFERROR(__xludf.DUMMYFUNCTION("REGEXREPLACE(F98,""(\B)([A-Z])"","" $2"")
"),"Sagar Thapar")</f>
        <v>Sagar Thapar</v>
      </c>
    </row>
    <row r="99">
      <c r="A99" s="17" t="s">
        <v>401</v>
      </c>
      <c r="B99" s="17" t="s">
        <v>403</v>
      </c>
      <c r="C99" s="21" t="s">
        <v>404</v>
      </c>
      <c r="D99" s="17"/>
      <c r="E99" s="17" t="s">
        <v>857</v>
      </c>
      <c r="F99" s="17" t="s">
        <v>858</v>
      </c>
      <c r="G99" s="17" t="s">
        <v>400</v>
      </c>
      <c r="H99" s="22">
        <v>1.0</v>
      </c>
      <c r="I99" s="17" t="s">
        <v>587</v>
      </c>
      <c r="J99" s="17" t="s">
        <v>572</v>
      </c>
      <c r="K99" s="17" t="s">
        <v>859</v>
      </c>
      <c r="L99" s="22">
        <v>3.6</v>
      </c>
      <c r="M99" s="22">
        <v>3.6</v>
      </c>
      <c r="N99" s="17" t="s">
        <v>574</v>
      </c>
      <c r="U99" s="6" t="str">
        <f>IFERROR(__xludf.DUMMYFUNCTION("REGEXREPLACE(F99,""(\B)([A-Z])"","" $2"")
"),"Emily Fritzman")</f>
        <v>Emily Fritzman</v>
      </c>
    </row>
    <row r="100">
      <c r="A100" s="17" t="s">
        <v>860</v>
      </c>
      <c r="B100" s="17" t="s">
        <v>861</v>
      </c>
      <c r="C100" s="21" t="s">
        <v>801</v>
      </c>
      <c r="D100" s="17" t="s">
        <v>862</v>
      </c>
      <c r="E100" s="17" t="s">
        <v>857</v>
      </c>
      <c r="F100" s="17" t="s">
        <v>863</v>
      </c>
      <c r="G100" s="17" t="s">
        <v>864</v>
      </c>
      <c r="H100" s="22">
        <v>1.0</v>
      </c>
      <c r="I100" s="17" t="s">
        <v>587</v>
      </c>
      <c r="J100" s="17" t="s">
        <v>576</v>
      </c>
      <c r="K100" s="17" t="s">
        <v>579</v>
      </c>
      <c r="L100" s="22">
        <v>3.5</v>
      </c>
      <c r="M100" s="22">
        <v>3.5</v>
      </c>
      <c r="N100" s="17" t="s">
        <v>588</v>
      </c>
      <c r="U100" s="6" t="str">
        <f>IFERROR(__xludf.DUMMYFUNCTION("REGEXREPLACE(F100,""(\B)([A-Z])"","" $2"")
"),"Dylan Mc Goldrick")</f>
        <v>Dylan Mc Goldrick</v>
      </c>
    </row>
    <row r="101">
      <c r="A101" s="17" t="s">
        <v>865</v>
      </c>
      <c r="B101" s="17" t="s">
        <v>866</v>
      </c>
      <c r="C101" s="21" t="s">
        <v>867</v>
      </c>
      <c r="D101" s="17"/>
      <c r="E101" s="17" t="s">
        <v>857</v>
      </c>
      <c r="F101" s="17" t="s">
        <v>868</v>
      </c>
      <c r="G101" s="17" t="s">
        <v>869</v>
      </c>
      <c r="H101" s="22">
        <v>2.0</v>
      </c>
      <c r="I101" s="17" t="s">
        <v>587</v>
      </c>
      <c r="J101" s="17" t="s">
        <v>576</v>
      </c>
      <c r="K101" s="17" t="s">
        <v>870</v>
      </c>
      <c r="L101" s="22">
        <v>3.0</v>
      </c>
      <c r="M101" s="22">
        <v>3.5</v>
      </c>
      <c r="N101" s="17" t="s">
        <v>588</v>
      </c>
      <c r="U101" s="6" t="str">
        <f>IFERROR(__xludf.DUMMYFUNCTION("REGEXREPLACE(F101,""(\B)([A-Z])"","" $2"")
"),"Wesley Tey")</f>
        <v>Wesley Tey</v>
      </c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autoFilter ref="$A$1:$N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 t="s">
        <v>561</v>
      </c>
      <c r="B1" s="19" t="s">
        <v>331</v>
      </c>
      <c r="C1" s="19" t="s">
        <v>562</v>
      </c>
      <c r="D1" s="25" t="s">
        <v>871</v>
      </c>
      <c r="E1" s="25" t="s">
        <v>872</v>
      </c>
      <c r="F1" s="19" t="s">
        <v>873</v>
      </c>
      <c r="G1" s="19" t="s">
        <v>874</v>
      </c>
      <c r="H1" s="25" t="s">
        <v>568</v>
      </c>
      <c r="I1" s="25" t="s">
        <v>567</v>
      </c>
    </row>
    <row r="2">
      <c r="A2" s="17" t="s">
        <v>316</v>
      </c>
      <c r="B2" s="17" t="s">
        <v>875</v>
      </c>
      <c r="C2" s="17" t="s">
        <v>876</v>
      </c>
      <c r="D2" s="22">
        <v>1.0</v>
      </c>
      <c r="E2" s="22">
        <v>50.0</v>
      </c>
      <c r="F2" s="17" t="s">
        <v>576</v>
      </c>
      <c r="G2" s="17" t="s">
        <v>579</v>
      </c>
      <c r="H2" s="22">
        <v>3.4</v>
      </c>
      <c r="I2" s="22">
        <v>3.0</v>
      </c>
    </row>
    <row r="3">
      <c r="A3" s="17" t="s">
        <v>316</v>
      </c>
      <c r="B3" s="17" t="s">
        <v>877</v>
      </c>
      <c r="C3" s="17" t="s">
        <v>878</v>
      </c>
      <c r="D3" s="22">
        <v>1.0</v>
      </c>
      <c r="E3" s="22">
        <v>2.0</v>
      </c>
      <c r="F3" s="17" t="s">
        <v>576</v>
      </c>
      <c r="G3" s="17" t="s">
        <v>579</v>
      </c>
      <c r="H3" s="22">
        <v>3.9</v>
      </c>
      <c r="I3" s="22">
        <v>3.9</v>
      </c>
    </row>
    <row r="4">
      <c r="A4" s="17" t="s">
        <v>316</v>
      </c>
      <c r="B4" s="17" t="s">
        <v>879</v>
      </c>
      <c r="C4" s="17" t="s">
        <v>880</v>
      </c>
      <c r="D4" s="22">
        <v>3.0</v>
      </c>
      <c r="E4" s="22">
        <v>2.0</v>
      </c>
      <c r="F4" s="17" t="s">
        <v>576</v>
      </c>
      <c r="G4" s="17" t="s">
        <v>579</v>
      </c>
      <c r="H4" s="22">
        <v>3.695</v>
      </c>
      <c r="I4" s="22">
        <v>3.608</v>
      </c>
    </row>
    <row r="5">
      <c r="A5" s="17" t="s">
        <v>316</v>
      </c>
      <c r="B5" s="17" t="s">
        <v>881</v>
      </c>
      <c r="C5" s="17" t="s">
        <v>882</v>
      </c>
      <c r="D5" s="22">
        <v>1.0</v>
      </c>
      <c r="E5" s="22">
        <v>1.0</v>
      </c>
      <c r="F5" s="17" t="s">
        <v>576</v>
      </c>
      <c r="G5" s="17" t="s">
        <v>577</v>
      </c>
      <c r="H5" s="22">
        <v>3.6</v>
      </c>
      <c r="I5" s="22">
        <v>3.6</v>
      </c>
    </row>
    <row r="6">
      <c r="A6" s="17" t="s">
        <v>883</v>
      </c>
      <c r="B6" s="17" t="s">
        <v>884</v>
      </c>
      <c r="C6" s="17" t="s">
        <v>885</v>
      </c>
      <c r="D6" s="22">
        <v>3.0</v>
      </c>
      <c r="E6" s="22">
        <v>99.0</v>
      </c>
      <c r="F6" s="17" t="s">
        <v>572</v>
      </c>
      <c r="G6" s="17" t="s">
        <v>886</v>
      </c>
      <c r="H6" s="22">
        <v>3.0</v>
      </c>
      <c r="I6" s="22">
        <v>3.0</v>
      </c>
    </row>
    <row r="7">
      <c r="A7" s="17" t="s">
        <v>883</v>
      </c>
      <c r="B7" s="17" t="s">
        <v>633</v>
      </c>
      <c r="C7" s="17" t="s">
        <v>887</v>
      </c>
      <c r="D7" s="22">
        <v>1.0</v>
      </c>
      <c r="E7" s="22">
        <v>99.0</v>
      </c>
      <c r="F7" s="17" t="s">
        <v>572</v>
      </c>
      <c r="G7" s="17" t="s">
        <v>886</v>
      </c>
      <c r="H7" s="22">
        <v>3.5</v>
      </c>
      <c r="I7" s="22">
        <v>3.3</v>
      </c>
    </row>
    <row r="8">
      <c r="A8" s="17" t="s">
        <v>883</v>
      </c>
      <c r="B8" s="17" t="s">
        <v>888</v>
      </c>
      <c r="C8" s="17" t="s">
        <v>889</v>
      </c>
      <c r="D8" s="22">
        <v>1.0</v>
      </c>
      <c r="E8" s="22">
        <v>99.0</v>
      </c>
      <c r="F8" s="17" t="s">
        <v>572</v>
      </c>
      <c r="G8" s="17" t="s">
        <v>886</v>
      </c>
      <c r="H8" s="22">
        <v>3.964</v>
      </c>
      <c r="I8" s="22">
        <v>4.0</v>
      </c>
    </row>
    <row r="9">
      <c r="A9" s="17" t="s">
        <v>570</v>
      </c>
      <c r="B9" s="17" t="s">
        <v>472</v>
      </c>
      <c r="C9" s="17" t="s">
        <v>471</v>
      </c>
      <c r="D9" s="22">
        <v>1.0</v>
      </c>
      <c r="E9" s="22">
        <v>1.0</v>
      </c>
      <c r="F9" s="17" t="s">
        <v>572</v>
      </c>
      <c r="G9" s="17" t="s">
        <v>573</v>
      </c>
      <c r="H9" s="22">
        <v>3.95</v>
      </c>
      <c r="I9" s="22">
        <v>3.95</v>
      </c>
    </row>
    <row r="10">
      <c r="A10" s="17" t="s">
        <v>570</v>
      </c>
      <c r="B10" s="17" t="s">
        <v>890</v>
      </c>
      <c r="C10" s="17" t="s">
        <v>891</v>
      </c>
      <c r="D10" s="22">
        <v>4.0</v>
      </c>
      <c r="E10" s="22">
        <v>2.0</v>
      </c>
      <c r="F10" s="26" t="s">
        <v>572</v>
      </c>
      <c r="G10" s="17"/>
      <c r="H10" s="22">
        <v>3.88</v>
      </c>
      <c r="I10" s="22">
        <v>3.81</v>
      </c>
    </row>
    <row r="11">
      <c r="A11" s="17" t="s">
        <v>570</v>
      </c>
      <c r="B11" s="17" t="s">
        <v>395</v>
      </c>
      <c r="C11" s="17" t="s">
        <v>394</v>
      </c>
      <c r="D11" s="22">
        <v>1.0</v>
      </c>
      <c r="E11" s="22">
        <v>1.0</v>
      </c>
      <c r="F11" s="17" t="s">
        <v>576</v>
      </c>
      <c r="G11" s="17" t="s">
        <v>577</v>
      </c>
      <c r="H11" s="22">
        <v>3.44</v>
      </c>
      <c r="I11" s="22">
        <v>3.44</v>
      </c>
    </row>
    <row r="12">
      <c r="A12" s="17" t="s">
        <v>570</v>
      </c>
      <c r="B12" s="17" t="s">
        <v>533</v>
      </c>
      <c r="C12" s="17" t="s">
        <v>532</v>
      </c>
      <c r="D12" s="22">
        <v>2.0</v>
      </c>
      <c r="E12" s="22">
        <v>2.0</v>
      </c>
      <c r="F12" s="17" t="s">
        <v>572</v>
      </c>
      <c r="G12" s="17" t="s">
        <v>573</v>
      </c>
      <c r="H12" s="22">
        <v>3.894</v>
      </c>
      <c r="I12" s="22">
        <v>3.8</v>
      </c>
    </row>
    <row r="13">
      <c r="A13" s="17" t="s">
        <v>570</v>
      </c>
      <c r="B13" s="17" t="s">
        <v>336</v>
      </c>
      <c r="C13" s="17" t="s">
        <v>335</v>
      </c>
      <c r="D13" s="22">
        <v>1.0</v>
      </c>
      <c r="E13" s="22">
        <v>1.0</v>
      </c>
      <c r="F13" s="17" t="s">
        <v>572</v>
      </c>
      <c r="G13" s="17" t="s">
        <v>892</v>
      </c>
      <c r="H13" s="22">
        <v>3.96</v>
      </c>
      <c r="I13" s="22">
        <v>4.0</v>
      </c>
    </row>
    <row r="14">
      <c r="A14" s="17" t="s">
        <v>589</v>
      </c>
      <c r="B14" s="17" t="s">
        <v>387</v>
      </c>
      <c r="C14" s="17" t="s">
        <v>386</v>
      </c>
      <c r="D14" s="22">
        <v>1.0</v>
      </c>
      <c r="E14" s="22">
        <v>1.0</v>
      </c>
      <c r="F14" s="17" t="s">
        <v>572</v>
      </c>
      <c r="G14" s="17" t="s">
        <v>893</v>
      </c>
      <c r="H14" s="22">
        <v>3.923</v>
      </c>
      <c r="I14" s="22">
        <v>3.846</v>
      </c>
    </row>
    <row r="15">
      <c r="A15" s="17" t="s">
        <v>589</v>
      </c>
      <c r="B15" s="17" t="s">
        <v>894</v>
      </c>
      <c r="C15" s="17" t="s">
        <v>895</v>
      </c>
      <c r="D15" s="22">
        <v>1.0</v>
      </c>
      <c r="E15" s="22">
        <v>1.0</v>
      </c>
      <c r="F15" s="17" t="s">
        <v>572</v>
      </c>
      <c r="G15" s="17" t="s">
        <v>896</v>
      </c>
      <c r="H15" s="22">
        <v>3.765</v>
      </c>
      <c r="I15" s="22">
        <v>0.0</v>
      </c>
    </row>
    <row r="16">
      <c r="A16" s="17" t="s">
        <v>592</v>
      </c>
      <c r="B16" s="19" t="s">
        <v>897</v>
      </c>
      <c r="C16" s="17" t="s">
        <v>898</v>
      </c>
      <c r="D16" s="22">
        <v>1.0</v>
      </c>
      <c r="E16" s="22">
        <v>50.0</v>
      </c>
      <c r="F16" s="17" t="s">
        <v>576</v>
      </c>
      <c r="G16" s="17" t="s">
        <v>577</v>
      </c>
      <c r="H16" s="22">
        <v>3.5</v>
      </c>
      <c r="I16" s="22">
        <v>4.0</v>
      </c>
    </row>
    <row r="17">
      <c r="A17" s="17" t="s">
        <v>592</v>
      </c>
      <c r="B17" s="17" t="s">
        <v>899</v>
      </c>
      <c r="C17" s="17" t="s">
        <v>900</v>
      </c>
      <c r="D17" s="22">
        <v>1.0</v>
      </c>
      <c r="E17" s="22">
        <v>50.0</v>
      </c>
      <c r="F17" s="17" t="s">
        <v>576</v>
      </c>
      <c r="G17" s="17" t="s">
        <v>579</v>
      </c>
      <c r="H17" s="22">
        <v>4.0</v>
      </c>
      <c r="I17" s="22">
        <v>4.0</v>
      </c>
    </row>
    <row r="18">
      <c r="A18" s="17" t="s">
        <v>592</v>
      </c>
      <c r="B18" s="17" t="s">
        <v>901</v>
      </c>
      <c r="C18" s="17" t="s">
        <v>902</v>
      </c>
      <c r="D18" s="22">
        <v>1.0</v>
      </c>
      <c r="E18" s="22">
        <v>50.0</v>
      </c>
      <c r="F18" s="17" t="s">
        <v>576</v>
      </c>
      <c r="G18" s="17" t="s">
        <v>579</v>
      </c>
      <c r="H18" s="22">
        <v>4.0</v>
      </c>
      <c r="I18" s="22">
        <v>4.0</v>
      </c>
    </row>
    <row r="19">
      <c r="A19" s="17" t="s">
        <v>592</v>
      </c>
      <c r="B19" s="17" t="s">
        <v>381</v>
      </c>
      <c r="C19" s="17" t="s">
        <v>380</v>
      </c>
      <c r="D19" s="22">
        <v>1.0</v>
      </c>
      <c r="E19" s="22">
        <v>1.0</v>
      </c>
      <c r="F19" s="17" t="s">
        <v>576</v>
      </c>
      <c r="G19" s="17" t="s">
        <v>643</v>
      </c>
      <c r="H19" s="22">
        <v>3.51</v>
      </c>
      <c r="I19" s="22">
        <v>0.0</v>
      </c>
    </row>
    <row r="20">
      <c r="A20" s="17" t="s">
        <v>592</v>
      </c>
      <c r="B20" s="17" t="s">
        <v>610</v>
      </c>
      <c r="C20" s="17" t="s">
        <v>614</v>
      </c>
      <c r="D20" s="22">
        <v>1.0</v>
      </c>
      <c r="E20" s="22">
        <v>1.0</v>
      </c>
      <c r="F20" s="17" t="s">
        <v>576</v>
      </c>
      <c r="G20" s="17" t="s">
        <v>579</v>
      </c>
      <c r="H20" s="22">
        <v>3.9</v>
      </c>
      <c r="I20" s="22">
        <v>3.89</v>
      </c>
    </row>
    <row r="21">
      <c r="A21" s="17" t="s">
        <v>592</v>
      </c>
      <c r="B21" s="17" t="s">
        <v>903</v>
      </c>
      <c r="C21" s="17" t="s">
        <v>904</v>
      </c>
      <c r="D21" s="22">
        <v>1.0</v>
      </c>
      <c r="E21" s="22">
        <v>50.0</v>
      </c>
      <c r="F21" s="17" t="s">
        <v>576</v>
      </c>
      <c r="G21" s="17" t="s">
        <v>579</v>
      </c>
      <c r="H21" s="22">
        <v>3.75</v>
      </c>
      <c r="I21" s="22">
        <v>4.0</v>
      </c>
    </row>
    <row r="22">
      <c r="A22" s="17" t="s">
        <v>592</v>
      </c>
      <c r="B22" s="17" t="s">
        <v>625</v>
      </c>
      <c r="C22" s="17" t="s">
        <v>629</v>
      </c>
      <c r="D22" s="22">
        <v>1.0</v>
      </c>
      <c r="E22" s="22">
        <v>1.0</v>
      </c>
      <c r="F22" s="17" t="s">
        <v>576</v>
      </c>
      <c r="G22" s="17" t="s">
        <v>643</v>
      </c>
      <c r="H22" s="22">
        <v>3.208</v>
      </c>
      <c r="I22" s="22">
        <v>3.0</v>
      </c>
    </row>
    <row r="23">
      <c r="A23" s="17" t="s">
        <v>592</v>
      </c>
      <c r="B23" s="17" t="s">
        <v>362</v>
      </c>
      <c r="C23" s="17" t="s">
        <v>361</v>
      </c>
      <c r="D23" s="22">
        <v>1.0</v>
      </c>
      <c r="E23" s="22">
        <v>1.0</v>
      </c>
      <c r="F23" s="17" t="s">
        <v>576</v>
      </c>
      <c r="G23" s="17" t="s">
        <v>579</v>
      </c>
      <c r="H23" s="22">
        <v>3.99</v>
      </c>
      <c r="I23" s="22">
        <v>4.0</v>
      </c>
    </row>
    <row r="24">
      <c r="A24" s="17" t="s">
        <v>592</v>
      </c>
      <c r="B24" s="17" t="s">
        <v>905</v>
      </c>
      <c r="C24" s="17" t="s">
        <v>906</v>
      </c>
      <c r="D24" s="22">
        <v>1.0</v>
      </c>
      <c r="E24" s="22">
        <v>1.0</v>
      </c>
      <c r="F24" s="17" t="s">
        <v>572</v>
      </c>
      <c r="G24" s="17" t="s">
        <v>907</v>
      </c>
      <c r="H24" s="22">
        <v>3.96</v>
      </c>
      <c r="I24" s="22">
        <v>4.0</v>
      </c>
    </row>
    <row r="25">
      <c r="A25" s="17" t="s">
        <v>592</v>
      </c>
      <c r="B25" s="17" t="s">
        <v>908</v>
      </c>
      <c r="C25" s="17" t="s">
        <v>909</v>
      </c>
      <c r="D25" s="22">
        <v>1.0</v>
      </c>
      <c r="E25" s="22">
        <v>50.0</v>
      </c>
      <c r="F25" s="17" t="s">
        <v>576</v>
      </c>
      <c r="G25" s="17" t="s">
        <v>579</v>
      </c>
      <c r="H25" s="22">
        <v>3.95</v>
      </c>
      <c r="I25" s="22">
        <v>4.0</v>
      </c>
    </row>
    <row r="26">
      <c r="A26" s="17" t="s">
        <v>592</v>
      </c>
      <c r="B26" s="17" t="s">
        <v>478</v>
      </c>
      <c r="C26" s="17" t="s">
        <v>477</v>
      </c>
      <c r="D26" s="22">
        <v>1.0</v>
      </c>
      <c r="E26" s="22">
        <v>1.0</v>
      </c>
      <c r="F26" s="17" t="s">
        <v>576</v>
      </c>
      <c r="G26" s="17" t="s">
        <v>579</v>
      </c>
      <c r="H26" s="22">
        <v>3.91</v>
      </c>
      <c r="I26" s="22">
        <v>3.93</v>
      </c>
    </row>
    <row r="27">
      <c r="A27" s="17" t="s">
        <v>592</v>
      </c>
      <c r="B27" s="17" t="s">
        <v>910</v>
      </c>
      <c r="C27" s="17" t="s">
        <v>911</v>
      </c>
      <c r="D27" s="22">
        <v>1.0</v>
      </c>
      <c r="E27" s="22">
        <v>1.0</v>
      </c>
      <c r="F27" s="17" t="s">
        <v>576</v>
      </c>
      <c r="G27" s="17" t="s">
        <v>577</v>
      </c>
      <c r="H27" s="22">
        <v>3.94</v>
      </c>
      <c r="I27" s="22">
        <v>4.0</v>
      </c>
    </row>
    <row r="28">
      <c r="A28" s="17" t="s">
        <v>592</v>
      </c>
      <c r="B28" s="17" t="s">
        <v>691</v>
      </c>
      <c r="C28" s="17" t="s">
        <v>535</v>
      </c>
      <c r="D28" s="22">
        <v>1.0</v>
      </c>
      <c r="E28" s="22">
        <v>1.0</v>
      </c>
      <c r="F28" s="17" t="s">
        <v>576</v>
      </c>
      <c r="G28" s="17" t="s">
        <v>643</v>
      </c>
      <c r="H28" s="22">
        <v>3.89</v>
      </c>
      <c r="I28" s="22">
        <v>3.91</v>
      </c>
    </row>
    <row r="29">
      <c r="A29" s="17" t="s">
        <v>592</v>
      </c>
      <c r="B29" s="17" t="s">
        <v>620</v>
      </c>
      <c r="C29" s="17" t="s">
        <v>624</v>
      </c>
      <c r="D29" s="22">
        <v>1.0</v>
      </c>
      <c r="E29" s="22">
        <v>1.0</v>
      </c>
      <c r="F29" s="17" t="s">
        <v>576</v>
      </c>
      <c r="G29" s="17" t="s">
        <v>579</v>
      </c>
      <c r="H29" s="22">
        <v>3.976</v>
      </c>
      <c r="I29" s="22">
        <v>4.0</v>
      </c>
    </row>
    <row r="30">
      <c r="A30" s="17" t="s">
        <v>592</v>
      </c>
      <c r="B30" s="17" t="s">
        <v>912</v>
      </c>
      <c r="C30" s="17" t="s">
        <v>913</v>
      </c>
      <c r="D30" s="22">
        <v>1.0</v>
      </c>
      <c r="E30" s="22">
        <v>50.0</v>
      </c>
      <c r="F30" s="17" t="s">
        <v>576</v>
      </c>
      <c r="G30" s="17" t="s">
        <v>579</v>
      </c>
      <c r="H30" s="22">
        <v>3.92</v>
      </c>
      <c r="I30" s="22">
        <v>4.0</v>
      </c>
    </row>
    <row r="31">
      <c r="A31" s="17" t="s">
        <v>635</v>
      </c>
      <c r="B31" s="17" t="s">
        <v>494</v>
      </c>
      <c r="C31" s="17" t="s">
        <v>493</v>
      </c>
      <c r="D31" s="22">
        <v>1.0</v>
      </c>
      <c r="E31" s="22">
        <v>1.0</v>
      </c>
      <c r="F31" s="17" t="s">
        <v>576</v>
      </c>
      <c r="G31" s="17" t="s">
        <v>577</v>
      </c>
      <c r="H31" s="22">
        <v>3.9</v>
      </c>
      <c r="I31" s="22">
        <v>3.85</v>
      </c>
    </row>
    <row r="32">
      <c r="A32" s="17" t="s">
        <v>635</v>
      </c>
      <c r="B32" s="17" t="s">
        <v>664</v>
      </c>
      <c r="C32" s="17" t="s">
        <v>668</v>
      </c>
      <c r="D32" s="22">
        <v>1.0</v>
      </c>
      <c r="E32" s="22">
        <v>1.0</v>
      </c>
      <c r="F32" s="17" t="s">
        <v>576</v>
      </c>
      <c r="G32" s="17" t="s">
        <v>579</v>
      </c>
      <c r="H32" s="22">
        <v>3.8</v>
      </c>
      <c r="I32" s="22">
        <v>3.8</v>
      </c>
    </row>
    <row r="33">
      <c r="A33" s="17" t="s">
        <v>635</v>
      </c>
      <c r="B33" s="17" t="s">
        <v>914</v>
      </c>
      <c r="C33" s="17" t="s">
        <v>915</v>
      </c>
      <c r="D33" s="22">
        <v>1.0</v>
      </c>
      <c r="E33" s="22">
        <v>1.0</v>
      </c>
      <c r="F33" s="17" t="s">
        <v>576</v>
      </c>
      <c r="G33" s="17" t="s">
        <v>579</v>
      </c>
      <c r="H33" s="22">
        <v>4.0</v>
      </c>
      <c r="I33" s="22">
        <v>4.0</v>
      </c>
    </row>
    <row r="34">
      <c r="A34" s="17" t="s">
        <v>635</v>
      </c>
      <c r="B34" s="17" t="s">
        <v>916</v>
      </c>
      <c r="C34" s="17" t="s">
        <v>917</v>
      </c>
      <c r="D34" s="22">
        <v>1.0</v>
      </c>
      <c r="E34" s="22">
        <v>1.0</v>
      </c>
      <c r="F34" s="17" t="s">
        <v>576</v>
      </c>
      <c r="G34" s="17" t="s">
        <v>579</v>
      </c>
      <c r="H34" s="22">
        <v>3.789</v>
      </c>
      <c r="I34" s="22">
        <v>0.0</v>
      </c>
    </row>
    <row r="35">
      <c r="A35" s="17" t="s">
        <v>635</v>
      </c>
      <c r="B35" s="17" t="s">
        <v>651</v>
      </c>
      <c r="C35" s="17" t="s">
        <v>654</v>
      </c>
      <c r="D35" s="22">
        <v>1.0</v>
      </c>
      <c r="E35" s="22">
        <v>1.0</v>
      </c>
      <c r="F35" s="17" t="s">
        <v>576</v>
      </c>
      <c r="G35" s="17" t="s">
        <v>643</v>
      </c>
      <c r="H35" s="22">
        <v>3.7</v>
      </c>
      <c r="I35" s="22">
        <v>3.6</v>
      </c>
    </row>
    <row r="36">
      <c r="A36" s="17" t="s">
        <v>635</v>
      </c>
      <c r="B36" s="17" t="s">
        <v>918</v>
      </c>
      <c r="C36" s="17" t="s">
        <v>919</v>
      </c>
      <c r="D36" s="22">
        <v>1.0</v>
      </c>
      <c r="E36" s="22">
        <v>1.0</v>
      </c>
      <c r="F36" s="17" t="s">
        <v>576</v>
      </c>
      <c r="G36" s="17" t="s">
        <v>577</v>
      </c>
      <c r="H36" s="22">
        <v>3.35</v>
      </c>
      <c r="I36" s="22">
        <v>3.1</v>
      </c>
    </row>
    <row r="37">
      <c r="A37" s="17" t="s">
        <v>635</v>
      </c>
      <c r="B37" s="17" t="s">
        <v>920</v>
      </c>
      <c r="C37" s="17" t="s">
        <v>921</v>
      </c>
      <c r="D37" s="22">
        <v>1.0</v>
      </c>
      <c r="E37" s="22">
        <v>1.0</v>
      </c>
      <c r="F37" s="17" t="s">
        <v>576</v>
      </c>
      <c r="G37" s="17" t="s">
        <v>579</v>
      </c>
      <c r="H37" s="22">
        <v>4.0</v>
      </c>
      <c r="I37" s="22">
        <v>4.0</v>
      </c>
    </row>
    <row r="38">
      <c r="A38" s="17" t="s">
        <v>635</v>
      </c>
      <c r="B38" s="17" t="s">
        <v>659</v>
      </c>
      <c r="C38" s="17" t="s">
        <v>663</v>
      </c>
      <c r="D38" s="22">
        <v>1.0</v>
      </c>
      <c r="E38" s="22">
        <v>1.0</v>
      </c>
      <c r="F38" s="17" t="s">
        <v>576</v>
      </c>
      <c r="G38" s="17" t="s">
        <v>577</v>
      </c>
      <c r="H38" s="22">
        <v>3.895</v>
      </c>
      <c r="I38" s="22">
        <v>3.873</v>
      </c>
    </row>
    <row r="39">
      <c r="A39" s="17" t="s">
        <v>635</v>
      </c>
      <c r="B39" s="17" t="s">
        <v>922</v>
      </c>
      <c r="C39" s="17" t="s">
        <v>923</v>
      </c>
      <c r="D39" s="22">
        <v>1.0</v>
      </c>
      <c r="E39" s="22">
        <v>1.0</v>
      </c>
      <c r="F39" s="17" t="s">
        <v>576</v>
      </c>
      <c r="G39" s="17" t="s">
        <v>577</v>
      </c>
      <c r="H39" s="22">
        <v>3.98</v>
      </c>
      <c r="I39" s="22">
        <v>3.98</v>
      </c>
    </row>
    <row r="40">
      <c r="A40" s="17" t="s">
        <v>635</v>
      </c>
      <c r="B40" s="17" t="s">
        <v>646</v>
      </c>
      <c r="C40" s="17" t="s">
        <v>650</v>
      </c>
      <c r="D40" s="22">
        <v>1.0</v>
      </c>
      <c r="E40" s="22">
        <v>1.0</v>
      </c>
      <c r="F40" s="17" t="s">
        <v>576</v>
      </c>
      <c r="G40" s="17" t="s">
        <v>577</v>
      </c>
      <c r="H40" s="22">
        <v>3.93</v>
      </c>
      <c r="I40" s="22">
        <v>3.96</v>
      </c>
    </row>
    <row r="41">
      <c r="A41" s="17" t="s">
        <v>669</v>
      </c>
      <c r="B41" s="17" t="s">
        <v>924</v>
      </c>
      <c r="C41" s="17" t="s">
        <v>925</v>
      </c>
      <c r="D41" s="22">
        <v>1.0</v>
      </c>
      <c r="E41" s="22">
        <v>50.0</v>
      </c>
      <c r="F41" s="17" t="s">
        <v>576</v>
      </c>
      <c r="G41" s="17" t="s">
        <v>577</v>
      </c>
      <c r="H41" s="22">
        <v>3.99</v>
      </c>
      <c r="I41" s="22">
        <v>3.98</v>
      </c>
    </row>
    <row r="42">
      <c r="A42" s="17" t="s">
        <v>669</v>
      </c>
      <c r="B42" s="17" t="s">
        <v>926</v>
      </c>
      <c r="C42" s="17" t="s">
        <v>927</v>
      </c>
      <c r="D42" s="22">
        <v>1.0</v>
      </c>
      <c r="E42" s="22">
        <v>50.0</v>
      </c>
      <c r="F42" s="17" t="s">
        <v>576</v>
      </c>
      <c r="G42" s="17" t="s">
        <v>579</v>
      </c>
      <c r="H42" s="22">
        <v>3.8</v>
      </c>
      <c r="I42" s="22">
        <v>4.0</v>
      </c>
    </row>
    <row r="43">
      <c r="A43" s="17" t="s">
        <v>669</v>
      </c>
      <c r="B43" s="17" t="s">
        <v>360</v>
      </c>
      <c r="C43" s="17" t="s">
        <v>359</v>
      </c>
      <c r="D43" s="22">
        <v>1.0</v>
      </c>
      <c r="E43" s="22">
        <v>50.0</v>
      </c>
      <c r="F43" s="17" t="s">
        <v>576</v>
      </c>
      <c r="G43" s="17" t="s">
        <v>579</v>
      </c>
      <c r="H43" s="22">
        <v>3.976</v>
      </c>
      <c r="I43" s="22">
        <v>4.0</v>
      </c>
    </row>
    <row r="44">
      <c r="A44" s="17" t="s">
        <v>669</v>
      </c>
      <c r="B44" s="17" t="s">
        <v>928</v>
      </c>
      <c r="C44" s="17" t="s">
        <v>929</v>
      </c>
      <c r="D44" s="22">
        <v>1.0</v>
      </c>
      <c r="E44" s="22">
        <v>50.0</v>
      </c>
      <c r="F44" s="17" t="s">
        <v>576</v>
      </c>
      <c r="G44" s="17" t="s">
        <v>579</v>
      </c>
      <c r="H44" s="22">
        <v>3.869</v>
      </c>
      <c r="I44" s="22">
        <v>4.0</v>
      </c>
    </row>
    <row r="45">
      <c r="A45" s="17" t="s">
        <v>669</v>
      </c>
      <c r="B45" s="17" t="s">
        <v>930</v>
      </c>
      <c r="C45" s="17" t="s">
        <v>931</v>
      </c>
      <c r="D45" s="22">
        <v>1.0</v>
      </c>
      <c r="E45" s="22">
        <v>50.0</v>
      </c>
      <c r="F45" s="17" t="s">
        <v>576</v>
      </c>
      <c r="G45" s="17" t="s">
        <v>579</v>
      </c>
      <c r="H45" s="22">
        <v>3.89</v>
      </c>
      <c r="I45" s="22">
        <v>3.96</v>
      </c>
    </row>
    <row r="46">
      <c r="A46" s="17" t="s">
        <v>669</v>
      </c>
      <c r="B46" s="17" t="s">
        <v>932</v>
      </c>
      <c r="C46" s="17" t="s">
        <v>933</v>
      </c>
      <c r="D46" s="22">
        <v>1.0</v>
      </c>
      <c r="E46" s="22">
        <v>50.0</v>
      </c>
      <c r="F46" s="17" t="s">
        <v>576</v>
      </c>
      <c r="G46" s="17" t="s">
        <v>579</v>
      </c>
      <c r="H46" s="22">
        <v>3.813</v>
      </c>
      <c r="I46" s="22">
        <v>4.0</v>
      </c>
    </row>
    <row r="47">
      <c r="A47" s="17" t="s">
        <v>669</v>
      </c>
      <c r="B47" s="17" t="s">
        <v>440</v>
      </c>
      <c r="C47" s="17" t="s">
        <v>439</v>
      </c>
      <c r="D47" s="22">
        <v>1.0</v>
      </c>
      <c r="E47" s="22">
        <v>50.0</v>
      </c>
      <c r="F47" s="17" t="s">
        <v>576</v>
      </c>
      <c r="G47" s="17" t="s">
        <v>579</v>
      </c>
      <c r="H47" s="22">
        <v>3.976</v>
      </c>
      <c r="I47" s="22">
        <v>3.983</v>
      </c>
    </row>
    <row r="48">
      <c r="A48" s="17" t="s">
        <v>669</v>
      </c>
      <c r="B48" s="17" t="s">
        <v>444</v>
      </c>
      <c r="C48" s="17" t="s">
        <v>443</v>
      </c>
      <c r="D48" s="22">
        <v>1.0</v>
      </c>
      <c r="E48" s="22">
        <v>50.0</v>
      </c>
      <c r="F48" s="17" t="s">
        <v>576</v>
      </c>
      <c r="G48" s="17" t="s">
        <v>579</v>
      </c>
      <c r="H48" s="22">
        <v>3.91</v>
      </c>
      <c r="I48" s="22">
        <v>3.97</v>
      </c>
    </row>
    <row r="49">
      <c r="A49" s="17" t="s">
        <v>669</v>
      </c>
      <c r="B49" s="17" t="s">
        <v>736</v>
      </c>
      <c r="C49" s="17" t="s">
        <v>740</v>
      </c>
      <c r="D49" s="22">
        <v>1.0</v>
      </c>
      <c r="E49" s="22">
        <v>50.0</v>
      </c>
      <c r="F49" s="17" t="s">
        <v>576</v>
      </c>
      <c r="G49" s="17" t="s">
        <v>579</v>
      </c>
      <c r="H49" s="22">
        <v>3.8</v>
      </c>
      <c r="I49" s="22">
        <v>3.7</v>
      </c>
    </row>
    <row r="50">
      <c r="A50" s="17" t="s">
        <v>669</v>
      </c>
      <c r="B50" s="17" t="s">
        <v>673</v>
      </c>
      <c r="C50" s="17" t="s">
        <v>390</v>
      </c>
      <c r="D50" s="22">
        <v>1.0</v>
      </c>
      <c r="E50" s="22">
        <v>50.0</v>
      </c>
      <c r="F50" s="17" t="s">
        <v>576</v>
      </c>
      <c r="G50" s="17" t="s">
        <v>577</v>
      </c>
      <c r="H50" s="22">
        <v>3.774</v>
      </c>
      <c r="I50" s="22">
        <v>3.77</v>
      </c>
    </row>
    <row r="51">
      <c r="A51" s="17" t="s">
        <v>681</v>
      </c>
      <c r="B51" s="17" t="s">
        <v>706</v>
      </c>
      <c r="C51" s="17" t="s">
        <v>709</v>
      </c>
      <c r="D51" s="22">
        <v>1.0</v>
      </c>
      <c r="E51" s="22">
        <v>2.0</v>
      </c>
      <c r="F51" s="17" t="s">
        <v>576</v>
      </c>
      <c r="G51" s="17" t="s">
        <v>577</v>
      </c>
      <c r="H51" s="22">
        <v>3.961</v>
      </c>
      <c r="I51" s="22">
        <v>3.9</v>
      </c>
    </row>
    <row r="52">
      <c r="A52" s="17" t="s">
        <v>681</v>
      </c>
      <c r="B52" s="17" t="s">
        <v>934</v>
      </c>
      <c r="C52" s="17" t="s">
        <v>935</v>
      </c>
      <c r="D52" s="22">
        <v>1.0</v>
      </c>
      <c r="E52" s="22">
        <v>2.0</v>
      </c>
      <c r="F52" s="17" t="s">
        <v>705</v>
      </c>
      <c r="G52" s="17" t="s">
        <v>579</v>
      </c>
      <c r="H52" s="22">
        <v>3.792</v>
      </c>
      <c r="I52" s="22">
        <v>3.636</v>
      </c>
    </row>
    <row r="53">
      <c r="A53" s="17" t="s">
        <v>681</v>
      </c>
      <c r="B53" s="17" t="s">
        <v>700</v>
      </c>
      <c r="C53" s="17" t="s">
        <v>704</v>
      </c>
      <c r="D53" s="22">
        <v>1.0</v>
      </c>
      <c r="E53" s="22">
        <v>1.0</v>
      </c>
      <c r="F53" s="17" t="s">
        <v>576</v>
      </c>
      <c r="G53" s="17" t="s">
        <v>579</v>
      </c>
      <c r="H53" s="22">
        <v>4.0</v>
      </c>
      <c r="I53" s="22">
        <v>4.0</v>
      </c>
    </row>
    <row r="54">
      <c r="A54" s="17" t="s">
        <v>681</v>
      </c>
      <c r="B54" s="17" t="s">
        <v>451</v>
      </c>
      <c r="C54" s="17" t="s">
        <v>716</v>
      </c>
      <c r="D54" s="22">
        <v>1.0</v>
      </c>
      <c r="E54" s="22">
        <v>1.0</v>
      </c>
      <c r="F54" s="17" t="s">
        <v>576</v>
      </c>
      <c r="G54" s="17" t="s">
        <v>577</v>
      </c>
      <c r="H54" s="22">
        <v>3.953</v>
      </c>
      <c r="I54" s="22">
        <v>3.96</v>
      </c>
    </row>
    <row r="55">
      <c r="A55" s="17" t="s">
        <v>681</v>
      </c>
      <c r="B55" s="17" t="s">
        <v>936</v>
      </c>
      <c r="C55" s="17" t="s">
        <v>937</v>
      </c>
      <c r="D55" s="22">
        <v>1.0</v>
      </c>
      <c r="E55" s="22">
        <v>1.0</v>
      </c>
      <c r="F55" s="17" t="s">
        <v>705</v>
      </c>
      <c r="G55" s="17" t="s">
        <v>579</v>
      </c>
      <c r="H55" s="22">
        <v>4.0</v>
      </c>
      <c r="I55" s="22">
        <v>4.0</v>
      </c>
    </row>
    <row r="56">
      <c r="A56" s="17" t="s">
        <v>681</v>
      </c>
      <c r="B56" s="17" t="s">
        <v>676</v>
      </c>
      <c r="C56" s="17" t="s">
        <v>353</v>
      </c>
      <c r="D56" s="22">
        <v>1.0</v>
      </c>
      <c r="E56" s="22">
        <v>2.0</v>
      </c>
      <c r="F56" s="17" t="s">
        <v>576</v>
      </c>
      <c r="G56" s="17" t="s">
        <v>579</v>
      </c>
      <c r="H56" s="22">
        <v>4.0</v>
      </c>
      <c r="I56" s="22">
        <v>4.0</v>
      </c>
    </row>
    <row r="57">
      <c r="A57" s="17" t="s">
        <v>681</v>
      </c>
      <c r="B57" s="17" t="s">
        <v>938</v>
      </c>
      <c r="C57" s="17" t="s">
        <v>939</v>
      </c>
      <c r="D57" s="22">
        <v>1.0</v>
      </c>
      <c r="E57" s="22">
        <v>2.0</v>
      </c>
      <c r="F57" s="17" t="s">
        <v>576</v>
      </c>
      <c r="G57" s="17" t="s">
        <v>579</v>
      </c>
      <c r="H57" s="22">
        <v>4.0</v>
      </c>
      <c r="I57" s="22">
        <v>4.0</v>
      </c>
    </row>
    <row r="58">
      <c r="A58" s="17" t="s">
        <v>681</v>
      </c>
      <c r="B58" s="17" t="s">
        <v>940</v>
      </c>
      <c r="C58" s="17" t="s">
        <v>941</v>
      </c>
      <c r="D58" s="22">
        <v>1.0</v>
      </c>
      <c r="E58" s="22">
        <v>2.0</v>
      </c>
      <c r="F58" s="27" t="s">
        <v>705</v>
      </c>
      <c r="G58" s="17" t="s">
        <v>579</v>
      </c>
      <c r="H58" s="22">
        <v>3.3</v>
      </c>
      <c r="I58" s="22">
        <v>3.829</v>
      </c>
    </row>
    <row r="59">
      <c r="A59" s="17" t="s">
        <v>710</v>
      </c>
      <c r="B59" s="17" t="s">
        <v>942</v>
      </c>
      <c r="C59" s="17" t="s">
        <v>943</v>
      </c>
      <c r="D59" s="22">
        <v>2.0</v>
      </c>
      <c r="E59" s="22">
        <v>1.0</v>
      </c>
      <c r="F59" s="17" t="s">
        <v>576</v>
      </c>
      <c r="G59" s="17" t="s">
        <v>579</v>
      </c>
      <c r="H59" s="22">
        <v>3.75</v>
      </c>
      <c r="I59" s="22">
        <v>3.776</v>
      </c>
    </row>
    <row r="60">
      <c r="A60" s="17" t="s">
        <v>710</v>
      </c>
      <c r="B60" s="17" t="s">
        <v>944</v>
      </c>
      <c r="C60" s="17" t="s">
        <v>945</v>
      </c>
      <c r="D60" s="22">
        <v>2.0</v>
      </c>
      <c r="E60" s="22">
        <v>1.0</v>
      </c>
      <c r="F60" s="17" t="s">
        <v>576</v>
      </c>
      <c r="G60" s="17" t="s">
        <v>643</v>
      </c>
      <c r="H60" s="22">
        <v>3.6</v>
      </c>
      <c r="I60" s="22">
        <v>3.49</v>
      </c>
    </row>
    <row r="61">
      <c r="A61" s="17" t="s">
        <v>710</v>
      </c>
      <c r="B61" s="17" t="s">
        <v>946</v>
      </c>
      <c r="C61" s="17" t="s">
        <v>947</v>
      </c>
      <c r="D61" s="22">
        <v>2.0</v>
      </c>
      <c r="E61" s="22">
        <v>1.0</v>
      </c>
      <c r="F61" s="17" t="s">
        <v>576</v>
      </c>
      <c r="G61" s="17" t="s">
        <v>579</v>
      </c>
      <c r="H61" s="22">
        <v>3.72</v>
      </c>
      <c r="I61" s="22">
        <v>3.76</v>
      </c>
    </row>
    <row r="62">
      <c r="A62" s="17" t="s">
        <v>710</v>
      </c>
      <c r="B62" s="17" t="s">
        <v>948</v>
      </c>
      <c r="C62" s="17" t="s">
        <v>949</v>
      </c>
      <c r="D62" s="22">
        <v>1.0</v>
      </c>
      <c r="E62" s="22">
        <v>1.0</v>
      </c>
      <c r="F62" s="17" t="s">
        <v>576</v>
      </c>
      <c r="G62" s="17" t="s">
        <v>579</v>
      </c>
      <c r="H62" s="22">
        <v>3.12</v>
      </c>
      <c r="I62" s="22">
        <v>3.65</v>
      </c>
    </row>
    <row r="63">
      <c r="A63" s="17" t="s">
        <v>710</v>
      </c>
      <c r="B63" s="17" t="s">
        <v>950</v>
      </c>
      <c r="C63" s="17" t="s">
        <v>951</v>
      </c>
      <c r="D63" s="22">
        <v>1.0</v>
      </c>
      <c r="E63" s="22">
        <v>1.0</v>
      </c>
      <c r="F63" s="17" t="s">
        <v>576</v>
      </c>
      <c r="G63" s="17" t="s">
        <v>952</v>
      </c>
      <c r="H63" s="22">
        <v>4.0</v>
      </c>
      <c r="I63" s="22">
        <v>4.0</v>
      </c>
    </row>
    <row r="64">
      <c r="A64" s="17" t="s">
        <v>710</v>
      </c>
      <c r="B64" s="17" t="s">
        <v>953</v>
      </c>
      <c r="C64" s="17" t="s">
        <v>954</v>
      </c>
      <c r="D64" s="22">
        <v>2.0</v>
      </c>
      <c r="E64" s="22">
        <v>1.0</v>
      </c>
      <c r="F64" s="17" t="s">
        <v>576</v>
      </c>
      <c r="G64" s="17" t="s">
        <v>643</v>
      </c>
      <c r="H64" s="22">
        <v>3.71</v>
      </c>
      <c r="I64" s="22">
        <v>3.623</v>
      </c>
    </row>
    <row r="65">
      <c r="A65" s="17" t="s">
        <v>710</v>
      </c>
      <c r="B65" s="17" t="s">
        <v>955</v>
      </c>
      <c r="C65" s="17" t="s">
        <v>956</v>
      </c>
      <c r="D65" s="22">
        <v>1.0</v>
      </c>
      <c r="E65" s="22">
        <v>1.0</v>
      </c>
      <c r="F65" s="17" t="s">
        <v>705</v>
      </c>
      <c r="G65" s="17" t="s">
        <v>579</v>
      </c>
      <c r="H65" s="22">
        <v>4.0</v>
      </c>
      <c r="I65" s="22">
        <v>4.0</v>
      </c>
    </row>
    <row r="66">
      <c r="A66" s="17" t="s">
        <v>710</v>
      </c>
      <c r="B66" s="17" t="s">
        <v>957</v>
      </c>
      <c r="C66" s="17" t="s">
        <v>958</v>
      </c>
      <c r="D66" s="22">
        <v>2.0</v>
      </c>
      <c r="E66" s="22">
        <v>1.0</v>
      </c>
      <c r="F66" s="17" t="s">
        <v>576</v>
      </c>
      <c r="G66" s="17" t="s">
        <v>577</v>
      </c>
      <c r="H66" s="22">
        <v>3.9</v>
      </c>
      <c r="I66" s="22">
        <v>3.902</v>
      </c>
    </row>
    <row r="67">
      <c r="A67" s="17" t="s">
        <v>710</v>
      </c>
      <c r="B67" s="17" t="s">
        <v>959</v>
      </c>
      <c r="C67" s="17" t="s">
        <v>960</v>
      </c>
      <c r="D67" s="22">
        <v>2.0</v>
      </c>
      <c r="E67" s="22">
        <v>1.0</v>
      </c>
      <c r="F67" s="17" t="s">
        <v>705</v>
      </c>
      <c r="G67" s="17" t="s">
        <v>579</v>
      </c>
      <c r="H67" s="22">
        <v>3.88</v>
      </c>
      <c r="I67" s="22">
        <v>0.0</v>
      </c>
    </row>
    <row r="68">
      <c r="A68" s="17" t="s">
        <v>710</v>
      </c>
      <c r="B68" s="17" t="s">
        <v>961</v>
      </c>
      <c r="C68" s="17" t="s">
        <v>962</v>
      </c>
      <c r="D68" s="22">
        <v>2.0</v>
      </c>
      <c r="E68" s="22">
        <v>1.0</v>
      </c>
      <c r="F68" s="17" t="s">
        <v>576</v>
      </c>
      <c r="G68" s="17" t="s">
        <v>579</v>
      </c>
      <c r="H68" s="22">
        <v>3.587</v>
      </c>
      <c r="I68" s="22">
        <v>3.407</v>
      </c>
    </row>
    <row r="69">
      <c r="A69" s="17" t="s">
        <v>710</v>
      </c>
      <c r="B69" s="17" t="s">
        <v>963</v>
      </c>
      <c r="C69" s="17" t="s">
        <v>964</v>
      </c>
      <c r="D69" s="22">
        <v>1.0</v>
      </c>
      <c r="E69" s="22">
        <v>1.0</v>
      </c>
      <c r="F69" s="17" t="s">
        <v>576</v>
      </c>
      <c r="G69" s="17" t="s">
        <v>579</v>
      </c>
      <c r="H69" s="22">
        <v>3.82</v>
      </c>
      <c r="I69" s="22">
        <v>4.0</v>
      </c>
    </row>
    <row r="70">
      <c r="A70" s="17" t="s">
        <v>710</v>
      </c>
      <c r="B70" s="17" t="s">
        <v>538</v>
      </c>
      <c r="C70" s="17" t="s">
        <v>537</v>
      </c>
      <c r="D70" s="22">
        <v>1.0</v>
      </c>
      <c r="E70" s="22">
        <v>1.0</v>
      </c>
      <c r="F70" s="17" t="s">
        <v>576</v>
      </c>
      <c r="G70" s="17" t="s">
        <v>579</v>
      </c>
      <c r="H70" s="22">
        <v>3.95</v>
      </c>
      <c r="I70" s="22">
        <v>3.95</v>
      </c>
    </row>
    <row r="71">
      <c r="A71" s="17" t="s">
        <v>741</v>
      </c>
      <c r="B71" s="17" t="s">
        <v>965</v>
      </c>
      <c r="C71" s="17" t="s">
        <v>966</v>
      </c>
      <c r="D71" s="22">
        <v>1.0</v>
      </c>
      <c r="E71" s="22">
        <v>1.0</v>
      </c>
      <c r="F71" s="17" t="s">
        <v>576</v>
      </c>
      <c r="G71" s="17" t="s">
        <v>579</v>
      </c>
      <c r="H71" s="22">
        <v>3.8</v>
      </c>
      <c r="I71" s="22">
        <v>3.9</v>
      </c>
    </row>
    <row r="72">
      <c r="A72" s="17" t="s">
        <v>741</v>
      </c>
      <c r="B72" s="17" t="s">
        <v>447</v>
      </c>
      <c r="C72" s="17" t="s">
        <v>446</v>
      </c>
      <c r="D72" s="22">
        <v>1.0</v>
      </c>
      <c r="E72" s="22">
        <v>1.0</v>
      </c>
      <c r="F72" s="17" t="s">
        <v>576</v>
      </c>
      <c r="G72" s="17" t="s">
        <v>579</v>
      </c>
      <c r="H72" s="22">
        <v>3.806</v>
      </c>
      <c r="I72" s="22">
        <v>3.867</v>
      </c>
    </row>
    <row r="73">
      <c r="A73" s="17" t="s">
        <v>741</v>
      </c>
      <c r="B73" s="17" t="s">
        <v>967</v>
      </c>
      <c r="C73" s="17" t="s">
        <v>968</v>
      </c>
      <c r="D73" s="22">
        <v>1.0</v>
      </c>
      <c r="E73" s="22">
        <v>1.0</v>
      </c>
      <c r="F73" s="17" t="s">
        <v>576</v>
      </c>
      <c r="G73" s="17" t="s">
        <v>579</v>
      </c>
      <c r="H73" s="22">
        <v>3.9</v>
      </c>
      <c r="I73" s="22">
        <v>3.9</v>
      </c>
    </row>
    <row r="74">
      <c r="A74" s="17" t="s">
        <v>741</v>
      </c>
      <c r="B74" s="17" t="s">
        <v>969</v>
      </c>
      <c r="C74" s="17" t="s">
        <v>970</v>
      </c>
      <c r="D74" s="22">
        <v>1.0</v>
      </c>
      <c r="E74" s="22">
        <v>1.0</v>
      </c>
      <c r="F74" s="17" t="s">
        <v>576</v>
      </c>
      <c r="G74" s="17" t="s">
        <v>579</v>
      </c>
      <c r="H74" s="22">
        <v>3.94</v>
      </c>
      <c r="I74" s="22">
        <v>3.863</v>
      </c>
    </row>
    <row r="75">
      <c r="A75" s="17" t="s">
        <v>741</v>
      </c>
      <c r="B75" s="17" t="s">
        <v>383</v>
      </c>
      <c r="C75" s="17" t="s">
        <v>382</v>
      </c>
      <c r="D75" s="22">
        <v>1.0</v>
      </c>
      <c r="E75" s="22">
        <v>1.0</v>
      </c>
      <c r="F75" s="17" t="s">
        <v>576</v>
      </c>
      <c r="G75" s="17" t="s">
        <v>579</v>
      </c>
      <c r="H75" s="22">
        <v>3.9</v>
      </c>
      <c r="I75" s="22">
        <v>3.9</v>
      </c>
    </row>
    <row r="76">
      <c r="A76" s="17" t="s">
        <v>741</v>
      </c>
      <c r="B76" s="17" t="s">
        <v>742</v>
      </c>
      <c r="C76" s="17" t="s">
        <v>745</v>
      </c>
      <c r="D76" s="22">
        <v>1.0</v>
      </c>
      <c r="E76" s="22">
        <v>1.0</v>
      </c>
      <c r="F76" s="17" t="s">
        <v>576</v>
      </c>
      <c r="G76" s="17" t="s">
        <v>579</v>
      </c>
      <c r="H76" s="22">
        <v>3.95</v>
      </c>
      <c r="I76" s="22">
        <v>4.0</v>
      </c>
    </row>
    <row r="77">
      <c r="A77" s="17" t="s">
        <v>741</v>
      </c>
      <c r="B77" s="17" t="s">
        <v>971</v>
      </c>
      <c r="C77" s="17" t="s">
        <v>972</v>
      </c>
      <c r="D77" s="22">
        <v>1.0</v>
      </c>
      <c r="E77" s="22">
        <v>1.0</v>
      </c>
      <c r="F77" s="17" t="s">
        <v>705</v>
      </c>
      <c r="G77" s="17" t="s">
        <v>577</v>
      </c>
      <c r="H77" s="22">
        <v>3.86</v>
      </c>
      <c r="I77" s="22">
        <v>3.93</v>
      </c>
    </row>
    <row r="78">
      <c r="A78" s="17" t="s">
        <v>741</v>
      </c>
      <c r="B78" s="17" t="s">
        <v>540</v>
      </c>
      <c r="C78" s="17" t="s">
        <v>539</v>
      </c>
      <c r="D78" s="22">
        <v>1.0</v>
      </c>
      <c r="E78" s="22">
        <v>1.0</v>
      </c>
      <c r="F78" s="17" t="s">
        <v>576</v>
      </c>
      <c r="G78" s="17" t="s">
        <v>579</v>
      </c>
      <c r="H78" s="22">
        <v>4.0</v>
      </c>
      <c r="I78" s="22">
        <v>4.0</v>
      </c>
    </row>
    <row r="79">
      <c r="A79" s="17" t="s">
        <v>973</v>
      </c>
      <c r="B79" s="17" t="s">
        <v>974</v>
      </c>
      <c r="C79" s="17" t="s">
        <v>975</v>
      </c>
      <c r="D79" s="22">
        <v>1.0</v>
      </c>
      <c r="E79" s="22">
        <v>1.0</v>
      </c>
      <c r="F79" s="17" t="s">
        <v>572</v>
      </c>
      <c r="G79" s="17" t="s">
        <v>976</v>
      </c>
      <c r="H79" s="22">
        <v>3.96</v>
      </c>
      <c r="I79" s="22">
        <v>4.0</v>
      </c>
    </row>
    <row r="80">
      <c r="A80" s="17" t="s">
        <v>973</v>
      </c>
      <c r="B80" s="17" t="s">
        <v>977</v>
      </c>
      <c r="C80" s="17" t="s">
        <v>978</v>
      </c>
      <c r="D80" s="22">
        <v>1.0</v>
      </c>
      <c r="E80" s="22">
        <v>1.0</v>
      </c>
      <c r="F80" s="17" t="s">
        <v>705</v>
      </c>
      <c r="G80" s="17" t="s">
        <v>579</v>
      </c>
      <c r="H80" s="22">
        <v>4.0</v>
      </c>
      <c r="I80" s="22">
        <v>4.0</v>
      </c>
    </row>
    <row r="81">
      <c r="A81" s="17" t="s">
        <v>973</v>
      </c>
      <c r="B81" s="17" t="s">
        <v>334</v>
      </c>
      <c r="C81" s="17" t="s">
        <v>333</v>
      </c>
      <c r="D81" s="22">
        <v>1.0</v>
      </c>
      <c r="E81" s="22">
        <v>1.0</v>
      </c>
      <c r="F81" s="17" t="s">
        <v>576</v>
      </c>
      <c r="G81" s="17" t="s">
        <v>577</v>
      </c>
      <c r="H81" s="22">
        <v>3.939</v>
      </c>
      <c r="I81" s="22">
        <v>3.925</v>
      </c>
    </row>
    <row r="82">
      <c r="A82" s="17" t="s">
        <v>973</v>
      </c>
      <c r="B82" s="17" t="s">
        <v>438</v>
      </c>
      <c r="C82" s="17" t="s">
        <v>437</v>
      </c>
      <c r="D82" s="22">
        <v>1.0</v>
      </c>
      <c r="E82" s="22">
        <v>1.0</v>
      </c>
      <c r="F82" s="17" t="s">
        <v>576</v>
      </c>
      <c r="G82" s="17" t="s">
        <v>643</v>
      </c>
      <c r="H82" s="22">
        <v>3.85</v>
      </c>
      <c r="I82" s="22">
        <v>3.77</v>
      </c>
    </row>
    <row r="83">
      <c r="A83" s="17" t="s">
        <v>973</v>
      </c>
      <c r="B83" s="17" t="s">
        <v>746</v>
      </c>
      <c r="C83" s="17" t="s">
        <v>749</v>
      </c>
      <c r="D83" s="22">
        <v>1.0</v>
      </c>
      <c r="E83" s="22">
        <v>1.0</v>
      </c>
      <c r="F83" s="17" t="s">
        <v>705</v>
      </c>
      <c r="G83" s="17" t="s">
        <v>579</v>
      </c>
      <c r="H83" s="22">
        <v>3.97</v>
      </c>
      <c r="I83" s="22">
        <v>4.0</v>
      </c>
    </row>
    <row r="84">
      <c r="A84" s="17" t="s">
        <v>979</v>
      </c>
      <c r="B84" s="17" t="s">
        <v>980</v>
      </c>
      <c r="C84" s="17" t="s">
        <v>981</v>
      </c>
      <c r="D84" s="22">
        <v>1.0</v>
      </c>
      <c r="E84" s="22">
        <v>50.0</v>
      </c>
      <c r="F84" s="17" t="s">
        <v>576</v>
      </c>
      <c r="G84" s="17" t="s">
        <v>577</v>
      </c>
      <c r="H84" s="22">
        <v>3.873</v>
      </c>
      <c r="I84" s="22">
        <v>4.0</v>
      </c>
    </row>
    <row r="85">
      <c r="A85" s="17" t="s">
        <v>979</v>
      </c>
      <c r="B85" s="17" t="s">
        <v>982</v>
      </c>
      <c r="C85" s="17" t="s">
        <v>983</v>
      </c>
      <c r="D85" s="22">
        <v>1.0</v>
      </c>
      <c r="E85" s="22">
        <v>50.0</v>
      </c>
      <c r="F85" s="17" t="s">
        <v>576</v>
      </c>
      <c r="G85" s="17" t="s">
        <v>577</v>
      </c>
      <c r="H85" s="22">
        <v>3.03</v>
      </c>
      <c r="I85" s="22">
        <v>3.22</v>
      </c>
    </row>
    <row r="86">
      <c r="A86" s="17" t="s">
        <v>979</v>
      </c>
      <c r="B86" s="17" t="s">
        <v>555</v>
      </c>
      <c r="C86" s="17" t="s">
        <v>554</v>
      </c>
      <c r="D86" s="22">
        <v>1.0</v>
      </c>
      <c r="E86" s="22">
        <v>50.0</v>
      </c>
      <c r="F86" s="17" t="s">
        <v>576</v>
      </c>
      <c r="G86" s="17" t="s">
        <v>579</v>
      </c>
      <c r="H86" s="22">
        <v>3.77</v>
      </c>
      <c r="I86" s="22">
        <v>3.8</v>
      </c>
    </row>
    <row r="87">
      <c r="A87" s="17" t="s">
        <v>979</v>
      </c>
      <c r="B87" s="17" t="s">
        <v>984</v>
      </c>
      <c r="C87" s="17" t="s">
        <v>985</v>
      </c>
      <c r="D87" s="22">
        <v>1.0</v>
      </c>
      <c r="E87" s="22">
        <v>50.0</v>
      </c>
      <c r="F87" s="17" t="s">
        <v>576</v>
      </c>
      <c r="G87" s="17" t="s">
        <v>579</v>
      </c>
      <c r="H87" s="22">
        <v>3.874</v>
      </c>
      <c r="I87" s="22">
        <v>3.881</v>
      </c>
    </row>
    <row r="88">
      <c r="A88" s="17" t="s">
        <v>979</v>
      </c>
      <c r="B88" s="17" t="s">
        <v>986</v>
      </c>
      <c r="C88" s="17" t="s">
        <v>987</v>
      </c>
      <c r="D88" s="22">
        <v>1.0</v>
      </c>
      <c r="E88" s="22">
        <v>50.0</v>
      </c>
      <c r="F88" s="17" t="s">
        <v>576</v>
      </c>
      <c r="G88" s="17" t="s">
        <v>643</v>
      </c>
      <c r="H88" s="22">
        <v>3.965</v>
      </c>
      <c r="I88" s="22">
        <v>3.954</v>
      </c>
    </row>
    <row r="89">
      <c r="A89" s="17" t="s">
        <v>760</v>
      </c>
      <c r="B89" s="17" t="s">
        <v>480</v>
      </c>
      <c r="C89" s="17" t="s">
        <v>479</v>
      </c>
      <c r="D89" s="22">
        <v>1.0</v>
      </c>
      <c r="E89" s="22">
        <v>1.0</v>
      </c>
      <c r="F89" s="17" t="s">
        <v>705</v>
      </c>
      <c r="G89" s="17" t="s">
        <v>577</v>
      </c>
      <c r="H89" s="22">
        <v>3.741</v>
      </c>
      <c r="I89" s="22">
        <v>3.607</v>
      </c>
    </row>
    <row r="90">
      <c r="A90" s="17" t="s">
        <v>760</v>
      </c>
      <c r="B90" s="17" t="s">
        <v>988</v>
      </c>
      <c r="C90" s="17" t="s">
        <v>989</v>
      </c>
      <c r="D90" s="22">
        <v>1.0</v>
      </c>
      <c r="E90" s="22">
        <v>1.0</v>
      </c>
      <c r="F90" s="17" t="s">
        <v>705</v>
      </c>
      <c r="G90" s="17" t="s">
        <v>577</v>
      </c>
      <c r="H90" s="22">
        <v>3.41</v>
      </c>
      <c r="I90" s="22">
        <v>3.44</v>
      </c>
    </row>
    <row r="91">
      <c r="A91" s="17" t="s">
        <v>760</v>
      </c>
      <c r="B91" s="19" t="s">
        <v>777</v>
      </c>
      <c r="C91" s="17" t="s">
        <v>781</v>
      </c>
      <c r="D91" s="22">
        <v>1.0</v>
      </c>
      <c r="E91" s="22">
        <v>2.0</v>
      </c>
      <c r="F91" s="17" t="s">
        <v>576</v>
      </c>
      <c r="G91" s="17" t="s">
        <v>990</v>
      </c>
      <c r="H91" s="22">
        <v>3.134</v>
      </c>
      <c r="I91" s="22">
        <v>3.124</v>
      </c>
    </row>
    <row r="92">
      <c r="A92" s="17" t="s">
        <v>760</v>
      </c>
      <c r="B92" s="19" t="s">
        <v>991</v>
      </c>
      <c r="C92" s="17" t="s">
        <v>992</v>
      </c>
      <c r="D92" s="22">
        <v>2.0</v>
      </c>
      <c r="E92" s="22">
        <v>2.0</v>
      </c>
      <c r="F92" s="17" t="s">
        <v>576</v>
      </c>
      <c r="G92" s="17" t="s">
        <v>579</v>
      </c>
      <c r="H92" s="22">
        <v>3.1</v>
      </c>
      <c r="I92" s="22">
        <v>3.6</v>
      </c>
    </row>
    <row r="93">
      <c r="A93" s="17" t="s">
        <v>760</v>
      </c>
      <c r="B93" s="17" t="s">
        <v>993</v>
      </c>
      <c r="C93" s="17" t="s">
        <v>994</v>
      </c>
      <c r="D93" s="22">
        <v>1.0</v>
      </c>
      <c r="E93" s="22">
        <v>1.0</v>
      </c>
      <c r="F93" s="17" t="s">
        <v>705</v>
      </c>
      <c r="G93" s="17" t="s">
        <v>577</v>
      </c>
      <c r="H93" s="22">
        <v>3.482</v>
      </c>
      <c r="I93" s="22">
        <v>3.524</v>
      </c>
    </row>
    <row r="94">
      <c r="A94" s="17" t="s">
        <v>760</v>
      </c>
      <c r="B94" s="17" t="s">
        <v>769</v>
      </c>
      <c r="C94" s="17" t="s">
        <v>771</v>
      </c>
      <c r="D94" s="22">
        <v>1.0</v>
      </c>
      <c r="E94" s="22">
        <v>1.0</v>
      </c>
      <c r="F94" s="17" t="s">
        <v>576</v>
      </c>
      <c r="G94" s="17" t="s">
        <v>579</v>
      </c>
      <c r="H94" s="22">
        <v>3.88</v>
      </c>
      <c r="I94" s="22">
        <v>3.98</v>
      </c>
    </row>
    <row r="95">
      <c r="A95" s="17" t="s">
        <v>760</v>
      </c>
      <c r="B95" s="19" t="s">
        <v>995</v>
      </c>
      <c r="C95" s="17" t="s">
        <v>527</v>
      </c>
      <c r="D95" s="22">
        <v>4.0</v>
      </c>
      <c r="E95" s="22">
        <v>2.0</v>
      </c>
      <c r="F95" s="17" t="s">
        <v>705</v>
      </c>
      <c r="G95" s="17" t="s">
        <v>643</v>
      </c>
      <c r="H95" s="22">
        <v>3.763</v>
      </c>
      <c r="I95" s="22">
        <v>3.838</v>
      </c>
    </row>
    <row r="96">
      <c r="A96" s="17" t="s">
        <v>760</v>
      </c>
      <c r="B96" s="17" t="s">
        <v>678</v>
      </c>
      <c r="C96" s="17" t="s">
        <v>683</v>
      </c>
      <c r="D96" s="22">
        <v>2.0</v>
      </c>
      <c r="E96" s="22">
        <v>1.0</v>
      </c>
      <c r="F96" s="17" t="s">
        <v>576</v>
      </c>
      <c r="G96" s="17" t="s">
        <v>579</v>
      </c>
      <c r="H96" s="22">
        <v>3.98</v>
      </c>
      <c r="I96" s="22">
        <v>3.96</v>
      </c>
    </row>
    <row r="97">
      <c r="A97" s="17" t="s">
        <v>760</v>
      </c>
      <c r="B97" s="17" t="s">
        <v>996</v>
      </c>
      <c r="C97" s="17" t="s">
        <v>997</v>
      </c>
      <c r="D97" s="22">
        <v>1.0</v>
      </c>
      <c r="E97" s="22">
        <v>50.0</v>
      </c>
      <c r="F97" s="17" t="s">
        <v>576</v>
      </c>
      <c r="G97" s="17" t="s">
        <v>643</v>
      </c>
      <c r="H97" s="22">
        <v>3.3</v>
      </c>
      <c r="I97" s="22">
        <v>3.47</v>
      </c>
    </row>
    <row r="98">
      <c r="A98" s="17" t="s">
        <v>760</v>
      </c>
      <c r="B98" s="17" t="s">
        <v>766</v>
      </c>
      <c r="C98" s="17" t="s">
        <v>768</v>
      </c>
      <c r="D98" s="22">
        <v>1.0</v>
      </c>
      <c r="E98" s="22">
        <v>1.0</v>
      </c>
      <c r="F98" s="17" t="s">
        <v>576</v>
      </c>
      <c r="G98" s="17" t="s">
        <v>579</v>
      </c>
      <c r="H98" s="22">
        <v>3.88</v>
      </c>
      <c r="I98" s="22">
        <v>3.88</v>
      </c>
    </row>
    <row r="99">
      <c r="A99" s="17" t="s">
        <v>789</v>
      </c>
      <c r="B99" s="17" t="s">
        <v>998</v>
      </c>
      <c r="C99" s="17" t="s">
        <v>999</v>
      </c>
      <c r="D99" s="22">
        <v>2.0</v>
      </c>
      <c r="E99" s="22">
        <v>1.0</v>
      </c>
      <c r="F99" s="17" t="s">
        <v>705</v>
      </c>
      <c r="G99" s="17" t="s">
        <v>643</v>
      </c>
      <c r="H99" s="22">
        <v>3.4</v>
      </c>
      <c r="I99" s="22">
        <v>3.27</v>
      </c>
    </row>
    <row r="100">
      <c r="A100" s="17" t="s">
        <v>789</v>
      </c>
      <c r="B100" s="17" t="s">
        <v>1000</v>
      </c>
      <c r="C100" s="17" t="s">
        <v>1001</v>
      </c>
      <c r="D100" s="22">
        <v>2.0</v>
      </c>
      <c r="E100" s="22">
        <v>1.0</v>
      </c>
      <c r="F100" s="17" t="s">
        <v>576</v>
      </c>
      <c r="G100" s="17" t="s">
        <v>579</v>
      </c>
      <c r="H100" s="22">
        <v>3.1</v>
      </c>
      <c r="I100" s="22">
        <v>0.0</v>
      </c>
    </row>
    <row r="101">
      <c r="A101" s="17" t="s">
        <v>789</v>
      </c>
      <c r="B101" s="17" t="s">
        <v>1002</v>
      </c>
      <c r="C101" s="17" t="s">
        <v>1003</v>
      </c>
      <c r="D101" s="22">
        <v>1.0</v>
      </c>
      <c r="E101" s="22">
        <v>1.0</v>
      </c>
      <c r="F101" s="17" t="s">
        <v>705</v>
      </c>
      <c r="G101" s="17" t="s">
        <v>579</v>
      </c>
      <c r="H101" s="22">
        <v>2.69</v>
      </c>
      <c r="I101" s="22">
        <v>2.55</v>
      </c>
    </row>
    <row r="102">
      <c r="A102" s="17" t="s">
        <v>789</v>
      </c>
      <c r="B102" s="17" t="s">
        <v>512</v>
      </c>
      <c r="C102" s="17" t="s">
        <v>1004</v>
      </c>
      <c r="D102" s="22">
        <v>1.0</v>
      </c>
      <c r="E102" s="22">
        <v>1.0</v>
      </c>
      <c r="F102" s="17" t="s">
        <v>576</v>
      </c>
      <c r="G102" s="17" t="s">
        <v>579</v>
      </c>
      <c r="H102" s="22">
        <v>3.72</v>
      </c>
      <c r="I102" s="22">
        <v>3.72</v>
      </c>
    </row>
    <row r="103">
      <c r="A103" s="17" t="s">
        <v>789</v>
      </c>
      <c r="B103" s="17" t="s">
        <v>1005</v>
      </c>
      <c r="C103" s="17" t="s">
        <v>1006</v>
      </c>
      <c r="D103" s="22">
        <v>1.0</v>
      </c>
      <c r="E103" s="22">
        <v>1.0</v>
      </c>
      <c r="F103" s="17" t="s">
        <v>705</v>
      </c>
      <c r="G103" s="17" t="s">
        <v>579</v>
      </c>
      <c r="H103" s="22">
        <v>3.01</v>
      </c>
      <c r="I103" s="22">
        <v>3.0</v>
      </c>
    </row>
    <row r="104">
      <c r="A104" s="17" t="s">
        <v>789</v>
      </c>
      <c r="B104" s="17" t="s">
        <v>1007</v>
      </c>
      <c r="C104" s="17" t="s">
        <v>1008</v>
      </c>
      <c r="D104" s="22">
        <v>1.0</v>
      </c>
      <c r="E104" s="22">
        <v>1.0</v>
      </c>
      <c r="F104" s="17" t="s">
        <v>576</v>
      </c>
      <c r="G104" s="17" t="s">
        <v>577</v>
      </c>
      <c r="H104" s="22">
        <v>3.7</v>
      </c>
      <c r="I104" s="22">
        <v>3.8</v>
      </c>
    </row>
    <row r="105">
      <c r="A105" s="17" t="s">
        <v>789</v>
      </c>
      <c r="B105" s="17" t="s">
        <v>1009</v>
      </c>
      <c r="C105" s="17" t="s">
        <v>1010</v>
      </c>
      <c r="D105" s="22">
        <v>1.0</v>
      </c>
      <c r="E105" s="22">
        <v>1.0</v>
      </c>
      <c r="F105" s="17" t="s">
        <v>576</v>
      </c>
      <c r="G105" s="17" t="s">
        <v>577</v>
      </c>
      <c r="H105" s="22">
        <v>3.95</v>
      </c>
      <c r="I105" s="22">
        <v>3.93</v>
      </c>
    </row>
    <row r="106">
      <c r="A106" s="17" t="s">
        <v>789</v>
      </c>
      <c r="B106" s="17" t="s">
        <v>344</v>
      </c>
      <c r="C106" s="17" t="s">
        <v>343</v>
      </c>
      <c r="D106" s="22">
        <v>1.0</v>
      </c>
      <c r="E106" s="22">
        <v>1.0</v>
      </c>
      <c r="F106" s="17" t="s">
        <v>576</v>
      </c>
      <c r="G106" s="17" t="s">
        <v>579</v>
      </c>
      <c r="H106" s="22">
        <v>3.79</v>
      </c>
      <c r="I106" s="22">
        <v>3.82</v>
      </c>
    </row>
    <row r="107">
      <c r="A107" s="17" t="s">
        <v>789</v>
      </c>
      <c r="B107" s="17" t="s">
        <v>1011</v>
      </c>
      <c r="C107" s="17" t="s">
        <v>1012</v>
      </c>
      <c r="D107" s="22">
        <v>3.0</v>
      </c>
      <c r="E107" s="22">
        <v>1.0</v>
      </c>
      <c r="F107" s="17" t="s">
        <v>576</v>
      </c>
      <c r="G107" s="17" t="s">
        <v>579</v>
      </c>
      <c r="H107" s="22">
        <v>3.7</v>
      </c>
      <c r="I107" s="22">
        <v>0.0</v>
      </c>
    </row>
    <row r="108">
      <c r="A108" s="17" t="s">
        <v>789</v>
      </c>
      <c r="B108" s="17" t="s">
        <v>1013</v>
      </c>
      <c r="C108" s="17" t="s">
        <v>1014</v>
      </c>
      <c r="D108" s="22">
        <v>2.0</v>
      </c>
      <c r="E108" s="22">
        <v>1.0</v>
      </c>
      <c r="F108" s="17" t="s">
        <v>576</v>
      </c>
      <c r="G108" s="17" t="s">
        <v>579</v>
      </c>
      <c r="H108" s="22">
        <v>3.667</v>
      </c>
      <c r="I108" s="22">
        <v>3.558</v>
      </c>
    </row>
    <row r="109">
      <c r="A109" s="17" t="s">
        <v>812</v>
      </c>
      <c r="B109" s="17" t="s">
        <v>461</v>
      </c>
      <c r="C109" s="17" t="s">
        <v>460</v>
      </c>
      <c r="D109" s="22">
        <v>1.0</v>
      </c>
      <c r="E109" s="22">
        <v>2.0</v>
      </c>
      <c r="F109" s="17" t="s">
        <v>705</v>
      </c>
      <c r="G109" s="17" t="s">
        <v>579</v>
      </c>
      <c r="H109" s="22">
        <v>3.52</v>
      </c>
      <c r="I109" s="22">
        <v>3.45</v>
      </c>
    </row>
    <row r="110">
      <c r="A110" s="17" t="s">
        <v>812</v>
      </c>
      <c r="B110" s="17" t="s">
        <v>1015</v>
      </c>
      <c r="C110" s="17" t="s">
        <v>1016</v>
      </c>
      <c r="D110" s="22">
        <v>1.0</v>
      </c>
      <c r="E110" s="22">
        <v>50.0</v>
      </c>
      <c r="F110" s="17" t="s">
        <v>576</v>
      </c>
      <c r="G110" s="17" t="s">
        <v>579</v>
      </c>
      <c r="H110" s="22">
        <v>3.799</v>
      </c>
      <c r="I110" s="22">
        <v>3.67</v>
      </c>
    </row>
    <row r="111">
      <c r="A111" s="17" t="s">
        <v>812</v>
      </c>
      <c r="B111" s="17" t="s">
        <v>731</v>
      </c>
      <c r="C111" s="17" t="s">
        <v>735</v>
      </c>
      <c r="D111" s="22">
        <v>1.0</v>
      </c>
      <c r="E111" s="22">
        <v>1.0</v>
      </c>
      <c r="F111" s="17" t="s">
        <v>705</v>
      </c>
      <c r="G111" s="17" t="s">
        <v>579</v>
      </c>
      <c r="H111" s="22">
        <v>4.0</v>
      </c>
      <c r="I111" s="22">
        <v>4.0</v>
      </c>
    </row>
    <row r="112">
      <c r="A112" s="17" t="s">
        <v>845</v>
      </c>
      <c r="B112" s="17" t="s">
        <v>1017</v>
      </c>
      <c r="C112" s="17" t="s">
        <v>1018</v>
      </c>
      <c r="D112" s="22">
        <v>1.0</v>
      </c>
      <c r="E112" s="22">
        <v>1.0</v>
      </c>
      <c r="F112" s="17" t="s">
        <v>576</v>
      </c>
      <c r="G112" s="17" t="s">
        <v>579</v>
      </c>
      <c r="H112" s="22">
        <v>3.948</v>
      </c>
      <c r="I112" s="22">
        <v>4.0</v>
      </c>
    </row>
    <row r="113">
      <c r="A113" s="17" t="s">
        <v>845</v>
      </c>
      <c r="B113" s="17" t="s">
        <v>835</v>
      </c>
      <c r="C113" s="17" t="s">
        <v>839</v>
      </c>
      <c r="D113" s="22">
        <v>1.0</v>
      </c>
      <c r="E113" s="22">
        <v>1.0</v>
      </c>
      <c r="F113" s="17" t="s">
        <v>576</v>
      </c>
      <c r="G113" s="17" t="s">
        <v>577</v>
      </c>
      <c r="H113" s="22">
        <v>3.8</v>
      </c>
      <c r="I113" s="22">
        <v>3.767</v>
      </c>
    </row>
    <row r="114">
      <c r="A114" s="17" t="s">
        <v>845</v>
      </c>
      <c r="B114" s="17" t="s">
        <v>1019</v>
      </c>
      <c r="C114" s="17" t="s">
        <v>1020</v>
      </c>
      <c r="D114" s="22">
        <v>1.0</v>
      </c>
      <c r="E114" s="22">
        <v>2.0</v>
      </c>
      <c r="F114" s="17" t="s">
        <v>576</v>
      </c>
      <c r="G114" s="17" t="s">
        <v>579</v>
      </c>
      <c r="H114" s="22">
        <v>3.0</v>
      </c>
      <c r="I114" s="22">
        <v>3.0</v>
      </c>
    </row>
    <row r="115">
      <c r="A115" s="17" t="s">
        <v>845</v>
      </c>
      <c r="B115" s="17" t="s">
        <v>425</v>
      </c>
      <c r="C115" s="17" t="s">
        <v>424</v>
      </c>
      <c r="D115" s="22">
        <v>1.0</v>
      </c>
      <c r="E115" s="22">
        <v>1.0</v>
      </c>
      <c r="F115" s="17" t="s">
        <v>576</v>
      </c>
      <c r="G115" s="17" t="s">
        <v>579</v>
      </c>
      <c r="H115" s="22">
        <v>3.853</v>
      </c>
      <c r="I115" s="22">
        <v>3.933</v>
      </c>
    </row>
    <row r="116">
      <c r="A116" s="17" t="s">
        <v>845</v>
      </c>
      <c r="B116" s="17" t="s">
        <v>721</v>
      </c>
      <c r="C116" s="17" t="s">
        <v>725</v>
      </c>
      <c r="D116" s="22">
        <v>1.0</v>
      </c>
      <c r="E116" s="22">
        <v>1.0</v>
      </c>
      <c r="F116" s="17" t="s">
        <v>576</v>
      </c>
      <c r="G116" s="17" t="s">
        <v>579</v>
      </c>
      <c r="H116" s="22">
        <v>3.38</v>
      </c>
      <c r="I116" s="22">
        <v>3.546</v>
      </c>
    </row>
    <row r="117">
      <c r="A117" s="17" t="s">
        <v>845</v>
      </c>
      <c r="B117" s="19" t="s">
        <v>1021</v>
      </c>
      <c r="C117" s="17" t="s">
        <v>1022</v>
      </c>
      <c r="D117" s="22">
        <v>5.0</v>
      </c>
      <c r="E117" s="22">
        <v>75.0</v>
      </c>
      <c r="F117" s="17" t="s">
        <v>705</v>
      </c>
      <c r="G117" s="17" t="s">
        <v>577</v>
      </c>
      <c r="H117" s="22">
        <v>3.75</v>
      </c>
      <c r="I117" s="22">
        <v>3.93</v>
      </c>
    </row>
    <row r="118">
      <c r="A118" s="17" t="s">
        <v>845</v>
      </c>
      <c r="B118" s="17" t="s">
        <v>726</v>
      </c>
      <c r="C118" s="17" t="s">
        <v>730</v>
      </c>
      <c r="D118" s="22">
        <v>5.0</v>
      </c>
      <c r="E118" s="22">
        <v>50.0</v>
      </c>
      <c r="F118" s="17" t="s">
        <v>576</v>
      </c>
      <c r="G118" s="17" t="s">
        <v>579</v>
      </c>
      <c r="H118" s="22">
        <v>3.82</v>
      </c>
      <c r="I118" s="22">
        <v>3.87</v>
      </c>
    </row>
    <row r="119">
      <c r="A119" s="17" t="s">
        <v>845</v>
      </c>
      <c r="B119" s="17" t="s">
        <v>1023</v>
      </c>
      <c r="C119" s="17" t="s">
        <v>1024</v>
      </c>
      <c r="D119" s="22">
        <v>4.0</v>
      </c>
      <c r="E119" s="22">
        <v>50.0</v>
      </c>
      <c r="F119" s="17" t="s">
        <v>576</v>
      </c>
      <c r="G119" s="17" t="s">
        <v>643</v>
      </c>
      <c r="H119" s="22">
        <v>3.72</v>
      </c>
      <c r="I119" s="22">
        <v>3.74</v>
      </c>
    </row>
    <row r="120">
      <c r="A120" s="17" t="s">
        <v>845</v>
      </c>
      <c r="B120" s="17" t="s">
        <v>830</v>
      </c>
      <c r="C120" s="17" t="s">
        <v>834</v>
      </c>
      <c r="D120" s="22">
        <v>1.0</v>
      </c>
      <c r="E120" s="22">
        <v>1.0</v>
      </c>
      <c r="F120" s="17" t="s">
        <v>576</v>
      </c>
      <c r="G120" s="17" t="s">
        <v>579</v>
      </c>
      <c r="H120" s="22">
        <v>3.855</v>
      </c>
      <c r="I120" s="22">
        <v>3.876</v>
      </c>
    </row>
    <row r="121">
      <c r="A121" s="17" t="s">
        <v>845</v>
      </c>
      <c r="B121" s="17" t="s">
        <v>1025</v>
      </c>
      <c r="C121" s="17" t="s">
        <v>1026</v>
      </c>
      <c r="D121" s="22">
        <v>2.0</v>
      </c>
      <c r="E121" s="22">
        <v>2.0</v>
      </c>
      <c r="F121" s="17" t="s">
        <v>576</v>
      </c>
      <c r="G121" s="17" t="s">
        <v>643</v>
      </c>
      <c r="H121" s="22">
        <v>3.4</v>
      </c>
      <c r="I121" s="22">
        <v>3.2</v>
      </c>
    </row>
    <row r="122">
      <c r="A122" s="17" t="s">
        <v>845</v>
      </c>
      <c r="B122" s="17" t="s">
        <v>655</v>
      </c>
      <c r="C122" s="17" t="s">
        <v>658</v>
      </c>
      <c r="D122" s="22">
        <v>1.0</v>
      </c>
      <c r="E122" s="22">
        <v>1.0</v>
      </c>
      <c r="F122" s="17" t="s">
        <v>576</v>
      </c>
      <c r="G122" s="17" t="s">
        <v>579</v>
      </c>
      <c r="H122" s="22">
        <v>3.482</v>
      </c>
      <c r="I122" s="22">
        <v>3.367</v>
      </c>
    </row>
    <row r="123">
      <c r="A123" s="17" t="s">
        <v>1027</v>
      </c>
      <c r="B123" s="17" t="s">
        <v>1028</v>
      </c>
      <c r="C123" s="17" t="s">
        <v>1029</v>
      </c>
      <c r="D123" s="22">
        <v>3.0</v>
      </c>
      <c r="E123" s="22">
        <v>2.0</v>
      </c>
      <c r="F123" s="17" t="s">
        <v>572</v>
      </c>
      <c r="G123" s="17" t="s">
        <v>1030</v>
      </c>
      <c r="H123" s="22">
        <v>3.273</v>
      </c>
      <c r="I123" s="22">
        <v>3.03</v>
      </c>
    </row>
    <row r="124">
      <c r="A124" s="17" t="s">
        <v>1031</v>
      </c>
      <c r="B124" s="17" t="s">
        <v>1032</v>
      </c>
      <c r="C124" s="17" t="s">
        <v>1033</v>
      </c>
      <c r="D124" s="22">
        <v>1.0</v>
      </c>
      <c r="E124" s="22">
        <v>1.0</v>
      </c>
      <c r="F124" s="17" t="s">
        <v>576</v>
      </c>
      <c r="G124" s="17" t="s">
        <v>579</v>
      </c>
      <c r="H124" s="22">
        <v>3.526</v>
      </c>
      <c r="I124" s="22">
        <v>3.3</v>
      </c>
    </row>
    <row r="125">
      <c r="A125" s="17" t="s">
        <v>1031</v>
      </c>
      <c r="B125" s="17" t="s">
        <v>1034</v>
      </c>
      <c r="C125" s="17" t="s">
        <v>1035</v>
      </c>
      <c r="D125" s="22">
        <v>1.0</v>
      </c>
      <c r="E125" s="22">
        <v>1.0</v>
      </c>
      <c r="F125" s="17" t="s">
        <v>576</v>
      </c>
      <c r="G125" s="17" t="s">
        <v>579</v>
      </c>
      <c r="H125" s="22">
        <v>3.0</v>
      </c>
      <c r="I125" s="22">
        <v>0.0</v>
      </c>
    </row>
    <row r="126">
      <c r="A126" s="17" t="s">
        <v>1036</v>
      </c>
      <c r="B126" s="17" t="s">
        <v>582</v>
      </c>
      <c r="C126" s="17" t="s">
        <v>586</v>
      </c>
      <c r="D126" s="22">
        <v>2.0</v>
      </c>
      <c r="E126" s="22">
        <v>50.0</v>
      </c>
      <c r="F126" s="17" t="s">
        <v>576</v>
      </c>
      <c r="G126" s="17" t="s">
        <v>579</v>
      </c>
      <c r="H126" s="22">
        <v>3.6</v>
      </c>
      <c r="I126" s="22">
        <v>3.6</v>
      </c>
    </row>
    <row r="127">
      <c r="A127" s="17" t="s">
        <v>1036</v>
      </c>
      <c r="B127" s="17" t="s">
        <v>1037</v>
      </c>
      <c r="C127" s="17" t="s">
        <v>1038</v>
      </c>
      <c r="D127" s="22">
        <v>1.0</v>
      </c>
      <c r="E127" s="22">
        <v>50.0</v>
      </c>
      <c r="F127" s="17" t="s">
        <v>576</v>
      </c>
      <c r="G127" s="17" t="s">
        <v>579</v>
      </c>
      <c r="H127" s="22">
        <v>3.79</v>
      </c>
      <c r="I127" s="22">
        <v>3.79</v>
      </c>
    </row>
  </sheetData>
  <autoFilter ref="$A$1:$I$127">
    <sortState ref="A1:I127">
      <sortCondition ref="A1:A12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561</v>
      </c>
      <c r="B1" s="17" t="s">
        <v>331</v>
      </c>
      <c r="C1" s="17" t="s">
        <v>562</v>
      </c>
      <c r="D1" s="17" t="s">
        <v>1039</v>
      </c>
      <c r="E1" s="17" t="s">
        <v>1040</v>
      </c>
      <c r="F1" s="17" t="s">
        <v>1041</v>
      </c>
      <c r="G1" s="17" t="s">
        <v>565</v>
      </c>
      <c r="H1" s="17" t="s">
        <v>874</v>
      </c>
      <c r="I1" s="17" t="s">
        <v>568</v>
      </c>
      <c r="J1" s="17" t="s">
        <v>567</v>
      </c>
      <c r="K1" s="17" t="s">
        <v>1042</v>
      </c>
      <c r="L1" s="17" t="s">
        <v>1043</v>
      </c>
    </row>
    <row r="2">
      <c r="A2" s="17" t="s">
        <v>570</v>
      </c>
      <c r="B2" s="17" t="s">
        <v>336</v>
      </c>
      <c r="C2" s="17" t="s">
        <v>335</v>
      </c>
      <c r="D2" s="22">
        <v>3.0086942E7</v>
      </c>
      <c r="E2" s="22">
        <v>1.0</v>
      </c>
      <c r="F2" s="22">
        <v>1.0</v>
      </c>
      <c r="G2" s="17" t="s">
        <v>572</v>
      </c>
      <c r="H2" s="17" t="s">
        <v>1044</v>
      </c>
      <c r="I2" s="22">
        <v>3.971</v>
      </c>
      <c r="J2" s="22">
        <v>4.0</v>
      </c>
      <c r="K2" s="17" t="s">
        <v>574</v>
      </c>
      <c r="L2" s="17" t="s">
        <v>574</v>
      </c>
    </row>
    <row r="3">
      <c r="A3" s="17" t="s">
        <v>570</v>
      </c>
      <c r="B3" s="17" t="s">
        <v>1045</v>
      </c>
      <c r="C3" s="17" t="s">
        <v>1046</v>
      </c>
      <c r="D3" s="22">
        <v>3.0287036E7</v>
      </c>
      <c r="E3" s="22">
        <v>1.0</v>
      </c>
      <c r="F3" s="22">
        <v>1.0</v>
      </c>
      <c r="G3" s="17" t="s">
        <v>576</v>
      </c>
      <c r="H3" s="17" t="s">
        <v>579</v>
      </c>
      <c r="I3" s="22">
        <v>0.0</v>
      </c>
      <c r="J3" s="22">
        <v>0.0</v>
      </c>
      <c r="K3" s="17" t="s">
        <v>588</v>
      </c>
      <c r="L3" s="17"/>
    </row>
    <row r="4">
      <c r="A4" s="17" t="s">
        <v>570</v>
      </c>
      <c r="B4" s="17" t="s">
        <v>395</v>
      </c>
      <c r="C4" s="17" t="s">
        <v>394</v>
      </c>
      <c r="D4" s="22">
        <v>3.0164889E7</v>
      </c>
      <c r="E4" s="22">
        <v>1.0</v>
      </c>
      <c r="F4" s="22">
        <v>1.0</v>
      </c>
      <c r="G4" s="17" t="s">
        <v>576</v>
      </c>
      <c r="H4" s="17" t="s">
        <v>579</v>
      </c>
      <c r="I4" s="22">
        <v>3.54</v>
      </c>
      <c r="J4" s="22">
        <v>3.61</v>
      </c>
      <c r="K4" s="17" t="s">
        <v>574</v>
      </c>
      <c r="L4" s="17" t="s">
        <v>574</v>
      </c>
    </row>
    <row r="5">
      <c r="A5" s="17" t="s">
        <v>570</v>
      </c>
      <c r="B5" s="17" t="s">
        <v>472</v>
      </c>
      <c r="C5" s="17" t="s">
        <v>471</v>
      </c>
      <c r="D5" s="22">
        <v>3.0815146E7</v>
      </c>
      <c r="E5" s="22">
        <v>1.0</v>
      </c>
      <c r="F5" s="22">
        <v>1.0</v>
      </c>
      <c r="G5" s="17" t="s">
        <v>572</v>
      </c>
      <c r="H5" s="17" t="s">
        <v>1047</v>
      </c>
      <c r="I5" s="22">
        <v>3.945</v>
      </c>
      <c r="J5" s="22">
        <v>4.0</v>
      </c>
      <c r="K5" s="17" t="s">
        <v>574</v>
      </c>
      <c r="L5" s="17" t="s">
        <v>574</v>
      </c>
    </row>
    <row r="6">
      <c r="A6" s="17" t="s">
        <v>570</v>
      </c>
      <c r="B6" s="17" t="s">
        <v>582</v>
      </c>
      <c r="C6" s="17" t="s">
        <v>586</v>
      </c>
      <c r="D6" s="22">
        <v>3.0019201E7</v>
      </c>
      <c r="E6" s="22">
        <v>1.0</v>
      </c>
      <c r="F6" s="22">
        <v>1.0</v>
      </c>
      <c r="G6" s="17" t="s">
        <v>576</v>
      </c>
      <c r="H6" s="17" t="s">
        <v>577</v>
      </c>
      <c r="I6" s="22">
        <v>3.66</v>
      </c>
      <c r="J6" s="22">
        <v>3.66</v>
      </c>
      <c r="K6" s="17" t="s">
        <v>574</v>
      </c>
      <c r="L6" s="17" t="s">
        <v>574</v>
      </c>
    </row>
    <row r="7">
      <c r="A7" s="17" t="s">
        <v>589</v>
      </c>
      <c r="B7" s="17" t="s">
        <v>387</v>
      </c>
      <c r="C7" s="17" t="s">
        <v>386</v>
      </c>
      <c r="D7" s="22">
        <v>3.1094928E7</v>
      </c>
      <c r="E7" s="22">
        <v>1.0</v>
      </c>
      <c r="F7" s="22">
        <v>1.0</v>
      </c>
      <c r="G7" s="17" t="s">
        <v>572</v>
      </c>
      <c r="H7" s="17" t="s">
        <v>1048</v>
      </c>
      <c r="I7" s="22">
        <v>3.944</v>
      </c>
      <c r="J7" s="22">
        <v>3.905</v>
      </c>
      <c r="K7" s="17" t="s">
        <v>574</v>
      </c>
      <c r="L7" s="17" t="s">
        <v>574</v>
      </c>
    </row>
    <row r="8">
      <c r="A8" s="17" t="s">
        <v>589</v>
      </c>
      <c r="B8" s="17" t="s">
        <v>533</v>
      </c>
      <c r="C8" s="17" t="s">
        <v>532</v>
      </c>
      <c r="D8" s="22">
        <v>3.0111802E7</v>
      </c>
      <c r="E8" s="22">
        <v>1.0</v>
      </c>
      <c r="F8" s="22">
        <v>1.0</v>
      </c>
      <c r="G8" s="17" t="s">
        <v>572</v>
      </c>
      <c r="H8" s="17" t="s">
        <v>573</v>
      </c>
      <c r="I8" s="22">
        <v>3.886</v>
      </c>
      <c r="J8" s="22">
        <v>3.839</v>
      </c>
      <c r="K8" s="17" t="s">
        <v>574</v>
      </c>
      <c r="L8" s="17" t="s">
        <v>574</v>
      </c>
    </row>
    <row r="9">
      <c r="A9" s="17" t="s">
        <v>592</v>
      </c>
      <c r="B9" s="17" t="s">
        <v>1049</v>
      </c>
      <c r="C9" s="17" t="s">
        <v>1050</v>
      </c>
      <c r="D9" s="22">
        <v>3.2170472E7</v>
      </c>
      <c r="E9" s="17"/>
      <c r="F9" s="17"/>
      <c r="G9" s="17"/>
      <c r="H9" s="17"/>
      <c r="I9" s="17"/>
      <c r="J9" s="17"/>
      <c r="K9" s="17"/>
      <c r="L9" s="17"/>
    </row>
    <row r="10">
      <c r="A10" s="17" t="s">
        <v>592</v>
      </c>
      <c r="B10" s="17" t="s">
        <v>600</v>
      </c>
      <c r="C10" s="17" t="s">
        <v>604</v>
      </c>
      <c r="D10" s="22">
        <v>3.2015187E7</v>
      </c>
      <c r="E10" s="22">
        <v>1.0</v>
      </c>
      <c r="F10" s="22">
        <v>1.0</v>
      </c>
      <c r="G10" s="17" t="s">
        <v>576</v>
      </c>
      <c r="H10" s="17" t="s">
        <v>577</v>
      </c>
      <c r="I10" s="22">
        <v>3.88</v>
      </c>
      <c r="J10" s="22">
        <v>3.69</v>
      </c>
      <c r="K10" s="17" t="s">
        <v>574</v>
      </c>
      <c r="L10" s="17" t="s">
        <v>574</v>
      </c>
    </row>
    <row r="11">
      <c r="A11" s="17" t="s">
        <v>592</v>
      </c>
      <c r="B11" s="17" t="s">
        <v>610</v>
      </c>
      <c r="C11" s="17" t="s">
        <v>614</v>
      </c>
      <c r="D11" s="22">
        <v>3.1265866E7</v>
      </c>
      <c r="E11" s="22">
        <v>1.0</v>
      </c>
      <c r="F11" s="22">
        <v>1.0</v>
      </c>
      <c r="G11" s="17" t="s">
        <v>576</v>
      </c>
      <c r="H11" s="17" t="s">
        <v>579</v>
      </c>
      <c r="I11" s="22">
        <v>3.93</v>
      </c>
      <c r="J11" s="22">
        <v>3.91</v>
      </c>
      <c r="K11" s="17" t="s">
        <v>574</v>
      </c>
      <c r="L11" s="17" t="s">
        <v>574</v>
      </c>
    </row>
    <row r="12">
      <c r="A12" s="17" t="s">
        <v>592</v>
      </c>
      <c r="B12" s="17" t="s">
        <v>1051</v>
      </c>
      <c r="C12" s="17" t="s">
        <v>1052</v>
      </c>
      <c r="D12" s="22">
        <v>3.1827009E7</v>
      </c>
      <c r="E12" s="22">
        <v>1.0</v>
      </c>
      <c r="F12" s="22">
        <v>1.0</v>
      </c>
      <c r="G12" s="17" t="s">
        <v>576</v>
      </c>
      <c r="H12" s="17" t="s">
        <v>579</v>
      </c>
      <c r="I12" s="22">
        <v>3.76</v>
      </c>
      <c r="J12" s="22">
        <v>3.59</v>
      </c>
      <c r="K12" s="17" t="s">
        <v>588</v>
      </c>
      <c r="L12" s="17" t="s">
        <v>588</v>
      </c>
    </row>
    <row r="13">
      <c r="A13" s="17" t="s">
        <v>592</v>
      </c>
      <c r="B13" s="17" t="s">
        <v>1053</v>
      </c>
      <c r="C13" s="17" t="s">
        <v>909</v>
      </c>
      <c r="D13" s="22">
        <v>3.1694388E7</v>
      </c>
      <c r="E13" s="22">
        <v>1.0</v>
      </c>
      <c r="F13" s="22">
        <v>1.0</v>
      </c>
      <c r="G13" s="17" t="s">
        <v>576</v>
      </c>
      <c r="H13" s="17" t="s">
        <v>579</v>
      </c>
      <c r="I13" s="22">
        <v>3.68</v>
      </c>
      <c r="J13" s="22">
        <v>3.95</v>
      </c>
      <c r="K13" s="17" t="s">
        <v>588</v>
      </c>
      <c r="L13" s="17" t="s">
        <v>574</v>
      </c>
    </row>
    <row r="14">
      <c r="A14" s="17" t="s">
        <v>592</v>
      </c>
      <c r="B14" s="12" t="s">
        <v>899</v>
      </c>
      <c r="C14" s="12" t="s">
        <v>900</v>
      </c>
      <c r="D14" s="28">
        <v>3.1569668E7</v>
      </c>
      <c r="E14" s="17"/>
      <c r="F14" s="22">
        <v>1.0</v>
      </c>
      <c r="G14" s="17" t="s">
        <v>576</v>
      </c>
      <c r="H14" s="17" t="s">
        <v>579</v>
      </c>
      <c r="I14" s="22">
        <v>3.9</v>
      </c>
      <c r="J14" s="22">
        <v>3.9</v>
      </c>
      <c r="K14" s="17" t="s">
        <v>574</v>
      </c>
      <c r="L14" s="17" t="s">
        <v>574</v>
      </c>
    </row>
    <row r="15">
      <c r="A15" s="17" t="s">
        <v>592</v>
      </c>
      <c r="B15" s="29" t="s">
        <v>1054</v>
      </c>
      <c r="C15" s="17" t="s">
        <v>1055</v>
      </c>
      <c r="D15" s="22">
        <v>3.197773E7</v>
      </c>
      <c r="E15" s="22">
        <v>1.0</v>
      </c>
      <c r="F15" s="22">
        <v>1.0</v>
      </c>
      <c r="G15" s="29" t="s">
        <v>576</v>
      </c>
      <c r="H15" s="29" t="s">
        <v>577</v>
      </c>
      <c r="I15" s="30">
        <v>3.7</v>
      </c>
      <c r="J15" s="30">
        <v>3.3</v>
      </c>
      <c r="K15" s="29" t="s">
        <v>588</v>
      </c>
      <c r="L15" s="17" t="s">
        <v>574</v>
      </c>
    </row>
    <row r="16">
      <c r="A16" s="17" t="s">
        <v>592</v>
      </c>
      <c r="B16" s="17" t="s">
        <v>1056</v>
      </c>
      <c r="C16" s="17" t="s">
        <v>1057</v>
      </c>
      <c r="D16" s="22">
        <v>3.1823149E7</v>
      </c>
      <c r="E16" s="22">
        <v>1.0</v>
      </c>
      <c r="F16" s="22">
        <v>1.0</v>
      </c>
      <c r="G16" s="17" t="s">
        <v>576</v>
      </c>
      <c r="H16" s="17" t="s">
        <v>579</v>
      </c>
      <c r="I16" s="22">
        <v>3.9</v>
      </c>
      <c r="J16" s="22">
        <v>4.0</v>
      </c>
      <c r="K16" s="17" t="s">
        <v>588</v>
      </c>
      <c r="L16" s="17" t="s">
        <v>588</v>
      </c>
    </row>
    <row r="17">
      <c r="A17" s="17" t="s">
        <v>592</v>
      </c>
      <c r="B17" s="17" t="s">
        <v>1058</v>
      </c>
      <c r="C17" s="17" t="s">
        <v>1059</v>
      </c>
      <c r="D17" s="22">
        <v>3.085243E7</v>
      </c>
      <c r="E17" s="22">
        <v>1.0</v>
      </c>
      <c r="F17" s="22">
        <v>1.0</v>
      </c>
      <c r="G17" s="17" t="s">
        <v>576</v>
      </c>
      <c r="H17" s="17" t="s">
        <v>579</v>
      </c>
      <c r="I17" s="22">
        <v>3.9</v>
      </c>
      <c r="J17" s="22">
        <v>4.0</v>
      </c>
      <c r="K17" s="17" t="s">
        <v>588</v>
      </c>
      <c r="L17" s="17" t="s">
        <v>574</v>
      </c>
    </row>
    <row r="18">
      <c r="A18" s="17" t="s">
        <v>592</v>
      </c>
      <c r="B18" s="17" t="s">
        <v>1060</v>
      </c>
      <c r="C18" s="17" t="s">
        <v>1061</v>
      </c>
      <c r="D18" s="22">
        <v>3.1713935E7</v>
      </c>
      <c r="E18" s="22">
        <v>1.0</v>
      </c>
      <c r="F18" s="22">
        <v>1.0</v>
      </c>
      <c r="G18" s="17" t="s">
        <v>576</v>
      </c>
      <c r="H18" s="17" t="s">
        <v>579</v>
      </c>
      <c r="I18" s="22">
        <v>3.91</v>
      </c>
      <c r="J18" s="22">
        <v>3.878</v>
      </c>
      <c r="K18" s="17" t="s">
        <v>588</v>
      </c>
      <c r="L18" s="17" t="s">
        <v>588</v>
      </c>
    </row>
    <row r="19">
      <c r="A19" s="17" t="s">
        <v>592</v>
      </c>
      <c r="B19" s="17" t="s">
        <v>1062</v>
      </c>
      <c r="C19" s="17" t="s">
        <v>1063</v>
      </c>
      <c r="D19" s="22">
        <v>3.2156475E7</v>
      </c>
      <c r="E19" s="17"/>
      <c r="F19" s="17"/>
      <c r="G19" s="17"/>
      <c r="H19" s="17"/>
      <c r="I19" s="17"/>
      <c r="J19" s="17"/>
      <c r="K19" s="17"/>
      <c r="L19" s="17"/>
    </row>
    <row r="20">
      <c r="A20" s="17" t="s">
        <v>592</v>
      </c>
      <c r="B20" s="17" t="s">
        <v>912</v>
      </c>
      <c r="C20" s="17" t="s">
        <v>913</v>
      </c>
      <c r="D20" s="22">
        <v>3.1817951E7</v>
      </c>
      <c r="E20" s="22">
        <v>1.0</v>
      </c>
      <c r="F20" s="22">
        <v>1.0</v>
      </c>
      <c r="G20" s="17" t="s">
        <v>576</v>
      </c>
      <c r="H20" s="17" t="s">
        <v>577</v>
      </c>
      <c r="I20" s="22">
        <v>3.794</v>
      </c>
      <c r="J20" s="22">
        <v>0.0</v>
      </c>
      <c r="K20" s="17" t="s">
        <v>574</v>
      </c>
      <c r="L20" s="17" t="s">
        <v>574</v>
      </c>
    </row>
    <row r="21">
      <c r="A21" s="17" t="s">
        <v>592</v>
      </c>
      <c r="B21" s="17" t="s">
        <v>1064</v>
      </c>
      <c r="C21" s="17" t="s">
        <v>1065</v>
      </c>
      <c r="D21" s="22">
        <v>3.1976623E7</v>
      </c>
      <c r="E21" s="22">
        <v>1.0</v>
      </c>
      <c r="F21" s="22">
        <v>1.0</v>
      </c>
      <c r="G21" s="17" t="s">
        <v>576</v>
      </c>
      <c r="H21" s="17" t="s">
        <v>579</v>
      </c>
      <c r="I21" s="22">
        <v>3.94</v>
      </c>
      <c r="J21" s="22">
        <v>4.0</v>
      </c>
      <c r="K21" s="17" t="s">
        <v>588</v>
      </c>
      <c r="L21" s="17" t="s">
        <v>588</v>
      </c>
    </row>
    <row r="22">
      <c r="A22" s="17" t="s">
        <v>592</v>
      </c>
      <c r="B22" s="17" t="s">
        <v>1066</v>
      </c>
      <c r="C22" s="17" t="s">
        <v>1067</v>
      </c>
      <c r="D22" s="22">
        <v>3.2016238E7</v>
      </c>
      <c r="E22" s="22">
        <v>1.0</v>
      </c>
      <c r="F22" s="22">
        <v>1.0</v>
      </c>
      <c r="G22" s="17" t="s">
        <v>576</v>
      </c>
      <c r="H22" s="17" t="s">
        <v>579</v>
      </c>
      <c r="I22" s="22">
        <v>3.9</v>
      </c>
      <c r="J22" s="22">
        <v>4.0</v>
      </c>
      <c r="K22" s="17" t="s">
        <v>588</v>
      </c>
      <c r="L22" s="17" t="s">
        <v>574</v>
      </c>
    </row>
    <row r="23">
      <c r="A23" s="17" t="s">
        <v>592</v>
      </c>
      <c r="B23" s="17" t="s">
        <v>1068</v>
      </c>
      <c r="C23" s="17" t="s">
        <v>1069</v>
      </c>
      <c r="D23" s="22">
        <v>3.1699274E7</v>
      </c>
      <c r="E23" s="22">
        <v>1.0</v>
      </c>
      <c r="F23" s="22">
        <v>1.0</v>
      </c>
      <c r="G23" s="17" t="s">
        <v>576</v>
      </c>
      <c r="H23" s="17" t="s">
        <v>579</v>
      </c>
      <c r="I23" s="22">
        <v>3.94</v>
      </c>
      <c r="J23" s="22">
        <v>3.85</v>
      </c>
      <c r="K23" s="17" t="s">
        <v>588</v>
      </c>
      <c r="L23" s="17" t="s">
        <v>574</v>
      </c>
    </row>
    <row r="24">
      <c r="A24" s="17" t="s">
        <v>592</v>
      </c>
      <c r="B24" s="17" t="s">
        <v>1070</v>
      </c>
      <c r="C24" s="17" t="s">
        <v>1071</v>
      </c>
      <c r="D24" s="22">
        <v>3.1684333E7</v>
      </c>
      <c r="E24" s="22">
        <v>1.0</v>
      </c>
      <c r="F24" s="22">
        <v>1.0</v>
      </c>
      <c r="G24" s="17" t="s">
        <v>576</v>
      </c>
      <c r="H24" s="17" t="s">
        <v>579</v>
      </c>
      <c r="I24" s="22">
        <v>3.86</v>
      </c>
      <c r="J24" s="22">
        <v>3.6</v>
      </c>
      <c r="K24" s="17" t="s">
        <v>588</v>
      </c>
      <c r="L24" s="17" t="s">
        <v>574</v>
      </c>
    </row>
    <row r="25">
      <c r="A25" s="17" t="s">
        <v>592</v>
      </c>
      <c r="B25" s="17" t="s">
        <v>1072</v>
      </c>
      <c r="C25" s="17" t="s">
        <v>1073</v>
      </c>
      <c r="D25" s="22">
        <v>3.1758142E7</v>
      </c>
      <c r="E25" s="22">
        <v>1.0</v>
      </c>
      <c r="F25" s="22">
        <v>1.0</v>
      </c>
      <c r="G25" s="17" t="s">
        <v>576</v>
      </c>
      <c r="H25" s="17" t="s">
        <v>579</v>
      </c>
      <c r="I25" s="22">
        <v>3.874</v>
      </c>
      <c r="J25" s="22">
        <v>3.853</v>
      </c>
      <c r="K25" s="17" t="s">
        <v>588</v>
      </c>
      <c r="L25" s="17" t="s">
        <v>588</v>
      </c>
    </row>
    <row r="26">
      <c r="A26" s="17" t="s">
        <v>592</v>
      </c>
      <c r="B26" s="17" t="s">
        <v>1074</v>
      </c>
      <c r="C26" s="17" t="s">
        <v>1075</v>
      </c>
      <c r="D26" s="22">
        <v>3.191939E7</v>
      </c>
      <c r="E26" s="22">
        <v>1.0</v>
      </c>
      <c r="F26" s="22">
        <v>1.0</v>
      </c>
      <c r="G26" s="17" t="s">
        <v>576</v>
      </c>
      <c r="H26" s="17" t="s">
        <v>579</v>
      </c>
      <c r="I26" s="22">
        <v>3.738</v>
      </c>
      <c r="J26" s="22">
        <v>3.661</v>
      </c>
      <c r="K26" s="17" t="s">
        <v>588</v>
      </c>
      <c r="L26" s="17" t="s">
        <v>588</v>
      </c>
    </row>
    <row r="27">
      <c r="A27" s="17" t="s">
        <v>630</v>
      </c>
      <c r="B27" s="17" t="s">
        <v>1076</v>
      </c>
      <c r="C27" s="17" t="s">
        <v>1077</v>
      </c>
      <c r="D27" s="22">
        <v>3.0422909E7</v>
      </c>
      <c r="E27" s="22">
        <v>1.0</v>
      </c>
      <c r="F27" s="22">
        <v>1.0</v>
      </c>
      <c r="G27" s="26" t="s">
        <v>1048</v>
      </c>
      <c r="H27" s="17"/>
      <c r="I27" s="22">
        <v>3.5</v>
      </c>
      <c r="J27" s="22">
        <v>3.5</v>
      </c>
      <c r="K27" s="17" t="s">
        <v>574</v>
      </c>
      <c r="L27" s="17" t="s">
        <v>574</v>
      </c>
    </row>
    <row r="28">
      <c r="A28" s="17" t="s">
        <v>630</v>
      </c>
      <c r="B28" s="17" t="s">
        <v>1078</v>
      </c>
      <c r="C28" s="17" t="s">
        <v>1079</v>
      </c>
      <c r="D28" s="22">
        <v>3.2175363E7</v>
      </c>
      <c r="E28" s="22">
        <v>3.0</v>
      </c>
      <c r="F28" s="22">
        <v>99.0</v>
      </c>
      <c r="G28" s="26" t="s">
        <v>572</v>
      </c>
      <c r="H28" s="17"/>
      <c r="I28" s="22">
        <v>0.0</v>
      </c>
      <c r="J28" s="22">
        <v>0.0</v>
      </c>
      <c r="K28" s="17" t="s">
        <v>588</v>
      </c>
      <c r="L28" s="17" t="s">
        <v>588</v>
      </c>
    </row>
    <row r="29">
      <c r="A29" s="17" t="s">
        <v>635</v>
      </c>
      <c r="B29" s="17" t="s">
        <v>1080</v>
      </c>
      <c r="C29" s="17" t="s">
        <v>1081</v>
      </c>
      <c r="D29" s="22">
        <v>3.15674E7</v>
      </c>
      <c r="E29" s="22">
        <v>1.0</v>
      </c>
      <c r="F29" s="22">
        <v>50.0</v>
      </c>
      <c r="G29" s="17" t="s">
        <v>576</v>
      </c>
      <c r="H29" s="17" t="s">
        <v>579</v>
      </c>
      <c r="I29" s="22">
        <v>3.726</v>
      </c>
      <c r="J29" s="22">
        <v>3.85</v>
      </c>
      <c r="K29" s="17" t="s">
        <v>588</v>
      </c>
      <c r="L29" s="17" t="s">
        <v>588</v>
      </c>
    </row>
    <row r="30">
      <c r="A30" s="17" t="s">
        <v>635</v>
      </c>
      <c r="B30" s="17" t="s">
        <v>922</v>
      </c>
      <c r="C30" s="17" t="s">
        <v>923</v>
      </c>
      <c r="D30" s="22">
        <v>3.1189844E7</v>
      </c>
      <c r="E30" s="22">
        <v>1.0</v>
      </c>
      <c r="F30" s="22">
        <v>50.0</v>
      </c>
      <c r="G30" s="17" t="s">
        <v>576</v>
      </c>
      <c r="H30" s="17" t="s">
        <v>577</v>
      </c>
      <c r="I30" s="22">
        <v>3.98</v>
      </c>
      <c r="J30" s="22">
        <v>3.98</v>
      </c>
      <c r="K30" s="17" t="s">
        <v>574</v>
      </c>
      <c r="L30" s="17" t="s">
        <v>574</v>
      </c>
    </row>
    <row r="31">
      <c r="A31" s="17" t="s">
        <v>635</v>
      </c>
      <c r="B31" s="17" t="s">
        <v>659</v>
      </c>
      <c r="C31" s="17" t="s">
        <v>663</v>
      </c>
      <c r="D31" s="22">
        <v>3.0390836E7</v>
      </c>
      <c r="E31" s="22">
        <v>1.0</v>
      </c>
      <c r="F31" s="22">
        <v>50.0</v>
      </c>
      <c r="G31" s="17" t="s">
        <v>576</v>
      </c>
      <c r="H31" s="17" t="s">
        <v>577</v>
      </c>
      <c r="I31" s="22">
        <v>3.916</v>
      </c>
      <c r="J31" s="22">
        <v>3.9</v>
      </c>
      <c r="K31" s="17" t="s">
        <v>574</v>
      </c>
      <c r="L31" s="17" t="s">
        <v>574</v>
      </c>
    </row>
    <row r="32">
      <c r="A32" s="17" t="s">
        <v>635</v>
      </c>
      <c r="B32" s="17" t="s">
        <v>920</v>
      </c>
      <c r="C32" s="17" t="s">
        <v>921</v>
      </c>
      <c r="D32" s="22">
        <v>3.1729748E7</v>
      </c>
      <c r="E32" s="22">
        <v>1.0</v>
      </c>
      <c r="F32" s="22">
        <v>50.0</v>
      </c>
      <c r="G32" s="17" t="s">
        <v>576</v>
      </c>
      <c r="H32" s="17" t="s">
        <v>579</v>
      </c>
      <c r="I32" s="22">
        <v>4.0</v>
      </c>
      <c r="J32" s="22">
        <v>4.0</v>
      </c>
      <c r="K32" s="17" t="s">
        <v>574</v>
      </c>
      <c r="L32" s="17" t="s">
        <v>574</v>
      </c>
    </row>
    <row r="33">
      <c r="A33" s="17" t="s">
        <v>635</v>
      </c>
      <c r="B33" s="17" t="s">
        <v>664</v>
      </c>
      <c r="C33" s="17" t="s">
        <v>668</v>
      </c>
      <c r="D33" s="22">
        <v>3.1329929E7</v>
      </c>
      <c r="E33" s="22">
        <v>1.0</v>
      </c>
      <c r="F33" s="22">
        <v>50.0</v>
      </c>
      <c r="G33" s="17" t="s">
        <v>576</v>
      </c>
      <c r="H33" s="17" t="s">
        <v>579</v>
      </c>
      <c r="I33" s="22">
        <v>3.8</v>
      </c>
      <c r="J33" s="22">
        <v>3.8</v>
      </c>
      <c r="K33" s="17" t="s">
        <v>574</v>
      </c>
      <c r="L33" s="17" t="s">
        <v>574</v>
      </c>
    </row>
    <row r="34">
      <c r="A34" s="17" t="s">
        <v>635</v>
      </c>
      <c r="B34" s="17" t="s">
        <v>547</v>
      </c>
      <c r="C34" s="17" t="s">
        <v>546</v>
      </c>
      <c r="D34" s="22">
        <v>3.0819486E7</v>
      </c>
      <c r="E34" s="22">
        <v>1.0</v>
      </c>
      <c r="F34" s="22">
        <v>50.0</v>
      </c>
      <c r="G34" s="17" t="s">
        <v>576</v>
      </c>
      <c r="H34" s="17" t="s">
        <v>577</v>
      </c>
      <c r="I34" s="22">
        <v>3.73</v>
      </c>
      <c r="J34" s="22">
        <v>3.64</v>
      </c>
      <c r="K34" s="17" t="s">
        <v>574</v>
      </c>
      <c r="L34" s="17" t="s">
        <v>574</v>
      </c>
    </row>
    <row r="35">
      <c r="A35" s="17" t="s">
        <v>669</v>
      </c>
      <c r="B35" s="17" t="s">
        <v>930</v>
      </c>
      <c r="C35" s="17" t="s">
        <v>931</v>
      </c>
      <c r="D35" s="22">
        <v>3.0919184E7</v>
      </c>
      <c r="E35" s="22">
        <v>1.0</v>
      </c>
      <c r="F35" s="22">
        <v>3.0</v>
      </c>
      <c r="G35" s="17" t="s">
        <v>576</v>
      </c>
      <c r="H35" s="17" t="s">
        <v>579</v>
      </c>
      <c r="I35" s="22">
        <v>3.91</v>
      </c>
      <c r="J35" s="22">
        <v>3.98</v>
      </c>
      <c r="K35" s="17" t="s">
        <v>574</v>
      </c>
      <c r="L35" s="17" t="s">
        <v>574</v>
      </c>
    </row>
    <row r="36">
      <c r="A36" s="17" t="s">
        <v>669</v>
      </c>
      <c r="B36" s="17" t="s">
        <v>932</v>
      </c>
      <c r="C36" s="17" t="s">
        <v>933</v>
      </c>
      <c r="D36" s="22">
        <v>3.1680336E7</v>
      </c>
      <c r="E36" s="22">
        <v>1.0</v>
      </c>
      <c r="F36" s="22">
        <v>1.0</v>
      </c>
      <c r="G36" s="17" t="s">
        <v>576</v>
      </c>
      <c r="H36" s="17" t="s">
        <v>579</v>
      </c>
      <c r="I36" s="22">
        <v>3.8</v>
      </c>
      <c r="J36" s="22">
        <v>4.0</v>
      </c>
      <c r="K36" s="17" t="s">
        <v>574</v>
      </c>
      <c r="L36" s="17" t="s">
        <v>574</v>
      </c>
    </row>
    <row r="37">
      <c r="A37" s="17" t="s">
        <v>669</v>
      </c>
      <c r="B37" s="17" t="s">
        <v>360</v>
      </c>
      <c r="C37" s="17" t="s">
        <v>359</v>
      </c>
      <c r="D37" s="22">
        <v>3.042727E7</v>
      </c>
      <c r="E37" s="22">
        <v>1.0</v>
      </c>
      <c r="F37" s="22">
        <v>2.0</v>
      </c>
      <c r="G37" s="17" t="s">
        <v>576</v>
      </c>
      <c r="H37" s="17" t="s">
        <v>579</v>
      </c>
      <c r="I37" s="22">
        <v>3.975</v>
      </c>
      <c r="J37" s="22">
        <v>4.0</v>
      </c>
      <c r="K37" s="17" t="s">
        <v>574</v>
      </c>
      <c r="L37" s="17" t="s">
        <v>574</v>
      </c>
    </row>
    <row r="38">
      <c r="A38" s="17" t="s">
        <v>669</v>
      </c>
      <c r="B38" s="17" t="s">
        <v>916</v>
      </c>
      <c r="C38" s="17" t="s">
        <v>917</v>
      </c>
      <c r="D38" s="22">
        <v>3.2012111E7</v>
      </c>
      <c r="E38" s="22">
        <v>1.0</v>
      </c>
      <c r="F38" s="22">
        <v>12.0</v>
      </c>
      <c r="G38" s="17" t="s">
        <v>576</v>
      </c>
      <c r="H38" s="17" t="s">
        <v>579</v>
      </c>
      <c r="I38" s="22">
        <v>3.81</v>
      </c>
      <c r="J38" s="22">
        <v>3.91</v>
      </c>
      <c r="K38" s="17" t="s">
        <v>574</v>
      </c>
      <c r="L38" s="17" t="s">
        <v>574</v>
      </c>
    </row>
    <row r="39">
      <c r="A39" s="17" t="s">
        <v>669</v>
      </c>
      <c r="B39" s="17" t="s">
        <v>1082</v>
      </c>
      <c r="C39" s="17" t="s">
        <v>1083</v>
      </c>
      <c r="D39" s="22">
        <v>2.9895076E7</v>
      </c>
      <c r="E39" s="22">
        <v>1.0</v>
      </c>
      <c r="F39" s="22">
        <v>13.0</v>
      </c>
      <c r="G39" s="17" t="s">
        <v>576</v>
      </c>
      <c r="H39" s="17" t="s">
        <v>577</v>
      </c>
      <c r="I39" s="22">
        <v>3.8</v>
      </c>
      <c r="J39" s="22">
        <v>3.9</v>
      </c>
      <c r="K39" s="17" t="s">
        <v>574</v>
      </c>
      <c r="L39" s="17" t="s">
        <v>574</v>
      </c>
    </row>
    <row r="40">
      <c r="A40" s="17" t="s">
        <v>669</v>
      </c>
      <c r="B40" s="17" t="s">
        <v>1084</v>
      </c>
      <c r="C40" s="17" t="s">
        <v>1085</v>
      </c>
      <c r="D40" s="22">
        <v>3.2186148E7</v>
      </c>
      <c r="E40" s="22">
        <v>1.0</v>
      </c>
      <c r="F40" s="22">
        <v>7.0</v>
      </c>
      <c r="G40" s="17" t="s">
        <v>705</v>
      </c>
      <c r="H40" s="17" t="s">
        <v>579</v>
      </c>
      <c r="I40" s="22">
        <v>0.0</v>
      </c>
      <c r="J40" s="22">
        <v>0.0</v>
      </c>
      <c r="K40" s="17" t="s">
        <v>588</v>
      </c>
      <c r="L40" s="17" t="s">
        <v>588</v>
      </c>
    </row>
    <row r="41">
      <c r="A41" s="17" t="s">
        <v>669</v>
      </c>
      <c r="B41" s="17" t="s">
        <v>1086</v>
      </c>
      <c r="C41" s="17" t="s">
        <v>1087</v>
      </c>
      <c r="D41" s="22">
        <v>3.1826539E7</v>
      </c>
      <c r="E41" s="22">
        <v>1.0</v>
      </c>
      <c r="F41" s="22">
        <v>10.0</v>
      </c>
      <c r="G41" s="17" t="s">
        <v>576</v>
      </c>
      <c r="H41" s="17" t="s">
        <v>579</v>
      </c>
      <c r="I41" s="22">
        <v>3.85</v>
      </c>
      <c r="J41" s="22">
        <v>0.0</v>
      </c>
      <c r="K41" s="17" t="s">
        <v>574</v>
      </c>
      <c r="L41" s="17" t="s">
        <v>574</v>
      </c>
    </row>
    <row r="42">
      <c r="A42" s="17" t="s">
        <v>669</v>
      </c>
      <c r="B42" s="17" t="s">
        <v>1088</v>
      </c>
      <c r="C42" s="17" t="s">
        <v>1089</v>
      </c>
      <c r="D42" s="22">
        <v>3.1974845E7</v>
      </c>
      <c r="E42" s="22">
        <v>1.0</v>
      </c>
      <c r="F42" s="22">
        <v>14.0</v>
      </c>
      <c r="G42" s="17" t="s">
        <v>576</v>
      </c>
      <c r="H42" s="17" t="s">
        <v>579</v>
      </c>
      <c r="I42" s="22">
        <v>3.86</v>
      </c>
      <c r="J42" s="22">
        <v>4.0</v>
      </c>
      <c r="K42" s="17" t="s">
        <v>588</v>
      </c>
      <c r="L42" s="17" t="s">
        <v>588</v>
      </c>
    </row>
    <row r="43">
      <c r="A43" s="17" t="s">
        <v>669</v>
      </c>
      <c r="B43" s="17" t="s">
        <v>1090</v>
      </c>
      <c r="C43" s="17" t="s">
        <v>1091</v>
      </c>
      <c r="D43" s="22">
        <v>3.1825184E7</v>
      </c>
      <c r="E43" s="22">
        <v>1.0</v>
      </c>
      <c r="F43" s="22">
        <v>14.0</v>
      </c>
      <c r="G43" s="17" t="s">
        <v>576</v>
      </c>
      <c r="H43" s="17" t="s">
        <v>579</v>
      </c>
      <c r="I43" s="22">
        <v>4.0</v>
      </c>
      <c r="J43" s="22">
        <v>4.0</v>
      </c>
      <c r="K43" s="17" t="s">
        <v>588</v>
      </c>
      <c r="L43" s="17" t="s">
        <v>588</v>
      </c>
    </row>
    <row r="44">
      <c r="A44" s="17" t="s">
        <v>669</v>
      </c>
      <c r="B44" s="17" t="s">
        <v>928</v>
      </c>
      <c r="C44" s="17" t="s">
        <v>929</v>
      </c>
      <c r="D44" s="22">
        <v>3.1818828E7</v>
      </c>
      <c r="E44" s="22">
        <v>2.0</v>
      </c>
      <c r="F44" s="22">
        <v>6.0</v>
      </c>
      <c r="G44" s="17" t="s">
        <v>576</v>
      </c>
      <c r="H44" s="17" t="s">
        <v>579</v>
      </c>
      <c r="I44" s="22">
        <v>3.94</v>
      </c>
      <c r="J44" s="22">
        <v>3.937</v>
      </c>
      <c r="K44" s="17" t="s">
        <v>574</v>
      </c>
      <c r="L44" s="17" t="s">
        <v>574</v>
      </c>
    </row>
    <row r="45">
      <c r="A45" s="17" t="s">
        <v>669</v>
      </c>
      <c r="B45" s="17" t="s">
        <v>1092</v>
      </c>
      <c r="C45" s="17" t="s">
        <v>1093</v>
      </c>
      <c r="D45" s="22">
        <v>3.197989E7</v>
      </c>
      <c r="E45" s="22">
        <v>1.0</v>
      </c>
      <c r="F45" s="22">
        <v>8.0</v>
      </c>
      <c r="G45" s="17" t="s">
        <v>576</v>
      </c>
      <c r="H45" s="17" t="s">
        <v>579</v>
      </c>
      <c r="I45" s="22">
        <v>3.89</v>
      </c>
      <c r="J45" s="22">
        <v>4.0</v>
      </c>
      <c r="K45" s="17" t="s">
        <v>588</v>
      </c>
      <c r="L45" s="17" t="s">
        <v>574</v>
      </c>
    </row>
    <row r="46">
      <c r="A46" s="17" t="s">
        <v>669</v>
      </c>
      <c r="B46" s="17" t="s">
        <v>538</v>
      </c>
      <c r="C46" s="17" t="s">
        <v>537</v>
      </c>
      <c r="D46" s="22">
        <v>3.0392511E7</v>
      </c>
      <c r="E46" s="22">
        <v>1.0</v>
      </c>
      <c r="F46" s="22">
        <v>9.0</v>
      </c>
      <c r="G46" s="17" t="s">
        <v>576</v>
      </c>
      <c r="H46" s="17" t="s">
        <v>577</v>
      </c>
      <c r="I46" s="22">
        <v>3.9</v>
      </c>
      <c r="J46" s="22">
        <v>3.9</v>
      </c>
      <c r="K46" s="17" t="s">
        <v>574</v>
      </c>
      <c r="L46" s="17" t="s">
        <v>574</v>
      </c>
    </row>
    <row r="47">
      <c r="A47" s="17" t="s">
        <v>1094</v>
      </c>
      <c r="B47" s="17" t="s">
        <v>1095</v>
      </c>
      <c r="C47" s="17" t="s">
        <v>1096</v>
      </c>
      <c r="D47" s="22">
        <v>3.1384119E7</v>
      </c>
      <c r="E47" s="22">
        <v>1.0</v>
      </c>
      <c r="F47" s="22">
        <v>1.0</v>
      </c>
      <c r="G47" s="17" t="s">
        <v>576</v>
      </c>
      <c r="H47" s="17" t="s">
        <v>579</v>
      </c>
      <c r="I47" s="22">
        <v>3.4</v>
      </c>
      <c r="J47" s="22">
        <v>3.413</v>
      </c>
      <c r="K47" s="17" t="s">
        <v>588</v>
      </c>
      <c r="L47" s="17"/>
    </row>
    <row r="48">
      <c r="A48" s="17" t="s">
        <v>681</v>
      </c>
      <c r="B48" s="17" t="s">
        <v>1097</v>
      </c>
      <c r="C48" s="17" t="s">
        <v>1098</v>
      </c>
      <c r="D48" s="22">
        <v>3.2014237E7</v>
      </c>
      <c r="E48" s="17"/>
      <c r="F48" s="17"/>
      <c r="G48" s="17"/>
      <c r="H48" s="17"/>
      <c r="I48" s="17"/>
      <c r="J48" s="17"/>
      <c r="K48" s="17"/>
      <c r="L48" s="17"/>
    </row>
    <row r="49">
      <c r="A49" s="17" t="s">
        <v>681</v>
      </c>
      <c r="B49" s="17" t="s">
        <v>1007</v>
      </c>
      <c r="C49" s="17" t="s">
        <v>1008</v>
      </c>
      <c r="D49" s="22">
        <v>3.1103601E7</v>
      </c>
      <c r="E49" s="22">
        <v>1.0</v>
      </c>
      <c r="F49" s="22">
        <v>1.0</v>
      </c>
      <c r="G49" s="17" t="s">
        <v>576</v>
      </c>
      <c r="H49" s="17" t="s">
        <v>579</v>
      </c>
      <c r="I49" s="22">
        <v>3.7</v>
      </c>
      <c r="J49" s="22">
        <v>3.7</v>
      </c>
      <c r="K49" s="17" t="s">
        <v>574</v>
      </c>
      <c r="L49" s="17" t="s">
        <v>574</v>
      </c>
    </row>
    <row r="50">
      <c r="A50" s="17" t="s">
        <v>681</v>
      </c>
      <c r="B50" s="17" t="s">
        <v>695</v>
      </c>
      <c r="C50" s="17" t="s">
        <v>699</v>
      </c>
      <c r="D50" s="22">
        <v>3.1685428E7</v>
      </c>
      <c r="E50" s="22">
        <v>1.0</v>
      </c>
      <c r="F50" s="22">
        <v>1.0</v>
      </c>
      <c r="G50" s="17" t="s">
        <v>576</v>
      </c>
      <c r="H50" s="17" t="s">
        <v>643</v>
      </c>
      <c r="I50" s="22">
        <v>3.4</v>
      </c>
      <c r="J50" s="22">
        <v>3.1</v>
      </c>
      <c r="K50" s="17" t="s">
        <v>574</v>
      </c>
      <c r="L50" s="17" t="s">
        <v>574</v>
      </c>
    </row>
    <row r="51">
      <c r="A51" s="17" t="s">
        <v>681</v>
      </c>
      <c r="B51" s="17" t="s">
        <v>1099</v>
      </c>
      <c r="C51" s="17" t="s">
        <v>1100</v>
      </c>
      <c r="D51" s="22">
        <v>3.2018212E7</v>
      </c>
      <c r="E51" s="22">
        <v>1.0</v>
      </c>
      <c r="F51" s="22">
        <v>2.0</v>
      </c>
      <c r="G51" s="17" t="s">
        <v>576</v>
      </c>
      <c r="H51" s="17" t="s">
        <v>643</v>
      </c>
      <c r="I51" s="22">
        <v>3.481</v>
      </c>
      <c r="J51" s="22">
        <v>3.15</v>
      </c>
      <c r="K51" s="17" t="s">
        <v>588</v>
      </c>
      <c r="L51" s="17" t="s">
        <v>574</v>
      </c>
    </row>
    <row r="52">
      <c r="A52" s="17" t="s">
        <v>681</v>
      </c>
      <c r="B52" s="17" t="s">
        <v>1101</v>
      </c>
      <c r="C52" s="17" t="s">
        <v>1102</v>
      </c>
      <c r="D52" s="22">
        <v>3.1820014E7</v>
      </c>
      <c r="E52" s="22">
        <v>2.0</v>
      </c>
      <c r="F52" s="22">
        <v>1.0</v>
      </c>
      <c r="G52" s="17" t="s">
        <v>576</v>
      </c>
      <c r="H52" s="17" t="s">
        <v>579</v>
      </c>
      <c r="I52" s="22">
        <v>3.867</v>
      </c>
      <c r="J52" s="22">
        <v>3.917</v>
      </c>
      <c r="K52" s="17" t="s">
        <v>588</v>
      </c>
      <c r="L52" s="17" t="s">
        <v>588</v>
      </c>
    </row>
    <row r="53">
      <c r="A53" s="17" t="s">
        <v>681</v>
      </c>
      <c r="B53" s="17" t="s">
        <v>700</v>
      </c>
      <c r="C53" s="17" t="s">
        <v>704</v>
      </c>
      <c r="D53" s="22">
        <v>3.1828552E7</v>
      </c>
      <c r="E53" s="22">
        <v>1.0</v>
      </c>
      <c r="F53" s="22">
        <v>15.0</v>
      </c>
      <c r="G53" s="17" t="s">
        <v>576</v>
      </c>
      <c r="H53" s="17" t="s">
        <v>579</v>
      </c>
      <c r="I53" s="22">
        <v>4.0</v>
      </c>
      <c r="J53" s="22">
        <v>4.0</v>
      </c>
      <c r="K53" s="17" t="s">
        <v>574</v>
      </c>
      <c r="L53" s="17" t="s">
        <v>574</v>
      </c>
    </row>
    <row r="54">
      <c r="A54" s="17" t="s">
        <v>681</v>
      </c>
      <c r="B54" s="17" t="s">
        <v>1103</v>
      </c>
      <c r="C54" s="17" t="s">
        <v>1104</v>
      </c>
      <c r="D54" s="22">
        <v>3.038383E7</v>
      </c>
      <c r="E54" s="22">
        <v>1.0</v>
      </c>
      <c r="F54" s="22">
        <v>1.0</v>
      </c>
      <c r="G54" s="17" t="s">
        <v>576</v>
      </c>
      <c r="H54" s="17" t="s">
        <v>579</v>
      </c>
      <c r="I54" s="22">
        <v>3.749</v>
      </c>
      <c r="J54" s="22">
        <v>3.94</v>
      </c>
      <c r="K54" s="17" t="s">
        <v>574</v>
      </c>
      <c r="L54" s="17" t="s">
        <v>574</v>
      </c>
    </row>
    <row r="55">
      <c r="A55" s="17" t="s">
        <v>681</v>
      </c>
      <c r="B55" s="17" t="s">
        <v>1105</v>
      </c>
      <c r="C55" s="17" t="s">
        <v>1106</v>
      </c>
      <c r="D55" s="22">
        <v>3.0950752E7</v>
      </c>
      <c r="E55" s="22">
        <v>1.0</v>
      </c>
      <c r="F55" s="22">
        <v>1.0</v>
      </c>
      <c r="G55" s="17" t="s">
        <v>576</v>
      </c>
      <c r="H55" s="17" t="s">
        <v>579</v>
      </c>
      <c r="I55" s="22">
        <v>3.79</v>
      </c>
      <c r="J55" s="22">
        <v>3.83</v>
      </c>
      <c r="K55" s="17" t="s">
        <v>574</v>
      </c>
      <c r="L55" s="17" t="s">
        <v>574</v>
      </c>
    </row>
    <row r="56">
      <c r="A56" s="17" t="s">
        <v>681</v>
      </c>
      <c r="B56" s="17" t="s">
        <v>1107</v>
      </c>
      <c r="C56" s="17" t="s">
        <v>1108</v>
      </c>
      <c r="D56" s="22">
        <v>3.1580312E7</v>
      </c>
      <c r="E56" s="22">
        <v>1.0</v>
      </c>
      <c r="F56" s="22">
        <v>50.0</v>
      </c>
      <c r="G56" s="17" t="s">
        <v>576</v>
      </c>
      <c r="H56" s="17" t="s">
        <v>579</v>
      </c>
      <c r="I56" s="22">
        <v>3.72</v>
      </c>
      <c r="J56" s="22">
        <v>3.54</v>
      </c>
      <c r="K56" s="17" t="s">
        <v>588</v>
      </c>
      <c r="L56" s="17" t="s">
        <v>588</v>
      </c>
    </row>
    <row r="57">
      <c r="A57" s="17" t="s">
        <v>681</v>
      </c>
      <c r="B57" s="17" t="s">
        <v>1109</v>
      </c>
      <c r="C57" s="17" t="s">
        <v>1110</v>
      </c>
      <c r="D57" s="22">
        <v>3.0918153E7</v>
      </c>
      <c r="E57" s="22">
        <v>2.0</v>
      </c>
      <c r="F57" s="22">
        <v>1.0</v>
      </c>
      <c r="G57" s="17" t="s">
        <v>576</v>
      </c>
      <c r="H57" s="17" t="s">
        <v>579</v>
      </c>
      <c r="I57" s="22">
        <v>3.98</v>
      </c>
      <c r="J57" s="22">
        <v>3.968</v>
      </c>
      <c r="K57" s="17" t="s">
        <v>588</v>
      </c>
      <c r="L57" s="17" t="s">
        <v>574</v>
      </c>
    </row>
    <row r="58">
      <c r="A58" s="17" t="s">
        <v>681</v>
      </c>
      <c r="B58" s="17" t="s">
        <v>934</v>
      </c>
      <c r="C58" s="17" t="s">
        <v>935</v>
      </c>
      <c r="D58" s="22">
        <v>3.0900741E7</v>
      </c>
      <c r="E58" s="22">
        <v>1.0</v>
      </c>
      <c r="F58" s="22">
        <v>1.0</v>
      </c>
      <c r="G58" s="17" t="s">
        <v>576</v>
      </c>
      <c r="H58" s="17" t="s">
        <v>579</v>
      </c>
      <c r="I58" s="22">
        <v>3.82</v>
      </c>
      <c r="J58" s="22">
        <v>3.69</v>
      </c>
      <c r="K58" s="17" t="s">
        <v>574</v>
      </c>
      <c r="L58" s="17" t="s">
        <v>574</v>
      </c>
    </row>
    <row r="59">
      <c r="A59" s="17" t="s">
        <v>681</v>
      </c>
      <c r="B59" s="17" t="s">
        <v>1111</v>
      </c>
      <c r="C59" s="17" t="s">
        <v>1112</v>
      </c>
      <c r="D59" s="22">
        <v>3.1155216E7</v>
      </c>
      <c r="E59" s="22">
        <v>1.0</v>
      </c>
      <c r="F59" s="22">
        <v>1.0</v>
      </c>
      <c r="G59" s="17" t="s">
        <v>576</v>
      </c>
      <c r="H59" s="17" t="s">
        <v>579</v>
      </c>
      <c r="I59" s="22">
        <v>3.814</v>
      </c>
      <c r="J59" s="22">
        <v>3.911</v>
      </c>
      <c r="K59" s="17" t="s">
        <v>588</v>
      </c>
      <c r="L59" s="17" t="s">
        <v>574</v>
      </c>
    </row>
    <row r="60">
      <c r="A60" s="17" t="s">
        <v>681</v>
      </c>
      <c r="B60" s="17" t="s">
        <v>1113</v>
      </c>
      <c r="C60" s="17" t="s">
        <v>1114</v>
      </c>
      <c r="D60" s="22">
        <v>3.0739283E7</v>
      </c>
      <c r="E60" s="22">
        <v>1.0</v>
      </c>
      <c r="F60" s="22">
        <v>1.0</v>
      </c>
      <c r="G60" s="17" t="s">
        <v>576</v>
      </c>
      <c r="H60" s="17" t="s">
        <v>579</v>
      </c>
      <c r="I60" s="22">
        <v>4.0</v>
      </c>
      <c r="J60" s="22">
        <v>4.0</v>
      </c>
      <c r="K60" s="17" t="s">
        <v>588</v>
      </c>
      <c r="L60" s="17" t="s">
        <v>588</v>
      </c>
    </row>
    <row r="61">
      <c r="A61" s="17" t="s">
        <v>710</v>
      </c>
      <c r="B61" s="17" t="s">
        <v>950</v>
      </c>
      <c r="C61" s="17" t="s">
        <v>951</v>
      </c>
      <c r="D61" s="22">
        <v>3.1380075E7</v>
      </c>
      <c r="E61" s="22">
        <v>1.0</v>
      </c>
      <c r="F61" s="22">
        <v>2.0</v>
      </c>
      <c r="G61" s="17" t="s">
        <v>576</v>
      </c>
      <c r="H61" s="17" t="s">
        <v>1115</v>
      </c>
      <c r="I61" s="22">
        <v>4.0</v>
      </c>
      <c r="J61" s="22">
        <v>4.0</v>
      </c>
      <c r="K61" s="17" t="s">
        <v>574</v>
      </c>
      <c r="L61" s="17" t="s">
        <v>574</v>
      </c>
    </row>
    <row r="62">
      <c r="A62" s="17" t="s">
        <v>710</v>
      </c>
      <c r="B62" s="17" t="s">
        <v>1116</v>
      </c>
      <c r="C62" s="17" t="s">
        <v>1117</v>
      </c>
      <c r="D62" s="22">
        <v>3.1825069E7</v>
      </c>
      <c r="E62" s="22">
        <v>3.0</v>
      </c>
      <c r="F62" s="22">
        <v>19.0</v>
      </c>
      <c r="G62" s="17" t="s">
        <v>576</v>
      </c>
      <c r="H62" s="17" t="s">
        <v>579</v>
      </c>
      <c r="I62" s="22">
        <v>3.94</v>
      </c>
      <c r="J62" s="22">
        <v>4.0</v>
      </c>
      <c r="K62" s="17" t="s">
        <v>588</v>
      </c>
      <c r="L62" s="17" t="s">
        <v>574</v>
      </c>
    </row>
    <row r="63">
      <c r="A63" s="17" t="s">
        <v>710</v>
      </c>
      <c r="B63" s="17" t="s">
        <v>959</v>
      </c>
      <c r="C63" s="17" t="s">
        <v>960</v>
      </c>
      <c r="D63" s="22">
        <v>3.0939189E7</v>
      </c>
      <c r="E63" s="22">
        <v>2.0</v>
      </c>
      <c r="F63" s="22">
        <v>5.0</v>
      </c>
      <c r="G63" s="17" t="s">
        <v>576</v>
      </c>
      <c r="H63" s="17" t="s">
        <v>579</v>
      </c>
      <c r="I63" s="22">
        <v>3.91</v>
      </c>
      <c r="J63" s="22">
        <v>3.91</v>
      </c>
      <c r="K63" s="17" t="s">
        <v>574</v>
      </c>
      <c r="L63" s="17" t="s">
        <v>574</v>
      </c>
    </row>
    <row r="64">
      <c r="A64" s="17" t="s">
        <v>710</v>
      </c>
      <c r="B64" s="17" t="s">
        <v>944</v>
      </c>
      <c r="C64" s="17" t="s">
        <v>945</v>
      </c>
      <c r="D64" s="22">
        <v>3.0858438E7</v>
      </c>
      <c r="E64" s="22">
        <v>1.0</v>
      </c>
      <c r="F64" s="22">
        <v>7.0</v>
      </c>
      <c r="G64" s="17" t="s">
        <v>576</v>
      </c>
      <c r="H64" s="17" t="s">
        <v>643</v>
      </c>
      <c r="I64" s="22">
        <v>3.6</v>
      </c>
      <c r="J64" s="22">
        <v>3.5</v>
      </c>
      <c r="K64" s="17" t="s">
        <v>574</v>
      </c>
      <c r="L64" s="17" t="s">
        <v>574</v>
      </c>
    </row>
    <row r="65">
      <c r="A65" s="17" t="s">
        <v>710</v>
      </c>
      <c r="B65" s="17" t="s">
        <v>1118</v>
      </c>
      <c r="C65" s="17" t="s">
        <v>443</v>
      </c>
      <c r="D65" s="22">
        <v>3.0582004E7</v>
      </c>
      <c r="E65" s="22">
        <v>1.0</v>
      </c>
      <c r="F65" s="22">
        <v>9.0</v>
      </c>
      <c r="G65" s="17" t="s">
        <v>576</v>
      </c>
      <c r="H65" s="17" t="s">
        <v>579</v>
      </c>
      <c r="I65" s="22">
        <v>3.79</v>
      </c>
      <c r="J65" s="22">
        <v>3.79</v>
      </c>
      <c r="K65" s="17" t="s">
        <v>574</v>
      </c>
      <c r="L65" s="17" t="s">
        <v>574</v>
      </c>
    </row>
    <row r="66">
      <c r="A66" s="17" t="s">
        <v>710</v>
      </c>
      <c r="B66" s="17" t="s">
        <v>451</v>
      </c>
      <c r="C66" s="17" t="s">
        <v>450</v>
      </c>
      <c r="D66" s="22">
        <v>3.1079853E7</v>
      </c>
      <c r="E66" s="22">
        <v>1.0</v>
      </c>
      <c r="F66" s="22">
        <v>1.0</v>
      </c>
      <c r="G66" s="17" t="s">
        <v>576</v>
      </c>
      <c r="H66" s="17" t="s">
        <v>577</v>
      </c>
      <c r="I66" s="22">
        <v>3.96</v>
      </c>
      <c r="J66" s="22">
        <v>3.97</v>
      </c>
      <c r="K66" s="17" t="s">
        <v>574</v>
      </c>
      <c r="L66" s="17" t="s">
        <v>574</v>
      </c>
    </row>
    <row r="67">
      <c r="A67" s="17" t="s">
        <v>710</v>
      </c>
      <c r="B67" s="17" t="s">
        <v>953</v>
      </c>
      <c r="C67" s="17" t="s">
        <v>954</v>
      </c>
      <c r="D67" s="22">
        <v>3.1212622E7</v>
      </c>
      <c r="E67" s="22">
        <v>2.0</v>
      </c>
      <c r="F67" s="22">
        <v>4.0</v>
      </c>
      <c r="G67" s="17" t="s">
        <v>576</v>
      </c>
      <c r="H67" s="17" t="s">
        <v>643</v>
      </c>
      <c r="I67" s="22">
        <v>3.645</v>
      </c>
      <c r="J67" s="22">
        <v>3.552</v>
      </c>
      <c r="K67" s="17" t="s">
        <v>574</v>
      </c>
      <c r="L67" s="17" t="s">
        <v>574</v>
      </c>
    </row>
    <row r="68">
      <c r="A68" s="17" t="s">
        <v>710</v>
      </c>
      <c r="B68" s="17" t="s">
        <v>1119</v>
      </c>
      <c r="C68" s="17" t="s">
        <v>1120</v>
      </c>
      <c r="D68" s="22">
        <v>3.1980011E7</v>
      </c>
      <c r="E68" s="22">
        <v>1.0</v>
      </c>
      <c r="F68" s="22">
        <v>10.0</v>
      </c>
      <c r="G68" s="17" t="s">
        <v>576</v>
      </c>
      <c r="H68" s="17" t="s">
        <v>579</v>
      </c>
      <c r="I68" s="22">
        <v>3.9</v>
      </c>
      <c r="J68" s="22">
        <v>3.9</v>
      </c>
      <c r="K68" s="17" t="s">
        <v>588</v>
      </c>
      <c r="L68" s="17" t="s">
        <v>574</v>
      </c>
    </row>
    <row r="69">
      <c r="A69" s="17" t="s">
        <v>710</v>
      </c>
      <c r="B69" s="17" t="s">
        <v>1121</v>
      </c>
      <c r="C69" s="17" t="s">
        <v>1122</v>
      </c>
      <c r="D69" s="22">
        <v>3.1816729E7</v>
      </c>
      <c r="E69" s="22">
        <v>1.0</v>
      </c>
      <c r="F69" s="22">
        <v>8.0</v>
      </c>
      <c r="G69" s="17" t="s">
        <v>705</v>
      </c>
      <c r="H69" s="17" t="s">
        <v>579</v>
      </c>
      <c r="I69" s="22">
        <v>3.88</v>
      </c>
      <c r="J69" s="22">
        <v>0.0</v>
      </c>
      <c r="K69" s="17" t="s">
        <v>588</v>
      </c>
      <c r="L69" s="17" t="s">
        <v>574</v>
      </c>
    </row>
    <row r="70">
      <c r="A70" s="17" t="s">
        <v>710</v>
      </c>
      <c r="B70" s="17" t="s">
        <v>961</v>
      </c>
      <c r="C70" s="17" t="s">
        <v>962</v>
      </c>
      <c r="D70" s="22">
        <v>3.1421623E7</v>
      </c>
      <c r="E70" s="22">
        <v>2.0</v>
      </c>
      <c r="F70" s="22">
        <v>6.0</v>
      </c>
      <c r="G70" s="17" t="s">
        <v>576</v>
      </c>
      <c r="H70" s="17" t="s">
        <v>579</v>
      </c>
      <c r="I70" s="22">
        <v>3.624</v>
      </c>
      <c r="J70" s="22">
        <v>3.474</v>
      </c>
      <c r="K70" s="17" t="s">
        <v>574</v>
      </c>
      <c r="L70" s="17" t="s">
        <v>574</v>
      </c>
    </row>
    <row r="71">
      <c r="A71" s="17" t="s">
        <v>710</v>
      </c>
      <c r="B71" s="17" t="s">
        <v>1123</v>
      </c>
      <c r="C71" s="17" t="s">
        <v>1124</v>
      </c>
      <c r="D71" s="22">
        <v>3.1460653E7</v>
      </c>
      <c r="E71" s="22">
        <v>1.0</v>
      </c>
      <c r="F71" s="22">
        <v>16.0</v>
      </c>
      <c r="G71" s="17" t="s">
        <v>576</v>
      </c>
      <c r="H71" s="17" t="s">
        <v>579</v>
      </c>
      <c r="I71" s="22">
        <v>3.73</v>
      </c>
      <c r="J71" s="22">
        <v>3.73</v>
      </c>
      <c r="K71" s="17" t="s">
        <v>574</v>
      </c>
      <c r="L71" s="17" t="s">
        <v>574</v>
      </c>
    </row>
    <row r="72">
      <c r="A72" s="17" t="s">
        <v>710</v>
      </c>
      <c r="B72" s="17" t="s">
        <v>963</v>
      </c>
      <c r="C72" s="17" t="s">
        <v>964</v>
      </c>
      <c r="D72" s="22">
        <v>3.2014553E7</v>
      </c>
      <c r="E72" s="22">
        <v>1.0</v>
      </c>
      <c r="F72" s="22">
        <v>3.0</v>
      </c>
      <c r="G72" s="17" t="s">
        <v>576</v>
      </c>
      <c r="H72" s="17" t="s">
        <v>579</v>
      </c>
      <c r="I72" s="22">
        <v>3.89</v>
      </c>
      <c r="J72" s="22">
        <v>4.0</v>
      </c>
      <c r="K72" s="17" t="s">
        <v>574</v>
      </c>
      <c r="L72" s="17" t="s">
        <v>574</v>
      </c>
    </row>
    <row r="73">
      <c r="A73" s="17" t="s">
        <v>741</v>
      </c>
      <c r="B73" s="17" t="s">
        <v>986</v>
      </c>
      <c r="C73" s="17" t="s">
        <v>987</v>
      </c>
      <c r="D73" s="22">
        <v>3.1455991E7</v>
      </c>
      <c r="E73" s="22">
        <v>3.0</v>
      </c>
      <c r="F73" s="22">
        <v>7.0</v>
      </c>
      <c r="G73" s="17" t="s">
        <v>576</v>
      </c>
      <c r="H73" s="17" t="s">
        <v>579</v>
      </c>
      <c r="I73" s="22">
        <v>3.975</v>
      </c>
      <c r="J73" s="22">
        <v>3.965</v>
      </c>
      <c r="K73" s="17" t="s">
        <v>574</v>
      </c>
      <c r="L73" s="17" t="s">
        <v>574</v>
      </c>
    </row>
    <row r="74">
      <c r="A74" s="17" t="s">
        <v>741</v>
      </c>
      <c r="B74" s="17" t="s">
        <v>383</v>
      </c>
      <c r="C74" s="17" t="s">
        <v>382</v>
      </c>
      <c r="D74" s="22">
        <v>3.0139183E7</v>
      </c>
      <c r="E74" s="22">
        <v>1.0</v>
      </c>
      <c r="F74" s="22">
        <v>13.0</v>
      </c>
      <c r="G74" s="17" t="s">
        <v>576</v>
      </c>
      <c r="H74" s="17" t="s">
        <v>579</v>
      </c>
      <c r="I74" s="22">
        <v>3.9</v>
      </c>
      <c r="J74" s="22">
        <v>3.9</v>
      </c>
      <c r="K74" s="17" t="s">
        <v>574</v>
      </c>
      <c r="L74" s="17" t="s">
        <v>574</v>
      </c>
    </row>
    <row r="75">
      <c r="A75" s="17" t="s">
        <v>741</v>
      </c>
      <c r="B75" s="17" t="s">
        <v>1125</v>
      </c>
      <c r="C75" s="17" t="s">
        <v>1126</v>
      </c>
      <c r="D75" s="22">
        <v>3.1533894E7</v>
      </c>
      <c r="E75" s="22">
        <v>1.0</v>
      </c>
      <c r="F75" s="22">
        <v>4.0</v>
      </c>
      <c r="G75" s="17" t="s">
        <v>576</v>
      </c>
      <c r="H75" s="17" t="s">
        <v>579</v>
      </c>
      <c r="I75" s="22">
        <v>4.0</v>
      </c>
      <c r="J75" s="22">
        <v>4.0</v>
      </c>
      <c r="K75" s="17" t="s">
        <v>588</v>
      </c>
      <c r="L75" s="17" t="s">
        <v>588</v>
      </c>
    </row>
    <row r="76">
      <c r="A76" s="17" t="s">
        <v>741</v>
      </c>
      <c r="B76" s="17" t="s">
        <v>1127</v>
      </c>
      <c r="C76" s="17" t="s">
        <v>1128</v>
      </c>
      <c r="D76" s="22">
        <v>3.1168514E7</v>
      </c>
      <c r="E76" s="22">
        <v>1.0</v>
      </c>
      <c r="F76" s="22">
        <v>3.0</v>
      </c>
      <c r="G76" s="17" t="s">
        <v>576</v>
      </c>
      <c r="H76" s="17" t="s">
        <v>579</v>
      </c>
      <c r="I76" s="22">
        <v>3.85</v>
      </c>
      <c r="J76" s="22">
        <v>3.8</v>
      </c>
      <c r="K76" s="17" t="s">
        <v>588</v>
      </c>
      <c r="L76" s="17" t="s">
        <v>574</v>
      </c>
    </row>
    <row r="77">
      <c r="A77" s="17" t="s">
        <v>741</v>
      </c>
      <c r="B77" s="17" t="s">
        <v>971</v>
      </c>
      <c r="C77" s="17" t="s">
        <v>972</v>
      </c>
      <c r="D77" s="22">
        <v>3.1268918E7</v>
      </c>
      <c r="E77" s="22">
        <v>1.0</v>
      </c>
      <c r="F77" s="22">
        <v>5.0</v>
      </c>
      <c r="G77" s="17" t="s">
        <v>576</v>
      </c>
      <c r="H77" s="17" t="s">
        <v>577</v>
      </c>
      <c r="I77" s="22">
        <v>3.9</v>
      </c>
      <c r="J77" s="22">
        <v>3.96</v>
      </c>
      <c r="K77" s="17" t="s">
        <v>574</v>
      </c>
      <c r="L77" s="17" t="s">
        <v>574</v>
      </c>
    </row>
    <row r="78">
      <c r="A78" s="17" t="s">
        <v>741</v>
      </c>
      <c r="B78" s="17" t="s">
        <v>638</v>
      </c>
      <c r="C78" s="17" t="s">
        <v>642</v>
      </c>
      <c r="D78" s="22">
        <v>3.1436961E7</v>
      </c>
      <c r="E78" s="22">
        <v>1.0</v>
      </c>
      <c r="F78" s="22">
        <v>6.0</v>
      </c>
      <c r="G78" s="17" t="s">
        <v>576</v>
      </c>
      <c r="H78" s="17" t="s">
        <v>643</v>
      </c>
      <c r="I78" s="22">
        <v>3.0</v>
      </c>
      <c r="J78" s="22">
        <v>0.0</v>
      </c>
      <c r="K78" s="17" t="s">
        <v>574</v>
      </c>
      <c r="L78" s="17" t="s">
        <v>574</v>
      </c>
    </row>
    <row r="79">
      <c r="A79" s="17" t="s">
        <v>741</v>
      </c>
      <c r="B79" s="17" t="s">
        <v>746</v>
      </c>
      <c r="C79" s="17" t="s">
        <v>749</v>
      </c>
      <c r="D79" s="22">
        <v>3.1829561E7</v>
      </c>
      <c r="E79" s="22">
        <v>1.0</v>
      </c>
      <c r="F79" s="22">
        <v>1.0</v>
      </c>
      <c r="G79" s="17" t="s">
        <v>576</v>
      </c>
      <c r="H79" s="17" t="s">
        <v>579</v>
      </c>
      <c r="I79" s="22">
        <v>3.969</v>
      </c>
      <c r="J79" s="22">
        <v>3.969</v>
      </c>
      <c r="K79" s="17" t="s">
        <v>574</v>
      </c>
      <c r="L79" s="17" t="s">
        <v>574</v>
      </c>
    </row>
    <row r="80">
      <c r="A80" s="17" t="s">
        <v>741</v>
      </c>
      <c r="B80" s="17" t="s">
        <v>1129</v>
      </c>
      <c r="C80" s="17" t="s">
        <v>1130</v>
      </c>
      <c r="D80" s="22">
        <v>3.1822451E7</v>
      </c>
      <c r="E80" s="22">
        <v>1.0</v>
      </c>
      <c r="F80" s="22">
        <v>2.0</v>
      </c>
      <c r="G80" s="17" t="s">
        <v>576</v>
      </c>
      <c r="H80" s="17" t="s">
        <v>579</v>
      </c>
      <c r="I80" s="22">
        <v>3.97</v>
      </c>
      <c r="J80" s="22">
        <v>3.933</v>
      </c>
      <c r="K80" s="17" t="s">
        <v>588</v>
      </c>
      <c r="L80" s="17" t="s">
        <v>574</v>
      </c>
    </row>
    <row r="81">
      <c r="A81" s="17" t="s">
        <v>741</v>
      </c>
      <c r="B81" s="17" t="s">
        <v>1131</v>
      </c>
      <c r="C81" s="17" t="s">
        <v>1132</v>
      </c>
      <c r="D81" s="22">
        <v>3.1360715E7</v>
      </c>
      <c r="E81" s="22">
        <v>1.0</v>
      </c>
      <c r="F81" s="22">
        <v>11.0</v>
      </c>
      <c r="G81" s="17" t="s">
        <v>576</v>
      </c>
      <c r="H81" s="17" t="s">
        <v>579</v>
      </c>
      <c r="I81" s="22">
        <v>3.83</v>
      </c>
      <c r="J81" s="22">
        <v>3.84</v>
      </c>
      <c r="K81" s="17" t="s">
        <v>588</v>
      </c>
      <c r="L81" s="17" t="s">
        <v>574</v>
      </c>
    </row>
    <row r="82">
      <c r="A82" s="17" t="s">
        <v>750</v>
      </c>
      <c r="B82" s="17" t="s">
        <v>334</v>
      </c>
      <c r="C82" s="17" t="s">
        <v>333</v>
      </c>
      <c r="D82" s="22">
        <v>3.0427535E7</v>
      </c>
      <c r="E82" s="22">
        <v>1.0</v>
      </c>
      <c r="F82" s="22">
        <v>1.0</v>
      </c>
      <c r="G82" s="17" t="s">
        <v>576</v>
      </c>
      <c r="H82" s="17" t="s">
        <v>577</v>
      </c>
      <c r="I82" s="22">
        <v>3.94</v>
      </c>
      <c r="J82" s="22">
        <v>3.94</v>
      </c>
      <c r="K82" s="17" t="s">
        <v>574</v>
      </c>
      <c r="L82" s="17" t="s">
        <v>574</v>
      </c>
    </row>
    <row r="83">
      <c r="A83" s="17" t="s">
        <v>750</v>
      </c>
      <c r="B83" s="17" t="s">
        <v>1133</v>
      </c>
      <c r="C83" s="17" t="s">
        <v>1134</v>
      </c>
      <c r="D83" s="22">
        <v>3.0296712E7</v>
      </c>
      <c r="E83" s="22">
        <v>1.0</v>
      </c>
      <c r="F83" s="22">
        <v>50.0</v>
      </c>
      <c r="G83" s="17" t="s">
        <v>576</v>
      </c>
      <c r="H83" s="17" t="s">
        <v>579</v>
      </c>
      <c r="I83" s="22">
        <v>3.49</v>
      </c>
      <c r="J83" s="22">
        <v>3.44</v>
      </c>
      <c r="K83" s="17" t="s">
        <v>588</v>
      </c>
      <c r="L83" s="17" t="s">
        <v>574</v>
      </c>
    </row>
    <row r="84">
      <c r="A84" s="17" t="s">
        <v>750</v>
      </c>
      <c r="B84" s="17" t="s">
        <v>1135</v>
      </c>
      <c r="C84" s="17" t="s">
        <v>1136</v>
      </c>
      <c r="D84" s="22">
        <v>3.2028583E7</v>
      </c>
      <c r="E84" s="22">
        <v>1.0</v>
      </c>
      <c r="F84" s="22">
        <v>50.0</v>
      </c>
      <c r="G84" s="17" t="s">
        <v>576</v>
      </c>
      <c r="H84" s="17" t="s">
        <v>579</v>
      </c>
      <c r="I84" s="22">
        <v>3.7</v>
      </c>
      <c r="J84" s="22">
        <v>3.7</v>
      </c>
      <c r="K84" s="17" t="s">
        <v>588</v>
      </c>
      <c r="L84" s="17" t="s">
        <v>588</v>
      </c>
    </row>
    <row r="85">
      <c r="A85" s="17" t="s">
        <v>750</v>
      </c>
      <c r="B85" s="17" t="s">
        <v>984</v>
      </c>
      <c r="C85" s="17" t="s">
        <v>985</v>
      </c>
      <c r="D85" s="22">
        <v>3.1072944E7</v>
      </c>
      <c r="E85" s="22">
        <v>1.0</v>
      </c>
      <c r="F85" s="22">
        <v>50.0</v>
      </c>
      <c r="G85" s="17" t="s">
        <v>576</v>
      </c>
      <c r="H85" s="17" t="s">
        <v>579</v>
      </c>
      <c r="I85" s="22">
        <v>3.88</v>
      </c>
      <c r="J85" s="22">
        <v>3.88</v>
      </c>
      <c r="K85" s="17" t="s">
        <v>574</v>
      </c>
      <c r="L85" s="17" t="s">
        <v>574</v>
      </c>
    </row>
    <row r="86">
      <c r="A86" s="17" t="s">
        <v>750</v>
      </c>
      <c r="B86" s="17" t="s">
        <v>977</v>
      </c>
      <c r="C86" s="17" t="s">
        <v>978</v>
      </c>
      <c r="D86" s="22">
        <v>3.1828199E7</v>
      </c>
      <c r="E86" s="22">
        <v>1.0</v>
      </c>
      <c r="F86" s="22">
        <v>50.0</v>
      </c>
      <c r="G86" s="17" t="s">
        <v>576</v>
      </c>
      <c r="H86" s="17" t="s">
        <v>579</v>
      </c>
      <c r="I86" s="22">
        <v>3.96</v>
      </c>
      <c r="J86" s="22">
        <v>4.0</v>
      </c>
      <c r="K86" s="17" t="s">
        <v>574</v>
      </c>
      <c r="L86" s="17" t="s">
        <v>574</v>
      </c>
    </row>
    <row r="87">
      <c r="A87" s="17" t="s">
        <v>750</v>
      </c>
      <c r="B87" s="17" t="s">
        <v>1137</v>
      </c>
      <c r="C87" s="17" t="s">
        <v>981</v>
      </c>
      <c r="D87" s="22">
        <v>3.1950402E7</v>
      </c>
      <c r="E87" s="22">
        <v>1.0</v>
      </c>
      <c r="F87" s="22">
        <v>50.0</v>
      </c>
      <c r="G87" s="17" t="s">
        <v>576</v>
      </c>
      <c r="H87" s="17" t="s">
        <v>577</v>
      </c>
      <c r="I87" s="22">
        <v>3.89</v>
      </c>
      <c r="J87" s="22">
        <v>3.94</v>
      </c>
      <c r="K87" s="17" t="s">
        <v>574</v>
      </c>
      <c r="L87" s="17" t="s">
        <v>574</v>
      </c>
    </row>
    <row r="88">
      <c r="A88" s="17" t="s">
        <v>1138</v>
      </c>
      <c r="B88" s="17" t="s">
        <v>1139</v>
      </c>
      <c r="C88" s="17" t="s">
        <v>885</v>
      </c>
      <c r="D88" s="22">
        <v>2.8456974E7</v>
      </c>
      <c r="E88" s="22">
        <v>1.0</v>
      </c>
      <c r="F88" s="22">
        <v>1.0</v>
      </c>
      <c r="G88" s="17" t="s">
        <v>576</v>
      </c>
      <c r="H88" s="17" t="s">
        <v>643</v>
      </c>
      <c r="I88" s="22">
        <v>3.2</v>
      </c>
      <c r="J88" s="22">
        <v>3.0</v>
      </c>
      <c r="K88" s="17" t="s">
        <v>574</v>
      </c>
      <c r="L88" s="17" t="s">
        <v>574</v>
      </c>
    </row>
    <row r="89">
      <c r="A89" s="17" t="s">
        <v>1138</v>
      </c>
      <c r="B89" s="17" t="s">
        <v>691</v>
      </c>
      <c r="C89" s="17" t="s">
        <v>535</v>
      </c>
      <c r="D89" s="22">
        <v>3.0615321E7</v>
      </c>
      <c r="E89" s="22">
        <v>1.0</v>
      </c>
      <c r="F89" s="22">
        <v>1.0</v>
      </c>
      <c r="G89" s="17" t="s">
        <v>705</v>
      </c>
      <c r="H89" s="17" t="s">
        <v>579</v>
      </c>
      <c r="I89" s="22">
        <v>3.89</v>
      </c>
      <c r="J89" s="22">
        <v>3.92</v>
      </c>
      <c r="K89" s="17" t="s">
        <v>574</v>
      </c>
      <c r="L89" s="17" t="s">
        <v>574</v>
      </c>
    </row>
    <row r="90">
      <c r="A90" s="17" t="s">
        <v>760</v>
      </c>
      <c r="B90" s="17" t="s">
        <v>1140</v>
      </c>
      <c r="C90" s="17" t="s">
        <v>1141</v>
      </c>
      <c r="D90" s="22">
        <v>3.1262356E7</v>
      </c>
      <c r="E90" s="22">
        <v>3.0</v>
      </c>
      <c r="F90" s="22">
        <v>1.0</v>
      </c>
      <c r="G90" s="17" t="s">
        <v>705</v>
      </c>
      <c r="H90" s="17" t="s">
        <v>579</v>
      </c>
      <c r="I90" s="22">
        <v>3.93</v>
      </c>
      <c r="J90" s="22">
        <v>3.863</v>
      </c>
      <c r="K90" s="17" t="s">
        <v>588</v>
      </c>
      <c r="L90" s="17" t="s">
        <v>574</v>
      </c>
    </row>
    <row r="91">
      <c r="A91" s="17" t="s">
        <v>760</v>
      </c>
      <c r="B91" s="17" t="s">
        <v>955</v>
      </c>
      <c r="C91" s="17" t="s">
        <v>956</v>
      </c>
      <c r="D91" s="22">
        <v>3.2003572E7</v>
      </c>
      <c r="E91" s="22">
        <v>1.0</v>
      </c>
      <c r="F91" s="22">
        <v>1.0</v>
      </c>
      <c r="G91" s="17" t="s">
        <v>705</v>
      </c>
      <c r="H91" s="17" t="s">
        <v>579</v>
      </c>
      <c r="I91" s="22">
        <v>4.0</v>
      </c>
      <c r="J91" s="22">
        <v>4.0</v>
      </c>
      <c r="K91" s="17" t="s">
        <v>574</v>
      </c>
      <c r="L91" s="17" t="s">
        <v>574</v>
      </c>
    </row>
    <row r="92">
      <c r="A92" s="17" t="s">
        <v>760</v>
      </c>
      <c r="B92" s="17" t="s">
        <v>1142</v>
      </c>
      <c r="C92" s="17" t="s">
        <v>1143</v>
      </c>
      <c r="D92" s="22">
        <v>3.09153E7</v>
      </c>
      <c r="E92" s="22">
        <v>2.0</v>
      </c>
      <c r="F92" s="22">
        <v>60.0</v>
      </c>
      <c r="G92" s="17" t="s">
        <v>576</v>
      </c>
      <c r="H92" s="17" t="s">
        <v>990</v>
      </c>
      <c r="I92" s="22">
        <v>3.2</v>
      </c>
      <c r="J92" s="22">
        <v>3.4</v>
      </c>
      <c r="K92" s="17" t="s">
        <v>588</v>
      </c>
      <c r="L92" s="17" t="s">
        <v>588</v>
      </c>
    </row>
    <row r="93">
      <c r="A93" s="17" t="s">
        <v>760</v>
      </c>
      <c r="B93" s="17" t="s">
        <v>996</v>
      </c>
      <c r="C93" s="17" t="s">
        <v>997</v>
      </c>
      <c r="D93" s="22">
        <v>3.0390939E7</v>
      </c>
      <c r="E93" s="22">
        <v>1.0</v>
      </c>
      <c r="F93" s="22">
        <v>2.0</v>
      </c>
      <c r="G93" s="17" t="s">
        <v>576</v>
      </c>
      <c r="H93" s="17" t="s">
        <v>643</v>
      </c>
      <c r="I93" s="22">
        <v>3.27</v>
      </c>
      <c r="J93" s="22">
        <v>3.48</v>
      </c>
      <c r="K93" s="17" t="s">
        <v>574</v>
      </c>
      <c r="L93" s="17" t="s">
        <v>574</v>
      </c>
    </row>
    <row r="94">
      <c r="A94" s="17" t="s">
        <v>760</v>
      </c>
      <c r="B94" s="17" t="s">
        <v>777</v>
      </c>
      <c r="C94" s="17" t="s">
        <v>781</v>
      </c>
      <c r="D94" s="22">
        <v>3.0225731E7</v>
      </c>
      <c r="E94" s="22">
        <v>1.0</v>
      </c>
      <c r="F94" s="22">
        <v>1.0</v>
      </c>
      <c r="G94" s="17" t="s">
        <v>576</v>
      </c>
      <c r="H94" s="17" t="s">
        <v>579</v>
      </c>
      <c r="I94" s="22">
        <v>3.8</v>
      </c>
      <c r="J94" s="22">
        <v>3.8</v>
      </c>
      <c r="K94" s="17" t="s">
        <v>574</v>
      </c>
      <c r="L94" s="17" t="s">
        <v>574</v>
      </c>
    </row>
    <row r="95">
      <c r="A95" s="17" t="s">
        <v>760</v>
      </c>
      <c r="B95" s="17" t="s">
        <v>480</v>
      </c>
      <c r="C95" s="17" t="s">
        <v>479</v>
      </c>
      <c r="D95" s="22">
        <v>3.0917409E7</v>
      </c>
      <c r="E95" s="22">
        <v>1.0</v>
      </c>
      <c r="F95" s="22">
        <v>1.0</v>
      </c>
      <c r="G95" s="17" t="s">
        <v>576</v>
      </c>
      <c r="H95" s="17" t="s">
        <v>579</v>
      </c>
      <c r="I95" s="22">
        <v>3.801</v>
      </c>
      <c r="J95" s="22">
        <v>3.715</v>
      </c>
      <c r="K95" s="17" t="s">
        <v>574</v>
      </c>
      <c r="L95" s="17" t="s">
        <v>574</v>
      </c>
    </row>
    <row r="96">
      <c r="A96" s="17" t="s">
        <v>760</v>
      </c>
      <c r="B96" s="17" t="s">
        <v>988</v>
      </c>
      <c r="C96" s="17" t="s">
        <v>989</v>
      </c>
      <c r="D96" s="22">
        <v>2.9434466E7</v>
      </c>
      <c r="E96" s="22">
        <v>1.0</v>
      </c>
      <c r="F96" s="22">
        <v>1.0</v>
      </c>
      <c r="G96" s="17" t="s">
        <v>576</v>
      </c>
      <c r="H96" s="17" t="s">
        <v>579</v>
      </c>
      <c r="I96" s="22">
        <v>3.5</v>
      </c>
      <c r="J96" s="22">
        <v>3.6</v>
      </c>
      <c r="K96" s="17" t="s">
        <v>574</v>
      </c>
      <c r="L96" s="17" t="s">
        <v>574</v>
      </c>
    </row>
    <row r="97">
      <c r="A97" s="17" t="s">
        <v>760</v>
      </c>
      <c r="B97" s="17" t="s">
        <v>974</v>
      </c>
      <c r="C97" s="17" t="s">
        <v>975</v>
      </c>
      <c r="D97" s="22">
        <v>3.1190881E7</v>
      </c>
      <c r="E97" s="22">
        <v>1.0</v>
      </c>
      <c r="F97" s="22">
        <v>1.0</v>
      </c>
      <c r="G97" s="17" t="s">
        <v>576</v>
      </c>
      <c r="H97" s="17" t="s">
        <v>579</v>
      </c>
      <c r="I97" s="22">
        <v>3.969</v>
      </c>
      <c r="J97" s="22">
        <v>4.0</v>
      </c>
      <c r="K97" s="17" t="s">
        <v>574</v>
      </c>
      <c r="L97" s="17" t="s">
        <v>574</v>
      </c>
    </row>
    <row r="98">
      <c r="A98" s="17" t="s">
        <v>760</v>
      </c>
      <c r="B98" s="17" t="s">
        <v>1144</v>
      </c>
      <c r="C98" s="17" t="s">
        <v>1145</v>
      </c>
      <c r="D98" s="22">
        <v>3.1357711E7</v>
      </c>
      <c r="E98" s="22">
        <v>1.0</v>
      </c>
      <c r="F98" s="22">
        <v>1.0</v>
      </c>
      <c r="G98" s="17" t="s">
        <v>576</v>
      </c>
      <c r="H98" s="17" t="s">
        <v>579</v>
      </c>
      <c r="I98" s="22">
        <v>3.99</v>
      </c>
      <c r="J98" s="22">
        <v>4.0</v>
      </c>
      <c r="K98" s="17" t="s">
        <v>574</v>
      </c>
      <c r="L98" s="17" t="s">
        <v>574</v>
      </c>
    </row>
    <row r="99">
      <c r="A99" s="17" t="s">
        <v>787</v>
      </c>
      <c r="B99" s="17" t="s">
        <v>1146</v>
      </c>
      <c r="C99" s="17" t="s">
        <v>1147</v>
      </c>
      <c r="D99" s="22">
        <v>3.0537803E7</v>
      </c>
      <c r="E99" s="22">
        <v>1.0</v>
      </c>
      <c r="F99" s="22">
        <v>1.0</v>
      </c>
      <c r="G99" s="17" t="s">
        <v>576</v>
      </c>
      <c r="H99" s="17" t="s">
        <v>579</v>
      </c>
      <c r="I99" s="22">
        <v>3.4</v>
      </c>
      <c r="J99" s="22">
        <v>3.7</v>
      </c>
      <c r="K99" s="17" t="s">
        <v>588</v>
      </c>
      <c r="L99" s="17" t="s">
        <v>574</v>
      </c>
    </row>
    <row r="100">
      <c r="A100" s="17" t="s">
        <v>789</v>
      </c>
      <c r="B100" s="17" t="s">
        <v>684</v>
      </c>
      <c r="C100" s="17" t="s">
        <v>343</v>
      </c>
      <c r="D100" s="22">
        <v>3.0097364E7</v>
      </c>
      <c r="E100" s="22">
        <v>1.0</v>
      </c>
      <c r="F100" s="22">
        <v>50.0</v>
      </c>
      <c r="G100" s="17" t="s">
        <v>576</v>
      </c>
      <c r="H100" s="17" t="s">
        <v>579</v>
      </c>
      <c r="I100" s="22">
        <v>3.8</v>
      </c>
      <c r="J100" s="22">
        <v>3.8</v>
      </c>
      <c r="K100" s="17" t="s">
        <v>574</v>
      </c>
      <c r="L100" s="17" t="s">
        <v>574</v>
      </c>
    </row>
    <row r="101">
      <c r="A101" s="17" t="s">
        <v>789</v>
      </c>
      <c r="B101" s="17" t="s">
        <v>998</v>
      </c>
      <c r="C101" s="17" t="s">
        <v>999</v>
      </c>
      <c r="D101" s="22">
        <v>2.9994721E7</v>
      </c>
      <c r="E101" s="22">
        <v>2.0</v>
      </c>
      <c r="F101" s="22">
        <v>1.0</v>
      </c>
      <c r="G101" s="17" t="s">
        <v>576</v>
      </c>
      <c r="H101" s="17" t="s">
        <v>579</v>
      </c>
      <c r="I101" s="22">
        <v>3.3</v>
      </c>
      <c r="J101" s="22">
        <v>3.2</v>
      </c>
      <c r="K101" s="17" t="s">
        <v>574</v>
      </c>
      <c r="L101" s="17" t="s">
        <v>574</v>
      </c>
    </row>
    <row r="102">
      <c r="A102" s="17" t="s">
        <v>789</v>
      </c>
      <c r="B102" s="17" t="s">
        <v>1005</v>
      </c>
      <c r="C102" s="17" t="s">
        <v>1006</v>
      </c>
      <c r="D102" s="22">
        <v>3.0047216E7</v>
      </c>
      <c r="E102" s="22">
        <v>1.0</v>
      </c>
      <c r="F102" s="22">
        <v>1.0</v>
      </c>
      <c r="G102" s="17" t="s">
        <v>576</v>
      </c>
      <c r="H102" s="17" t="s">
        <v>579</v>
      </c>
      <c r="I102" s="22">
        <v>3.06</v>
      </c>
      <c r="J102" s="22">
        <v>3.08</v>
      </c>
      <c r="K102" s="17" t="s">
        <v>574</v>
      </c>
      <c r="L102" s="17" t="s">
        <v>574</v>
      </c>
    </row>
    <row r="103">
      <c r="A103" s="17" t="s">
        <v>789</v>
      </c>
      <c r="B103" s="17" t="s">
        <v>1148</v>
      </c>
      <c r="C103" s="17" t="s">
        <v>1149</v>
      </c>
      <c r="D103" s="22">
        <v>3.1410701E7</v>
      </c>
      <c r="E103" s="22">
        <v>3.0</v>
      </c>
      <c r="F103" s="22">
        <v>1.0</v>
      </c>
      <c r="G103" s="17" t="s">
        <v>705</v>
      </c>
      <c r="H103" s="17" t="s">
        <v>577</v>
      </c>
      <c r="I103" s="22">
        <v>3.1</v>
      </c>
      <c r="J103" s="22">
        <v>3.3</v>
      </c>
      <c r="K103" s="17" t="s">
        <v>588</v>
      </c>
      <c r="L103" s="17" t="s">
        <v>588</v>
      </c>
    </row>
    <row r="104">
      <c r="A104" s="17" t="s">
        <v>789</v>
      </c>
      <c r="B104" s="17" t="s">
        <v>1150</v>
      </c>
      <c r="C104" s="17" t="s">
        <v>1151</v>
      </c>
      <c r="D104" s="22">
        <v>3.022226E7</v>
      </c>
      <c r="E104" s="17"/>
      <c r="F104" s="17"/>
      <c r="G104" s="17"/>
      <c r="H104" s="17"/>
      <c r="I104" s="17"/>
      <c r="J104" s="17"/>
      <c r="K104" s="17" t="s">
        <v>588</v>
      </c>
      <c r="L104" s="17" t="s">
        <v>588</v>
      </c>
    </row>
    <row r="105">
      <c r="A105" s="17" t="s">
        <v>789</v>
      </c>
      <c r="B105" s="17" t="s">
        <v>877</v>
      </c>
      <c r="C105" s="17" t="s">
        <v>878</v>
      </c>
      <c r="D105" s="22">
        <v>3.0361959E7</v>
      </c>
      <c r="E105" s="17"/>
      <c r="F105" s="17"/>
      <c r="G105" s="17"/>
      <c r="H105" s="17"/>
      <c r="I105" s="17"/>
      <c r="J105" s="17"/>
      <c r="K105" s="17" t="s">
        <v>574</v>
      </c>
      <c r="L105" s="17" t="s">
        <v>574</v>
      </c>
    </row>
    <row r="106">
      <c r="A106" s="17" t="s">
        <v>789</v>
      </c>
      <c r="B106" s="17" t="s">
        <v>1000</v>
      </c>
      <c r="C106" s="17" t="s">
        <v>1001</v>
      </c>
      <c r="D106" s="22">
        <v>3.0211522E7</v>
      </c>
      <c r="E106" s="22">
        <v>1.0</v>
      </c>
      <c r="F106" s="22">
        <v>1.0</v>
      </c>
      <c r="G106" s="17" t="s">
        <v>576</v>
      </c>
      <c r="H106" s="17" t="s">
        <v>579</v>
      </c>
      <c r="I106" s="22">
        <v>3.1</v>
      </c>
      <c r="J106" s="22">
        <v>3.1</v>
      </c>
      <c r="K106" s="17" t="s">
        <v>574</v>
      </c>
      <c r="L106" s="17" t="s">
        <v>574</v>
      </c>
    </row>
    <row r="107">
      <c r="A107" s="17" t="s">
        <v>789</v>
      </c>
      <c r="B107" s="17" t="s">
        <v>1002</v>
      </c>
      <c r="C107" s="17" t="s">
        <v>1003</v>
      </c>
      <c r="D107" s="22">
        <v>2.9944455E7</v>
      </c>
      <c r="E107" s="22">
        <v>1.0</v>
      </c>
      <c r="F107" s="22">
        <v>1.0</v>
      </c>
      <c r="G107" s="17" t="s">
        <v>576</v>
      </c>
      <c r="H107" s="17" t="s">
        <v>577</v>
      </c>
      <c r="I107" s="22">
        <v>2.8</v>
      </c>
      <c r="J107" s="22">
        <v>2.9</v>
      </c>
      <c r="K107" s="17" t="s">
        <v>574</v>
      </c>
      <c r="L107" s="17" t="s">
        <v>574</v>
      </c>
    </row>
    <row r="108">
      <c r="A108" s="17" t="s">
        <v>1152</v>
      </c>
      <c r="B108" s="17" t="s">
        <v>1153</v>
      </c>
      <c r="C108" s="17" t="s">
        <v>1154</v>
      </c>
      <c r="D108" s="22">
        <v>3.0654219E7</v>
      </c>
      <c r="E108" s="17"/>
      <c r="F108" s="17"/>
      <c r="G108" s="17"/>
      <c r="H108" s="17"/>
      <c r="I108" s="22"/>
      <c r="J108" s="22"/>
      <c r="K108" s="17" t="s">
        <v>588</v>
      </c>
      <c r="L108" s="17" t="s">
        <v>574</v>
      </c>
    </row>
    <row r="109">
      <c r="A109" s="17" t="s">
        <v>812</v>
      </c>
      <c r="B109" s="17" t="s">
        <v>731</v>
      </c>
      <c r="C109" s="17" t="s">
        <v>735</v>
      </c>
      <c r="D109" s="22">
        <v>3.0104367E7</v>
      </c>
      <c r="E109" s="22">
        <v>1.0</v>
      </c>
      <c r="F109" s="22">
        <v>2.0</v>
      </c>
      <c r="G109" s="17" t="s">
        <v>576</v>
      </c>
      <c r="H109" s="17" t="s">
        <v>579</v>
      </c>
      <c r="I109" s="22">
        <v>3.94</v>
      </c>
      <c r="J109" s="22">
        <v>4.0</v>
      </c>
      <c r="K109" s="17" t="s">
        <v>574</v>
      </c>
      <c r="L109" s="17" t="s">
        <v>574</v>
      </c>
    </row>
    <row r="110">
      <c r="A110" s="17" t="s">
        <v>812</v>
      </c>
      <c r="B110" s="17" t="s">
        <v>418</v>
      </c>
      <c r="C110" s="17" t="s">
        <v>417</v>
      </c>
      <c r="D110" s="22">
        <v>3.1222775E7</v>
      </c>
      <c r="E110" s="22">
        <v>2.0</v>
      </c>
      <c r="F110" s="22">
        <v>4.0</v>
      </c>
      <c r="G110" s="17" t="s">
        <v>576</v>
      </c>
      <c r="H110" s="17" t="s">
        <v>577</v>
      </c>
      <c r="I110" s="22">
        <v>3.92</v>
      </c>
      <c r="J110" s="22">
        <v>3.91</v>
      </c>
      <c r="K110" s="17" t="s">
        <v>574</v>
      </c>
      <c r="L110" s="17" t="s">
        <v>574</v>
      </c>
    </row>
    <row r="111">
      <c r="A111" s="17" t="s">
        <v>812</v>
      </c>
      <c r="B111" s="17" t="s">
        <v>1015</v>
      </c>
      <c r="C111" s="17" t="s">
        <v>1016</v>
      </c>
      <c r="D111" s="22">
        <v>3.0584005E7</v>
      </c>
      <c r="E111" s="22">
        <v>1.0</v>
      </c>
      <c r="F111" s="22">
        <v>3.0</v>
      </c>
      <c r="G111" s="17" t="s">
        <v>576</v>
      </c>
      <c r="H111" s="17" t="s">
        <v>579</v>
      </c>
      <c r="I111" s="22">
        <v>3.735</v>
      </c>
      <c r="J111" s="22">
        <v>3.743</v>
      </c>
      <c r="K111" s="17" t="s">
        <v>574</v>
      </c>
      <c r="L111" s="17" t="s">
        <v>574</v>
      </c>
    </row>
    <row r="112">
      <c r="A112" s="17" t="s">
        <v>812</v>
      </c>
      <c r="B112" s="17" t="s">
        <v>1155</v>
      </c>
      <c r="C112" s="17" t="s">
        <v>968</v>
      </c>
      <c r="D112" s="22">
        <v>3.1279374E7</v>
      </c>
      <c r="E112" s="22">
        <v>3.0</v>
      </c>
      <c r="F112" s="22">
        <v>5.0</v>
      </c>
      <c r="G112" s="17" t="s">
        <v>576</v>
      </c>
      <c r="H112" s="17" t="s">
        <v>579</v>
      </c>
      <c r="I112" s="22">
        <v>3.95</v>
      </c>
      <c r="J112" s="22">
        <v>3.9</v>
      </c>
      <c r="K112" s="17" t="s">
        <v>574</v>
      </c>
      <c r="L112" s="17" t="s">
        <v>574</v>
      </c>
    </row>
    <row r="113">
      <c r="A113" s="17" t="s">
        <v>812</v>
      </c>
      <c r="B113" s="17" t="s">
        <v>1156</v>
      </c>
      <c r="C113" s="17" t="s">
        <v>1157</v>
      </c>
      <c r="D113" s="22">
        <v>3.0170256E7</v>
      </c>
      <c r="E113" s="22">
        <v>3.0</v>
      </c>
      <c r="F113" s="22">
        <v>50.0</v>
      </c>
      <c r="G113" s="17" t="s">
        <v>576</v>
      </c>
      <c r="H113" s="17" t="s">
        <v>579</v>
      </c>
      <c r="I113" s="22">
        <v>3.801</v>
      </c>
      <c r="J113" s="22">
        <v>3.849</v>
      </c>
      <c r="K113" s="17" t="s">
        <v>588</v>
      </c>
      <c r="L113" s="17" t="s">
        <v>588</v>
      </c>
    </row>
    <row r="114">
      <c r="A114" s="17" t="s">
        <v>818</v>
      </c>
      <c r="B114" s="17" t="s">
        <v>633</v>
      </c>
      <c r="C114" s="17" t="s">
        <v>339</v>
      </c>
      <c r="D114" s="22">
        <v>3.0817583E7</v>
      </c>
      <c r="E114" s="22">
        <v>2.0</v>
      </c>
      <c r="F114" s="22">
        <v>6.0</v>
      </c>
      <c r="G114" s="17" t="s">
        <v>576</v>
      </c>
      <c r="H114" s="17" t="s">
        <v>1158</v>
      </c>
      <c r="I114" s="22">
        <v>3.3</v>
      </c>
      <c r="J114" s="22">
        <v>3.0</v>
      </c>
      <c r="K114" s="17" t="s">
        <v>574</v>
      </c>
      <c r="L114" s="17" t="s">
        <v>574</v>
      </c>
    </row>
    <row r="115">
      <c r="A115" s="17" t="s">
        <v>818</v>
      </c>
      <c r="B115" s="17" t="s">
        <v>1028</v>
      </c>
      <c r="C115" s="17" t="s">
        <v>1029</v>
      </c>
      <c r="D115" s="22">
        <v>3.0159122E7</v>
      </c>
      <c r="E115" s="22">
        <v>1.0</v>
      </c>
      <c r="F115" s="22">
        <v>3.0</v>
      </c>
      <c r="G115" s="17" t="s">
        <v>576</v>
      </c>
      <c r="H115" s="17" t="s">
        <v>579</v>
      </c>
      <c r="I115" s="22">
        <v>3.29</v>
      </c>
      <c r="J115" s="22">
        <v>3.15</v>
      </c>
      <c r="K115" s="17" t="s">
        <v>588</v>
      </c>
      <c r="L115" s="17" t="s">
        <v>574</v>
      </c>
    </row>
    <row r="116">
      <c r="A116" s="17" t="s">
        <v>818</v>
      </c>
      <c r="B116" s="17" t="s">
        <v>835</v>
      </c>
      <c r="C116" s="17" t="s">
        <v>839</v>
      </c>
      <c r="D116" s="22">
        <v>3.0023714E7</v>
      </c>
      <c r="E116" s="22">
        <v>1.0</v>
      </c>
      <c r="F116" s="22">
        <v>1.0</v>
      </c>
      <c r="G116" s="17" t="s">
        <v>576</v>
      </c>
      <c r="H116" s="17" t="s">
        <v>579</v>
      </c>
      <c r="I116" s="22">
        <v>3.83</v>
      </c>
      <c r="J116" s="22">
        <v>3.79</v>
      </c>
      <c r="K116" s="17" t="s">
        <v>574</v>
      </c>
      <c r="L116" s="17" t="s">
        <v>574</v>
      </c>
    </row>
    <row r="117">
      <c r="A117" s="17" t="s">
        <v>818</v>
      </c>
      <c r="B117" s="17" t="s">
        <v>676</v>
      </c>
      <c r="C117" s="17" t="s">
        <v>353</v>
      </c>
      <c r="D117" s="22">
        <v>3.1154866E7</v>
      </c>
      <c r="E117" s="22">
        <v>1.0</v>
      </c>
      <c r="F117" s="22">
        <v>2.0</v>
      </c>
      <c r="G117" s="17" t="s">
        <v>576</v>
      </c>
      <c r="H117" s="17" t="s">
        <v>579</v>
      </c>
      <c r="I117" s="22">
        <v>4.0</v>
      </c>
      <c r="J117" s="22">
        <v>4.0</v>
      </c>
      <c r="K117" s="17" t="s">
        <v>574</v>
      </c>
      <c r="L117" s="17" t="s">
        <v>574</v>
      </c>
    </row>
    <row r="118">
      <c r="A118" s="17" t="s">
        <v>818</v>
      </c>
      <c r="B118" s="17" t="s">
        <v>1159</v>
      </c>
      <c r="C118" s="17" t="s">
        <v>1160</v>
      </c>
      <c r="D118" s="22">
        <v>3.0399285E7</v>
      </c>
      <c r="E118" s="22">
        <v>1.0</v>
      </c>
      <c r="F118" s="22">
        <v>4.0</v>
      </c>
      <c r="G118" s="17" t="s">
        <v>576</v>
      </c>
      <c r="H118" s="17" t="s">
        <v>643</v>
      </c>
      <c r="I118" s="22">
        <v>3.6</v>
      </c>
      <c r="J118" s="22">
        <v>3.5</v>
      </c>
      <c r="K118" s="17" t="s">
        <v>588</v>
      </c>
      <c r="L118" s="17" t="s">
        <v>574</v>
      </c>
    </row>
    <row r="119">
      <c r="A119" s="17" t="s">
        <v>1161</v>
      </c>
      <c r="B119" s="17" t="s">
        <v>957</v>
      </c>
      <c r="C119" s="17" t="s">
        <v>958</v>
      </c>
      <c r="D119" s="22">
        <v>3.0400148E7</v>
      </c>
      <c r="E119" s="22">
        <v>2.0</v>
      </c>
      <c r="F119" s="22">
        <v>2.0</v>
      </c>
      <c r="G119" s="17" t="s">
        <v>576</v>
      </c>
      <c r="H119" s="17" t="s">
        <v>577</v>
      </c>
      <c r="I119" s="22">
        <v>3.93</v>
      </c>
      <c r="J119" s="22">
        <v>3.89</v>
      </c>
      <c r="K119" s="17" t="s">
        <v>574</v>
      </c>
      <c r="L119" s="17" t="s">
        <v>574</v>
      </c>
    </row>
    <row r="120">
      <c r="A120" s="17" t="s">
        <v>1161</v>
      </c>
      <c r="B120" s="17" t="s">
        <v>924</v>
      </c>
      <c r="C120" s="17" t="s">
        <v>925</v>
      </c>
      <c r="D120" s="22">
        <v>3.0674976E7</v>
      </c>
      <c r="E120" s="22">
        <v>2.0</v>
      </c>
      <c r="F120" s="22">
        <v>1.0</v>
      </c>
      <c r="G120" s="17" t="s">
        <v>576</v>
      </c>
      <c r="H120" s="17" t="s">
        <v>577</v>
      </c>
      <c r="I120" s="22">
        <v>3.99</v>
      </c>
      <c r="J120" s="22">
        <v>3.98</v>
      </c>
      <c r="K120" s="17" t="s">
        <v>574</v>
      </c>
      <c r="L120" s="17" t="s">
        <v>574</v>
      </c>
    </row>
    <row r="121">
      <c r="A121" s="17" t="s">
        <v>845</v>
      </c>
      <c r="B121" s="17" t="s">
        <v>1162</v>
      </c>
      <c r="C121" s="17" t="s">
        <v>1163</v>
      </c>
      <c r="D121" s="22">
        <v>3.0053482E7</v>
      </c>
      <c r="E121" s="22">
        <v>4.0</v>
      </c>
      <c r="F121" s="22">
        <v>60.0</v>
      </c>
      <c r="G121" s="17" t="s">
        <v>576</v>
      </c>
      <c r="H121" s="17" t="s">
        <v>1164</v>
      </c>
      <c r="I121" s="22">
        <v>3.4</v>
      </c>
      <c r="J121" s="22">
        <v>3.2</v>
      </c>
      <c r="K121" s="17" t="s">
        <v>588</v>
      </c>
      <c r="L121" s="17" t="s">
        <v>588</v>
      </c>
    </row>
    <row r="122">
      <c r="A122" s="17" t="s">
        <v>845</v>
      </c>
      <c r="B122" s="17" t="s">
        <v>1021</v>
      </c>
      <c r="C122" s="17" t="s">
        <v>1022</v>
      </c>
      <c r="D122" s="22">
        <v>3.1345363E7</v>
      </c>
      <c r="E122" s="22">
        <v>1.0</v>
      </c>
      <c r="F122" s="22">
        <v>60.0</v>
      </c>
      <c r="G122" s="17" t="s">
        <v>576</v>
      </c>
      <c r="H122" s="17" t="s">
        <v>990</v>
      </c>
      <c r="I122" s="22">
        <v>3.758</v>
      </c>
      <c r="J122" s="22">
        <v>3.922</v>
      </c>
      <c r="K122" s="17" t="s">
        <v>574</v>
      </c>
      <c r="L122" s="17" t="s">
        <v>574</v>
      </c>
    </row>
    <row r="123">
      <c r="A123" s="17" t="s">
        <v>848</v>
      </c>
      <c r="B123" s="17" t="s">
        <v>742</v>
      </c>
      <c r="C123" s="17" t="s">
        <v>745</v>
      </c>
      <c r="D123" s="22">
        <v>3.197074E7</v>
      </c>
      <c r="E123" s="22">
        <v>1.0</v>
      </c>
      <c r="F123" s="22">
        <v>50.0</v>
      </c>
      <c r="G123" s="17" t="s">
        <v>576</v>
      </c>
      <c r="H123" s="17" t="s">
        <v>579</v>
      </c>
      <c r="I123" s="22">
        <v>3.98</v>
      </c>
      <c r="J123" s="22">
        <v>4.0</v>
      </c>
      <c r="K123" s="17" t="s">
        <v>574</v>
      </c>
      <c r="L123" s="17" t="s">
        <v>574</v>
      </c>
    </row>
    <row r="124">
      <c r="A124" s="17" t="s">
        <v>848</v>
      </c>
      <c r="B124" s="17" t="s">
        <v>487</v>
      </c>
      <c r="C124" s="17" t="s">
        <v>486</v>
      </c>
      <c r="D124" s="22">
        <v>3.0275041E7</v>
      </c>
      <c r="E124" s="22">
        <v>1.0</v>
      </c>
      <c r="F124" s="22">
        <v>50.0</v>
      </c>
      <c r="G124" s="17" t="s">
        <v>576</v>
      </c>
      <c r="H124" s="17" t="s">
        <v>579</v>
      </c>
      <c r="I124" s="22">
        <v>3.4</v>
      </c>
      <c r="J124" s="22">
        <v>3.4</v>
      </c>
      <c r="K124" s="17" t="s">
        <v>574</v>
      </c>
      <c r="L124" s="17" t="s">
        <v>574</v>
      </c>
    </row>
    <row r="125">
      <c r="A125" s="17" t="s">
        <v>848</v>
      </c>
      <c r="B125" s="17" t="s">
        <v>1165</v>
      </c>
      <c r="C125" s="17" t="s">
        <v>1166</v>
      </c>
      <c r="D125" s="22">
        <v>3.1177837E7</v>
      </c>
      <c r="E125" s="22">
        <v>1.0</v>
      </c>
      <c r="F125" s="22">
        <v>50.0</v>
      </c>
      <c r="G125" s="17" t="s">
        <v>576</v>
      </c>
      <c r="H125" s="17" t="s">
        <v>579</v>
      </c>
      <c r="I125" s="22">
        <v>3.89</v>
      </c>
      <c r="J125" s="22">
        <v>3.91</v>
      </c>
      <c r="K125" s="17" t="s">
        <v>574</v>
      </c>
      <c r="L125" s="17" t="s">
        <v>574</v>
      </c>
    </row>
    <row r="126">
      <c r="A126" s="17" t="s">
        <v>848</v>
      </c>
      <c r="B126" s="17" t="s">
        <v>1167</v>
      </c>
      <c r="C126" s="17" t="s">
        <v>1168</v>
      </c>
      <c r="D126" s="22">
        <v>3.0692213E7</v>
      </c>
      <c r="E126" s="22">
        <v>1.0</v>
      </c>
      <c r="F126" s="22">
        <v>50.0</v>
      </c>
      <c r="G126" s="17" t="s">
        <v>576</v>
      </c>
      <c r="H126" s="17" t="s">
        <v>643</v>
      </c>
      <c r="I126" s="22">
        <v>3.65</v>
      </c>
      <c r="J126" s="22">
        <v>3.66</v>
      </c>
      <c r="K126" s="17" t="s">
        <v>574</v>
      </c>
      <c r="L126" s="17" t="s">
        <v>574</v>
      </c>
    </row>
    <row r="127">
      <c r="A127" s="17" t="s">
        <v>848</v>
      </c>
      <c r="B127" s="17" t="s">
        <v>1169</v>
      </c>
      <c r="C127" s="17" t="s">
        <v>1170</v>
      </c>
      <c r="D127" s="22">
        <v>2.9932166E7</v>
      </c>
      <c r="E127" s="22">
        <v>1.0</v>
      </c>
      <c r="F127" s="22">
        <v>50.0</v>
      </c>
      <c r="G127" s="17" t="s">
        <v>576</v>
      </c>
      <c r="H127" s="17" t="s">
        <v>643</v>
      </c>
      <c r="I127" s="22">
        <v>3.41</v>
      </c>
      <c r="J127" s="22">
        <v>3.31</v>
      </c>
      <c r="K127" s="17" t="s">
        <v>574</v>
      </c>
      <c r="L127" s="17" t="s">
        <v>574</v>
      </c>
    </row>
    <row r="128">
      <c r="A128" s="17" t="s">
        <v>848</v>
      </c>
      <c r="B128" s="17" t="s">
        <v>528</v>
      </c>
      <c r="C128" s="17" t="s">
        <v>527</v>
      </c>
      <c r="D128" s="22">
        <v>3.0784722E7</v>
      </c>
      <c r="E128" s="22">
        <v>1.0</v>
      </c>
      <c r="F128" s="22">
        <v>50.0</v>
      </c>
      <c r="G128" s="17" t="s">
        <v>576</v>
      </c>
      <c r="H128" s="17" t="s">
        <v>579</v>
      </c>
      <c r="I128" s="22">
        <v>3.807</v>
      </c>
      <c r="J128" s="22">
        <v>3.851</v>
      </c>
      <c r="K128" s="17" t="s">
        <v>574</v>
      </c>
      <c r="L128" s="17" t="s">
        <v>574</v>
      </c>
    </row>
    <row r="129">
      <c r="A129" s="17" t="s">
        <v>848</v>
      </c>
      <c r="B129" s="17" t="s">
        <v>540</v>
      </c>
      <c r="C129" s="17" t="s">
        <v>539</v>
      </c>
      <c r="D129" s="22">
        <v>3.0998815E7</v>
      </c>
      <c r="E129" s="22">
        <v>1.0</v>
      </c>
      <c r="F129" s="22">
        <v>50.0</v>
      </c>
      <c r="G129" s="17" t="s">
        <v>576</v>
      </c>
      <c r="H129" s="17" t="s">
        <v>643</v>
      </c>
      <c r="I129" s="22">
        <v>4.0</v>
      </c>
      <c r="J129" s="22">
        <v>4.0</v>
      </c>
      <c r="K129" s="17" t="s">
        <v>574</v>
      </c>
      <c r="L129" s="17" t="s">
        <v>574</v>
      </c>
    </row>
    <row r="130">
      <c r="A130" s="17" t="s">
        <v>1171</v>
      </c>
      <c r="B130" s="17" t="s">
        <v>830</v>
      </c>
      <c r="C130" s="17" t="s">
        <v>834</v>
      </c>
      <c r="D130" s="22">
        <v>3.0078937E7</v>
      </c>
      <c r="E130" s="22">
        <v>1.0</v>
      </c>
      <c r="F130" s="22">
        <v>1.0</v>
      </c>
      <c r="G130" s="17" t="s">
        <v>576</v>
      </c>
      <c r="H130" s="17" t="s">
        <v>643</v>
      </c>
      <c r="I130" s="22">
        <v>3.866</v>
      </c>
      <c r="J130" s="22">
        <v>3.879</v>
      </c>
      <c r="K130" s="17" t="s">
        <v>574</v>
      </c>
      <c r="L130" s="17" t="s">
        <v>574</v>
      </c>
    </row>
    <row r="131">
      <c r="A131" s="17" t="s">
        <v>1171</v>
      </c>
      <c r="B131" s="17" t="s">
        <v>993</v>
      </c>
      <c r="C131" s="17" t="s">
        <v>994</v>
      </c>
      <c r="D131" s="22">
        <v>3.1212323E7</v>
      </c>
      <c r="E131" s="22">
        <v>1.0</v>
      </c>
      <c r="F131" s="22">
        <v>50.0</v>
      </c>
      <c r="G131" s="17" t="s">
        <v>576</v>
      </c>
      <c r="H131" s="17" t="s">
        <v>643</v>
      </c>
      <c r="I131" s="22">
        <v>3.495</v>
      </c>
      <c r="J131" s="22">
        <v>3.61</v>
      </c>
      <c r="K131" s="17" t="s">
        <v>574</v>
      </c>
      <c r="L131" s="17" t="s">
        <v>574</v>
      </c>
    </row>
    <row r="132">
      <c r="A132" s="17" t="s">
        <v>1172</v>
      </c>
      <c r="B132" s="17" t="s">
        <v>1173</v>
      </c>
      <c r="C132" s="17" t="s">
        <v>1174</v>
      </c>
      <c r="D132" s="22">
        <v>3.1434105E7</v>
      </c>
      <c r="E132" s="22">
        <v>1.0</v>
      </c>
      <c r="F132" s="22">
        <v>99.0</v>
      </c>
      <c r="G132" s="17" t="s">
        <v>572</v>
      </c>
      <c r="H132" s="17" t="s">
        <v>573</v>
      </c>
      <c r="I132" s="22">
        <v>3.2</v>
      </c>
      <c r="J132" s="22">
        <v>3.4</v>
      </c>
      <c r="K132" s="17" t="s">
        <v>588</v>
      </c>
      <c r="L132" s="17" t="s">
        <v>588</v>
      </c>
    </row>
    <row r="133">
      <c r="A133" s="17" t="s">
        <v>1175</v>
      </c>
      <c r="B133" s="17" t="s">
        <v>1176</v>
      </c>
      <c r="C133" s="17" t="s">
        <v>1177</v>
      </c>
      <c r="D133" s="22">
        <v>3.0554413E7</v>
      </c>
      <c r="E133" s="22">
        <v>1.0</v>
      </c>
      <c r="F133" s="22">
        <v>1.0</v>
      </c>
      <c r="G133" s="17" t="s">
        <v>576</v>
      </c>
      <c r="H133" s="17" t="s">
        <v>1164</v>
      </c>
      <c r="I133" s="22">
        <v>3.5</v>
      </c>
      <c r="J133" s="22">
        <v>3.5</v>
      </c>
      <c r="K133" s="17" t="s">
        <v>588</v>
      </c>
      <c r="L133" s="17" t="s">
        <v>588</v>
      </c>
    </row>
    <row r="134">
      <c r="A134" s="17" t="s">
        <v>1175</v>
      </c>
      <c r="B134" s="17" t="s">
        <v>438</v>
      </c>
      <c r="C134" s="17" t="s">
        <v>437</v>
      </c>
      <c r="D134" s="22">
        <v>3.0479922E7</v>
      </c>
      <c r="E134" s="22">
        <v>1.0</v>
      </c>
      <c r="F134" s="22">
        <v>50.0</v>
      </c>
      <c r="G134" s="17" t="s">
        <v>576</v>
      </c>
      <c r="H134" s="17" t="s">
        <v>643</v>
      </c>
      <c r="I134" s="22">
        <v>3.88</v>
      </c>
      <c r="J134" s="22">
        <v>3.82</v>
      </c>
      <c r="K134" s="17" t="s">
        <v>574</v>
      </c>
      <c r="L134" s="17" t="s">
        <v>574</v>
      </c>
    </row>
    <row r="135">
      <c r="A135" s="17" t="s">
        <v>320</v>
      </c>
      <c r="B135" s="17" t="s">
        <v>1178</v>
      </c>
      <c r="C135" s="17" t="s">
        <v>1179</v>
      </c>
      <c r="D135" s="22">
        <v>3.1506773E7</v>
      </c>
      <c r="E135" s="22">
        <v>1.0</v>
      </c>
      <c r="F135" s="22">
        <v>1.0</v>
      </c>
      <c r="G135" s="17" t="s">
        <v>576</v>
      </c>
      <c r="H135" s="17" t="s">
        <v>579</v>
      </c>
      <c r="I135" s="22">
        <v>3.57</v>
      </c>
      <c r="J135" s="22">
        <v>0.0</v>
      </c>
      <c r="K135" s="17" t="s">
        <v>588</v>
      </c>
      <c r="L135" s="17" t="s">
        <v>574</v>
      </c>
    </row>
    <row r="136">
      <c r="A136" s="17" t="s">
        <v>320</v>
      </c>
      <c r="B136" s="17" t="s">
        <v>1180</v>
      </c>
      <c r="C136" s="17" t="s">
        <v>1181</v>
      </c>
      <c r="D136" s="22">
        <v>3.0485811E7</v>
      </c>
      <c r="E136" s="22">
        <v>2.0</v>
      </c>
      <c r="F136" s="22">
        <v>2.0</v>
      </c>
      <c r="G136" s="17" t="s">
        <v>576</v>
      </c>
      <c r="H136" s="17" t="s">
        <v>577</v>
      </c>
      <c r="I136" s="22">
        <v>3.5</v>
      </c>
      <c r="J136" s="22">
        <v>3.6</v>
      </c>
      <c r="K136" s="17" t="s">
        <v>588</v>
      </c>
      <c r="L136" s="17" t="s">
        <v>574</v>
      </c>
    </row>
    <row r="137">
      <c r="A137" s="17" t="s">
        <v>857</v>
      </c>
      <c r="B137" s="17" t="s">
        <v>1182</v>
      </c>
      <c r="C137" s="17" t="s">
        <v>1183</v>
      </c>
      <c r="D137" s="22">
        <v>3.0408809E7</v>
      </c>
      <c r="E137" s="22">
        <v>1.0</v>
      </c>
      <c r="F137" s="22">
        <v>50.0</v>
      </c>
      <c r="G137" s="17" t="s">
        <v>576</v>
      </c>
      <c r="H137" s="17" t="s">
        <v>579</v>
      </c>
      <c r="I137" s="22">
        <v>3.16</v>
      </c>
      <c r="J137" s="22">
        <v>0.0</v>
      </c>
      <c r="K137" s="17" t="s">
        <v>588</v>
      </c>
      <c r="L137" s="17" t="s">
        <v>574</v>
      </c>
    </row>
    <row r="138">
      <c r="A138" s="17" t="s">
        <v>857</v>
      </c>
      <c r="B138" s="17" t="s">
        <v>1184</v>
      </c>
      <c r="C138" s="17" t="s">
        <v>1185</v>
      </c>
      <c r="D138" s="22">
        <v>3.0093948E7</v>
      </c>
      <c r="E138" s="22">
        <v>1.0</v>
      </c>
      <c r="F138" s="22">
        <v>3.0</v>
      </c>
      <c r="G138" s="17" t="s">
        <v>576</v>
      </c>
      <c r="H138" s="17" t="s">
        <v>643</v>
      </c>
      <c r="I138" s="22">
        <v>3.25</v>
      </c>
      <c r="J138" s="22">
        <v>0.0</v>
      </c>
      <c r="K138" s="17" t="s">
        <v>588</v>
      </c>
      <c r="L138" s="17" t="s">
        <v>574</v>
      </c>
    </row>
    <row r="139">
      <c r="A139" s="17" t="s">
        <v>857</v>
      </c>
      <c r="B139" s="17" t="s">
        <v>1186</v>
      </c>
      <c r="C139" s="17" t="s">
        <v>1187</v>
      </c>
      <c r="D139" s="22">
        <v>2.9409047E7</v>
      </c>
      <c r="E139" s="22">
        <v>1.0</v>
      </c>
      <c r="F139" s="22">
        <v>4.0</v>
      </c>
      <c r="G139" s="17" t="s">
        <v>576</v>
      </c>
      <c r="H139" s="17" t="s">
        <v>579</v>
      </c>
      <c r="I139" s="22">
        <v>2.75</v>
      </c>
      <c r="J139" s="22">
        <v>0.0</v>
      </c>
      <c r="K139" s="17" t="s">
        <v>588</v>
      </c>
      <c r="L139" s="17" t="s">
        <v>574</v>
      </c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</row>
  </sheetData>
  <autoFilter ref="$A$1:$L$139">
    <sortState ref="A1:L139">
      <sortCondition ref="A1:A1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332</v>
      </c>
      <c r="B1" s="17" t="s">
        <v>1188</v>
      </c>
      <c r="C1" s="17" t="s">
        <v>1189</v>
      </c>
      <c r="D1" s="17" t="s">
        <v>1039</v>
      </c>
      <c r="E1" s="17" t="s">
        <v>1190</v>
      </c>
      <c r="F1" s="17" t="s">
        <v>1040</v>
      </c>
      <c r="G1" s="17" t="s">
        <v>1041</v>
      </c>
      <c r="H1" s="17" t="s">
        <v>565</v>
      </c>
      <c r="I1" s="17" t="s">
        <v>874</v>
      </c>
      <c r="J1" s="17" t="s">
        <v>568</v>
      </c>
      <c r="K1" s="17" t="s">
        <v>567</v>
      </c>
      <c r="L1" s="17" t="s">
        <v>1042</v>
      </c>
      <c r="M1" s="17" t="s">
        <v>1191</v>
      </c>
    </row>
    <row r="2">
      <c r="A2" s="17" t="s">
        <v>1192</v>
      </c>
      <c r="B2" s="17" t="s">
        <v>1193</v>
      </c>
      <c r="C2" s="17" t="s">
        <v>1194</v>
      </c>
      <c r="D2" s="22">
        <v>3.0834997E7</v>
      </c>
      <c r="E2" s="17" t="s">
        <v>1195</v>
      </c>
      <c r="F2" s="22">
        <v>1.0</v>
      </c>
      <c r="G2" s="22">
        <v>1.0</v>
      </c>
      <c r="H2" s="17" t="s">
        <v>1196</v>
      </c>
      <c r="I2" s="17" t="s">
        <v>579</v>
      </c>
      <c r="J2" s="22">
        <v>3.214</v>
      </c>
      <c r="K2" s="22">
        <v>3.3</v>
      </c>
      <c r="L2" s="17" t="s">
        <v>588</v>
      </c>
      <c r="M2" s="17" t="s">
        <v>588</v>
      </c>
    </row>
    <row r="3">
      <c r="A3" s="17" t="s">
        <v>1197</v>
      </c>
      <c r="B3" s="17" t="s">
        <v>1198</v>
      </c>
      <c r="C3" s="17" t="s">
        <v>1199</v>
      </c>
      <c r="D3" s="22">
        <v>3.1417632E7</v>
      </c>
      <c r="E3" s="17"/>
      <c r="F3" s="17"/>
      <c r="G3" s="17"/>
      <c r="H3" s="17"/>
      <c r="I3" s="17"/>
      <c r="J3" s="17"/>
      <c r="K3" s="17"/>
      <c r="L3" s="17"/>
      <c r="M3" s="17"/>
    </row>
    <row r="4">
      <c r="A4" s="17" t="s">
        <v>589</v>
      </c>
      <c r="B4" s="17" t="s">
        <v>387</v>
      </c>
      <c r="C4" s="17" t="s">
        <v>386</v>
      </c>
      <c r="D4" s="22">
        <v>3.1094928E7</v>
      </c>
      <c r="E4" s="17" t="s">
        <v>1195</v>
      </c>
      <c r="F4" s="22">
        <v>1.0</v>
      </c>
      <c r="G4" s="22">
        <v>69.0</v>
      </c>
      <c r="H4" s="17" t="s">
        <v>1195</v>
      </c>
      <c r="I4" s="17" t="s">
        <v>1200</v>
      </c>
      <c r="J4" s="22">
        <v>3.954</v>
      </c>
      <c r="K4" s="22">
        <v>3.929</v>
      </c>
      <c r="L4" s="17" t="s">
        <v>574</v>
      </c>
      <c r="M4" s="17" t="s">
        <v>588</v>
      </c>
    </row>
    <row r="5">
      <c r="A5" s="17" t="s">
        <v>589</v>
      </c>
      <c r="B5" s="17" t="s">
        <v>1201</v>
      </c>
      <c r="C5" s="17" t="s">
        <v>1202</v>
      </c>
      <c r="D5" s="22">
        <v>3.22041E7</v>
      </c>
      <c r="E5" s="17" t="s">
        <v>1203</v>
      </c>
      <c r="F5" s="22">
        <v>2.0</v>
      </c>
      <c r="G5" s="22">
        <v>89.0</v>
      </c>
      <c r="H5" s="17" t="s">
        <v>1203</v>
      </c>
      <c r="I5" s="17" t="s">
        <v>1204</v>
      </c>
      <c r="J5" s="22">
        <v>3.34</v>
      </c>
      <c r="K5" s="22">
        <v>3.34</v>
      </c>
      <c r="L5" s="17" t="s">
        <v>588</v>
      </c>
      <c r="M5" s="17" t="s">
        <v>588</v>
      </c>
    </row>
    <row r="6">
      <c r="A6" s="17" t="s">
        <v>1205</v>
      </c>
      <c r="B6" s="17" t="s">
        <v>1049</v>
      </c>
      <c r="C6" s="17" t="s">
        <v>1050</v>
      </c>
      <c r="D6" s="22">
        <v>3.2170472E7</v>
      </c>
      <c r="E6" s="17" t="s">
        <v>1206</v>
      </c>
      <c r="F6" s="22">
        <v>2.0</v>
      </c>
      <c r="G6" s="22">
        <v>69.0</v>
      </c>
      <c r="H6" s="17" t="s">
        <v>1206</v>
      </c>
      <c r="I6" s="17" t="s">
        <v>1207</v>
      </c>
      <c r="J6" s="22">
        <v>4.0</v>
      </c>
      <c r="K6" s="22">
        <v>4.0</v>
      </c>
      <c r="L6" s="17" t="s">
        <v>574</v>
      </c>
      <c r="M6" s="17" t="s">
        <v>588</v>
      </c>
    </row>
    <row r="7">
      <c r="A7" s="17" t="s">
        <v>592</v>
      </c>
      <c r="B7" s="17" t="s">
        <v>1208</v>
      </c>
      <c r="C7" s="17" t="s">
        <v>1209</v>
      </c>
      <c r="D7" s="22">
        <v>3.2152392E7</v>
      </c>
      <c r="E7" s="17" t="s">
        <v>1210</v>
      </c>
      <c r="F7" s="22">
        <v>1.0</v>
      </c>
      <c r="G7" s="22">
        <v>1.0</v>
      </c>
      <c r="H7" s="17" t="s">
        <v>1210</v>
      </c>
      <c r="I7" s="17" t="s">
        <v>577</v>
      </c>
      <c r="J7" s="22">
        <v>4.0</v>
      </c>
      <c r="K7" s="22">
        <v>4.0</v>
      </c>
      <c r="L7" s="17" t="s">
        <v>588</v>
      </c>
      <c r="M7" s="17" t="s">
        <v>588</v>
      </c>
    </row>
    <row r="8">
      <c r="A8" s="17" t="s">
        <v>592</v>
      </c>
      <c r="B8" s="17" t="s">
        <v>1211</v>
      </c>
      <c r="C8" s="17" t="s">
        <v>1212</v>
      </c>
      <c r="D8" s="22">
        <v>3.2380867E7</v>
      </c>
      <c r="E8" s="17" t="s">
        <v>1195</v>
      </c>
      <c r="F8" s="22">
        <v>1.0</v>
      </c>
      <c r="G8" s="22">
        <v>1.0</v>
      </c>
      <c r="H8" s="17" t="s">
        <v>1195</v>
      </c>
      <c r="I8" s="17" t="s">
        <v>579</v>
      </c>
      <c r="J8" s="22">
        <v>4.0</v>
      </c>
      <c r="K8" s="22">
        <v>4.0</v>
      </c>
      <c r="L8" s="17" t="s">
        <v>588</v>
      </c>
      <c r="M8" s="17" t="s">
        <v>588</v>
      </c>
    </row>
    <row r="9">
      <c r="A9" s="17" t="s">
        <v>592</v>
      </c>
      <c r="B9" s="17" t="s">
        <v>600</v>
      </c>
      <c r="C9" s="17" t="s">
        <v>604</v>
      </c>
      <c r="D9" s="22">
        <v>3.2015187E7</v>
      </c>
      <c r="E9" s="17"/>
      <c r="F9" s="22">
        <v>1.0</v>
      </c>
      <c r="G9" s="22">
        <v>1.0</v>
      </c>
      <c r="H9" s="17"/>
      <c r="I9" s="17" t="s">
        <v>579</v>
      </c>
      <c r="J9" s="22">
        <v>3.92</v>
      </c>
      <c r="K9" s="22">
        <v>3.896</v>
      </c>
      <c r="L9" s="17" t="s">
        <v>574</v>
      </c>
      <c r="M9" s="17" t="s">
        <v>588</v>
      </c>
    </row>
    <row r="10">
      <c r="A10" s="17" t="s">
        <v>592</v>
      </c>
      <c r="B10" s="12" t="s">
        <v>1213</v>
      </c>
      <c r="C10" s="17" t="s">
        <v>1214</v>
      </c>
      <c r="D10" s="22">
        <v>3.2325731E7</v>
      </c>
      <c r="E10" s="17"/>
      <c r="F10" s="17"/>
      <c r="G10" s="17"/>
      <c r="H10" s="17"/>
      <c r="I10" s="17"/>
      <c r="J10" s="17"/>
      <c r="K10" s="17"/>
      <c r="L10" s="17"/>
      <c r="M10" s="17"/>
    </row>
    <row r="11">
      <c r="A11" s="17" t="s">
        <v>592</v>
      </c>
      <c r="B11" s="17" t="s">
        <v>1215</v>
      </c>
      <c r="C11" s="17" t="s">
        <v>614</v>
      </c>
      <c r="D11" s="22">
        <v>3.1265866E7</v>
      </c>
      <c r="E11" s="17"/>
      <c r="F11" s="22">
        <v>1.0</v>
      </c>
      <c r="G11" s="22">
        <v>1.0</v>
      </c>
      <c r="H11" s="17"/>
      <c r="I11" s="17" t="s">
        <v>579</v>
      </c>
      <c r="J11" s="22">
        <v>3.93</v>
      </c>
      <c r="K11" s="22">
        <v>3.94</v>
      </c>
      <c r="L11" s="17" t="s">
        <v>574</v>
      </c>
      <c r="M11" s="17" t="s">
        <v>588</v>
      </c>
    </row>
    <row r="12">
      <c r="A12" s="17" t="s">
        <v>592</v>
      </c>
      <c r="B12" s="17" t="s">
        <v>1051</v>
      </c>
      <c r="C12" s="17" t="s">
        <v>1052</v>
      </c>
      <c r="D12" s="22">
        <v>3.1827009E7</v>
      </c>
      <c r="E12" s="17" t="s">
        <v>150</v>
      </c>
      <c r="F12" s="22">
        <v>1.0</v>
      </c>
      <c r="G12" s="22">
        <v>1.0</v>
      </c>
      <c r="H12" s="17" t="s">
        <v>150</v>
      </c>
      <c r="I12" s="17" t="s">
        <v>579</v>
      </c>
      <c r="J12" s="22">
        <v>3.71</v>
      </c>
      <c r="K12" s="22">
        <v>3.55</v>
      </c>
      <c r="L12" s="17" t="s">
        <v>574</v>
      </c>
      <c r="M12" s="17" t="s">
        <v>588</v>
      </c>
    </row>
    <row r="13">
      <c r="A13" s="17" t="s">
        <v>592</v>
      </c>
      <c r="B13" s="17" t="s">
        <v>1056</v>
      </c>
      <c r="C13" s="17" t="s">
        <v>1057</v>
      </c>
      <c r="D13" s="22">
        <v>3.1823149E7</v>
      </c>
      <c r="E13" s="17" t="s">
        <v>1195</v>
      </c>
      <c r="F13" s="22">
        <v>1.0</v>
      </c>
      <c r="G13" s="22">
        <v>1.0</v>
      </c>
      <c r="H13" s="17" t="s">
        <v>1195</v>
      </c>
      <c r="I13" s="17" t="s">
        <v>579</v>
      </c>
      <c r="J13" s="22">
        <v>3.96</v>
      </c>
      <c r="K13" s="22">
        <v>3.96</v>
      </c>
      <c r="L13" s="17" t="s">
        <v>574</v>
      </c>
      <c r="M13" s="17" t="s">
        <v>574</v>
      </c>
    </row>
    <row r="14">
      <c r="A14" s="17" t="s">
        <v>592</v>
      </c>
      <c r="B14" s="17" t="s">
        <v>1058</v>
      </c>
      <c r="C14" s="17" t="s">
        <v>1059</v>
      </c>
      <c r="D14" s="22">
        <v>3.085243E7</v>
      </c>
      <c r="E14" s="17"/>
      <c r="F14" s="22">
        <v>1.0</v>
      </c>
      <c r="G14" s="22">
        <v>2.0</v>
      </c>
      <c r="H14" s="17"/>
      <c r="I14" s="17" t="s">
        <v>579</v>
      </c>
      <c r="J14" s="22">
        <v>3.9</v>
      </c>
      <c r="K14" s="22">
        <v>3.95</v>
      </c>
      <c r="L14" s="17" t="s">
        <v>574</v>
      </c>
      <c r="M14" s="17" t="s">
        <v>588</v>
      </c>
    </row>
    <row r="15">
      <c r="A15" s="17" t="s">
        <v>592</v>
      </c>
      <c r="B15" s="17" t="s">
        <v>1216</v>
      </c>
      <c r="C15" s="17" t="s">
        <v>1217</v>
      </c>
      <c r="D15" s="22">
        <v>3.2016157E7</v>
      </c>
      <c r="E15" s="17" t="s">
        <v>1218</v>
      </c>
      <c r="F15" s="22">
        <v>1.0</v>
      </c>
      <c r="G15" s="22">
        <v>1.0</v>
      </c>
      <c r="H15" s="17" t="s">
        <v>1218</v>
      </c>
      <c r="I15" s="17" t="s">
        <v>577</v>
      </c>
      <c r="J15" s="22">
        <v>3.49</v>
      </c>
      <c r="K15" s="22">
        <v>3.41</v>
      </c>
      <c r="L15" s="17" t="s">
        <v>588</v>
      </c>
      <c r="M15" s="17" t="s">
        <v>588</v>
      </c>
    </row>
    <row r="16">
      <c r="A16" s="17" t="s">
        <v>592</v>
      </c>
      <c r="B16" s="17" t="s">
        <v>1219</v>
      </c>
      <c r="C16" s="17" t="s">
        <v>1220</v>
      </c>
      <c r="D16" s="22">
        <v>3.2154756E7</v>
      </c>
      <c r="E16" s="17"/>
      <c r="F16" s="22">
        <v>1.0</v>
      </c>
      <c r="G16" s="22">
        <v>1.0</v>
      </c>
      <c r="H16" s="17"/>
      <c r="I16" s="17" t="s">
        <v>577</v>
      </c>
      <c r="J16" s="22">
        <v>3.91</v>
      </c>
      <c r="K16" s="22">
        <v>4.0</v>
      </c>
      <c r="L16" s="17" t="s">
        <v>588</v>
      </c>
      <c r="M16" s="17" t="s">
        <v>588</v>
      </c>
    </row>
    <row r="17">
      <c r="A17" s="17" t="s">
        <v>592</v>
      </c>
      <c r="B17" s="17" t="s">
        <v>1221</v>
      </c>
      <c r="C17" s="17" t="s">
        <v>1222</v>
      </c>
      <c r="D17" s="22">
        <v>3.2266988E7</v>
      </c>
      <c r="E17" s="17" t="s">
        <v>1218</v>
      </c>
      <c r="F17" s="22">
        <v>1.0</v>
      </c>
      <c r="G17" s="22">
        <v>1.0</v>
      </c>
      <c r="H17" s="17" t="s">
        <v>1218</v>
      </c>
      <c r="I17" s="17" t="s">
        <v>579</v>
      </c>
      <c r="J17" s="22">
        <v>4.0</v>
      </c>
      <c r="K17" s="22">
        <v>4.0</v>
      </c>
      <c r="L17" s="17" t="s">
        <v>588</v>
      </c>
      <c r="M17" s="17" t="s">
        <v>588</v>
      </c>
    </row>
    <row r="18">
      <c r="A18" s="17" t="s">
        <v>592</v>
      </c>
      <c r="B18" s="17" t="s">
        <v>1060</v>
      </c>
      <c r="C18" s="17" t="s">
        <v>1061</v>
      </c>
      <c r="D18" s="22">
        <v>3.1713935E7</v>
      </c>
      <c r="E18" s="17" t="s">
        <v>1210</v>
      </c>
      <c r="F18" s="22">
        <v>1.0</v>
      </c>
      <c r="G18" s="22">
        <v>1.0</v>
      </c>
      <c r="H18" s="17" t="s">
        <v>1195</v>
      </c>
      <c r="I18" s="17" t="s">
        <v>579</v>
      </c>
      <c r="J18" s="22">
        <v>3.159</v>
      </c>
      <c r="K18" s="22">
        <v>3.123</v>
      </c>
      <c r="L18" s="17" t="s">
        <v>574</v>
      </c>
      <c r="M18" s="17" t="s">
        <v>588</v>
      </c>
    </row>
    <row r="19">
      <c r="A19" s="17" t="s">
        <v>592</v>
      </c>
      <c r="B19" s="17" t="s">
        <v>1223</v>
      </c>
      <c r="C19" s="17" t="s">
        <v>1224</v>
      </c>
      <c r="D19" s="22">
        <v>3.2254476E7</v>
      </c>
      <c r="E19" s="17"/>
      <c r="F19" s="22">
        <v>5.0</v>
      </c>
      <c r="G19" s="22">
        <v>69.0</v>
      </c>
      <c r="H19" s="17"/>
      <c r="I19" s="17" t="s">
        <v>573</v>
      </c>
      <c r="J19" s="22">
        <v>3.91</v>
      </c>
      <c r="K19" s="22">
        <v>3.87</v>
      </c>
      <c r="L19" s="17" t="s">
        <v>588</v>
      </c>
      <c r="M19" s="17" t="s">
        <v>588</v>
      </c>
    </row>
    <row r="20">
      <c r="A20" s="17" t="s">
        <v>592</v>
      </c>
      <c r="B20" s="17" t="s">
        <v>1225</v>
      </c>
      <c r="C20" s="17" t="s">
        <v>1226</v>
      </c>
      <c r="D20" s="22">
        <v>3.2150232E7</v>
      </c>
      <c r="E20" s="17" t="s">
        <v>1210</v>
      </c>
      <c r="F20" s="22">
        <v>1.0</v>
      </c>
      <c r="G20" s="22">
        <v>1.0</v>
      </c>
      <c r="H20" s="17" t="s">
        <v>1210</v>
      </c>
      <c r="I20" s="17" t="s">
        <v>577</v>
      </c>
      <c r="J20" s="22">
        <v>4.0</v>
      </c>
      <c r="K20" s="22">
        <v>4.0</v>
      </c>
      <c r="L20" s="17" t="s">
        <v>588</v>
      </c>
      <c r="M20" s="17" t="s">
        <v>588</v>
      </c>
    </row>
    <row r="21">
      <c r="A21" s="17" t="s">
        <v>592</v>
      </c>
      <c r="B21" s="17" t="s">
        <v>1068</v>
      </c>
      <c r="C21" s="17" t="s">
        <v>1069</v>
      </c>
      <c r="D21" s="22">
        <v>3.1699274E7</v>
      </c>
      <c r="E21" s="17" t="s">
        <v>1210</v>
      </c>
      <c r="F21" s="22">
        <v>1.0</v>
      </c>
      <c r="G21" s="22">
        <v>2.0</v>
      </c>
      <c r="H21" s="17" t="s">
        <v>1210</v>
      </c>
      <c r="I21" s="17" t="s">
        <v>579</v>
      </c>
      <c r="J21" s="22">
        <v>3.907</v>
      </c>
      <c r="K21" s="22">
        <v>3.867</v>
      </c>
      <c r="L21" s="17" t="s">
        <v>574</v>
      </c>
      <c r="M21" s="17" t="s">
        <v>588</v>
      </c>
    </row>
    <row r="22">
      <c r="A22" s="17" t="s">
        <v>592</v>
      </c>
      <c r="B22" s="17" t="s">
        <v>1070</v>
      </c>
      <c r="C22" s="17" t="s">
        <v>1071</v>
      </c>
      <c r="D22" s="22">
        <v>3.1684333E7</v>
      </c>
      <c r="E22" s="17" t="s">
        <v>1227</v>
      </c>
      <c r="F22" s="22">
        <v>1.0</v>
      </c>
      <c r="G22" s="22">
        <v>2.0</v>
      </c>
      <c r="H22" s="17" t="s">
        <v>1227</v>
      </c>
      <c r="I22" s="17" t="s">
        <v>1228</v>
      </c>
      <c r="J22" s="22">
        <v>3.78</v>
      </c>
      <c r="K22" s="22">
        <v>3.6</v>
      </c>
      <c r="L22" s="17" t="s">
        <v>574</v>
      </c>
      <c r="M22" s="17" t="s">
        <v>588</v>
      </c>
    </row>
    <row r="23">
      <c r="A23" s="17" t="s">
        <v>592</v>
      </c>
      <c r="B23" s="17" t="s">
        <v>1229</v>
      </c>
      <c r="C23" s="17" t="s">
        <v>1230</v>
      </c>
      <c r="D23" s="22">
        <v>3.2019042E7</v>
      </c>
      <c r="E23" s="17" t="s">
        <v>1231</v>
      </c>
      <c r="F23" s="22">
        <v>1.0</v>
      </c>
      <c r="G23" s="22">
        <v>1.0</v>
      </c>
      <c r="H23" s="17" t="s">
        <v>1231</v>
      </c>
      <c r="I23" s="17" t="s">
        <v>579</v>
      </c>
      <c r="J23" s="22">
        <v>3.52</v>
      </c>
      <c r="K23" s="22">
        <v>3.35</v>
      </c>
      <c r="L23" s="17" t="s">
        <v>588</v>
      </c>
      <c r="M23" s="17" t="s">
        <v>588</v>
      </c>
    </row>
    <row r="24">
      <c r="A24" s="17" t="s">
        <v>592</v>
      </c>
      <c r="B24" s="17" t="s">
        <v>1072</v>
      </c>
      <c r="C24" s="17" t="s">
        <v>1073</v>
      </c>
      <c r="D24" s="22">
        <v>3.1758142E7</v>
      </c>
      <c r="E24" s="17" t="s">
        <v>1210</v>
      </c>
      <c r="F24" s="22">
        <v>1.0</v>
      </c>
      <c r="G24" s="22">
        <v>1.0</v>
      </c>
      <c r="H24" s="17" t="s">
        <v>1210</v>
      </c>
      <c r="I24" s="17" t="s">
        <v>579</v>
      </c>
      <c r="J24" s="22">
        <v>3.523</v>
      </c>
      <c r="K24" s="22">
        <v>3.518</v>
      </c>
      <c r="L24" s="17" t="s">
        <v>574</v>
      </c>
      <c r="M24" s="17" t="s">
        <v>588</v>
      </c>
    </row>
    <row r="25">
      <c r="A25" s="17" t="s">
        <v>592</v>
      </c>
      <c r="B25" s="17" t="s">
        <v>1232</v>
      </c>
      <c r="C25" s="17" t="s">
        <v>1233</v>
      </c>
      <c r="D25" s="22">
        <v>3.215166E7</v>
      </c>
      <c r="E25" s="17" t="s">
        <v>1234</v>
      </c>
      <c r="F25" s="22">
        <v>1.0</v>
      </c>
      <c r="G25" s="22">
        <v>1.0</v>
      </c>
      <c r="H25" s="17" t="s">
        <v>1234</v>
      </c>
      <c r="I25" s="17" t="s">
        <v>577</v>
      </c>
      <c r="J25" s="22">
        <v>4.0</v>
      </c>
      <c r="K25" s="22">
        <v>4.0</v>
      </c>
      <c r="L25" s="17" t="s">
        <v>588</v>
      </c>
      <c r="M25" s="17" t="s">
        <v>588</v>
      </c>
    </row>
    <row r="26">
      <c r="A26" s="17" t="s">
        <v>592</v>
      </c>
      <c r="B26" s="17" t="s">
        <v>1074</v>
      </c>
      <c r="C26" s="17" t="s">
        <v>1075</v>
      </c>
      <c r="D26" s="22">
        <v>3.191939E7</v>
      </c>
      <c r="E26" s="17" t="s">
        <v>1210</v>
      </c>
      <c r="F26" s="22">
        <v>1.0</v>
      </c>
      <c r="G26" s="22">
        <v>2.0</v>
      </c>
      <c r="H26" s="17" t="s">
        <v>1210</v>
      </c>
      <c r="I26" s="17" t="s">
        <v>579</v>
      </c>
      <c r="J26" s="22">
        <v>3.698</v>
      </c>
      <c r="K26" s="22">
        <v>3.504</v>
      </c>
      <c r="L26" s="17" t="s">
        <v>574</v>
      </c>
      <c r="M26" s="17" t="s">
        <v>588</v>
      </c>
    </row>
    <row r="27">
      <c r="A27" s="17" t="s">
        <v>635</v>
      </c>
      <c r="B27" s="17" t="s">
        <v>651</v>
      </c>
      <c r="C27" s="17" t="s">
        <v>654</v>
      </c>
      <c r="D27" s="22">
        <v>3.1399376E7</v>
      </c>
      <c r="E27" s="17" t="s">
        <v>1235</v>
      </c>
      <c r="F27" s="22">
        <v>1.0</v>
      </c>
      <c r="G27" s="22">
        <v>1.0</v>
      </c>
      <c r="H27" s="17" t="s">
        <v>1235</v>
      </c>
      <c r="I27" s="17" t="s">
        <v>643</v>
      </c>
      <c r="J27" s="22">
        <v>3.4</v>
      </c>
      <c r="K27" s="22">
        <v>3.5</v>
      </c>
      <c r="L27" s="17" t="s">
        <v>574</v>
      </c>
      <c r="M27" s="17" t="s">
        <v>588</v>
      </c>
    </row>
    <row r="28">
      <c r="A28" s="17" t="s">
        <v>635</v>
      </c>
      <c r="B28" s="17" t="s">
        <v>1236</v>
      </c>
      <c r="C28" s="17" t="s">
        <v>1237</v>
      </c>
      <c r="D28" s="22">
        <v>3.1826414E7</v>
      </c>
      <c r="E28" s="17" t="s">
        <v>1238</v>
      </c>
      <c r="F28" s="22">
        <v>1.0</v>
      </c>
      <c r="G28" s="22">
        <v>1.0</v>
      </c>
      <c r="H28" s="17" t="s">
        <v>1238</v>
      </c>
      <c r="I28" s="17" t="s">
        <v>579</v>
      </c>
      <c r="J28" s="22">
        <v>3.75</v>
      </c>
      <c r="K28" s="22">
        <v>3.6</v>
      </c>
      <c r="L28" s="17" t="s">
        <v>588</v>
      </c>
      <c r="M28" s="17" t="s">
        <v>574</v>
      </c>
    </row>
    <row r="29">
      <c r="A29" s="17" t="s">
        <v>635</v>
      </c>
      <c r="B29" s="17" t="s">
        <v>664</v>
      </c>
      <c r="C29" s="17" t="s">
        <v>668</v>
      </c>
      <c r="D29" s="22">
        <v>3.1329929E7</v>
      </c>
      <c r="E29" s="17"/>
      <c r="F29" s="22">
        <v>1.0</v>
      </c>
      <c r="G29" s="22">
        <v>1.0</v>
      </c>
      <c r="H29" s="17"/>
      <c r="I29" s="17" t="s">
        <v>579</v>
      </c>
      <c r="J29" s="22">
        <v>3.7</v>
      </c>
      <c r="K29" s="22">
        <v>3.4</v>
      </c>
      <c r="L29" s="17" t="s">
        <v>574</v>
      </c>
      <c r="M29" s="17" t="s">
        <v>588</v>
      </c>
    </row>
    <row r="30">
      <c r="A30" s="17" t="s">
        <v>635</v>
      </c>
      <c r="B30" s="17" t="s">
        <v>1239</v>
      </c>
      <c r="C30" s="17" t="s">
        <v>1240</v>
      </c>
      <c r="D30" s="22">
        <v>3.2156296E7</v>
      </c>
      <c r="E30" s="17" t="s">
        <v>1195</v>
      </c>
      <c r="F30" s="22">
        <v>1.0</v>
      </c>
      <c r="G30" s="22">
        <v>1.0</v>
      </c>
      <c r="H30" s="17" t="s">
        <v>1195</v>
      </c>
      <c r="I30" s="17" t="s">
        <v>579</v>
      </c>
      <c r="J30" s="22">
        <v>4.0</v>
      </c>
      <c r="K30" s="22">
        <v>4.0</v>
      </c>
      <c r="L30" s="17" t="s">
        <v>588</v>
      </c>
      <c r="M30" s="17" t="s">
        <v>588</v>
      </c>
    </row>
    <row r="31">
      <c r="A31" s="17" t="s">
        <v>635</v>
      </c>
      <c r="B31" s="17" t="s">
        <v>547</v>
      </c>
      <c r="C31" s="17" t="s">
        <v>546</v>
      </c>
      <c r="D31" s="22">
        <v>3.0819486E7</v>
      </c>
      <c r="E31" s="17" t="s">
        <v>1241</v>
      </c>
      <c r="F31" s="22">
        <v>1.0</v>
      </c>
      <c r="G31" s="22">
        <v>1.0</v>
      </c>
      <c r="H31" s="17" t="s">
        <v>1241</v>
      </c>
      <c r="I31" s="17" t="s">
        <v>577</v>
      </c>
      <c r="J31" s="22">
        <v>3.728</v>
      </c>
      <c r="K31" s="22">
        <v>3.678</v>
      </c>
      <c r="L31" s="17" t="s">
        <v>574</v>
      </c>
      <c r="M31" s="17" t="s">
        <v>588</v>
      </c>
    </row>
    <row r="32">
      <c r="A32" s="17" t="s">
        <v>669</v>
      </c>
      <c r="B32" s="17" t="s">
        <v>1242</v>
      </c>
      <c r="C32" s="17" t="s">
        <v>1243</v>
      </c>
      <c r="D32" s="22">
        <v>3.2469078E7</v>
      </c>
      <c r="E32" s="17" t="s">
        <v>1244</v>
      </c>
      <c r="F32" s="22">
        <v>1.0</v>
      </c>
      <c r="G32" s="22">
        <v>50.0</v>
      </c>
      <c r="H32" s="17" t="s">
        <v>1244</v>
      </c>
      <c r="I32" s="17" t="s">
        <v>643</v>
      </c>
      <c r="J32" s="22">
        <v>3.925</v>
      </c>
      <c r="K32" s="22">
        <v>3.9</v>
      </c>
      <c r="L32" s="17" t="s">
        <v>588</v>
      </c>
      <c r="M32" s="17" t="s">
        <v>574</v>
      </c>
    </row>
    <row r="33">
      <c r="A33" s="17" t="s">
        <v>669</v>
      </c>
      <c r="B33" s="17" t="s">
        <v>1245</v>
      </c>
      <c r="C33" s="17" t="s">
        <v>909</v>
      </c>
      <c r="D33" s="22">
        <v>3.1694388E7</v>
      </c>
      <c r="E33" s="17" t="s">
        <v>1195</v>
      </c>
      <c r="F33" s="22">
        <v>1.0</v>
      </c>
      <c r="G33" s="22">
        <v>60.0</v>
      </c>
      <c r="H33" s="17" t="s">
        <v>1195</v>
      </c>
      <c r="I33" s="17" t="s">
        <v>643</v>
      </c>
      <c r="J33" s="22">
        <v>3.96</v>
      </c>
      <c r="K33" s="22">
        <v>3.96</v>
      </c>
      <c r="L33" s="17" t="s">
        <v>574</v>
      </c>
      <c r="M33" s="17" t="s">
        <v>588</v>
      </c>
    </row>
    <row r="34">
      <c r="A34" s="17" t="s">
        <v>669</v>
      </c>
      <c r="B34" s="17" t="s">
        <v>1246</v>
      </c>
      <c r="C34" s="17" t="s">
        <v>1247</v>
      </c>
      <c r="D34" s="22">
        <v>3.2498195E7</v>
      </c>
      <c r="E34" s="17" t="s">
        <v>1248</v>
      </c>
      <c r="F34" s="22">
        <v>1.0</v>
      </c>
      <c r="G34" s="22">
        <v>52.0</v>
      </c>
      <c r="H34" s="17" t="s">
        <v>1248</v>
      </c>
      <c r="I34" s="17" t="s">
        <v>990</v>
      </c>
      <c r="J34" s="22">
        <v>3.29</v>
      </c>
      <c r="K34" s="22">
        <v>3.3</v>
      </c>
      <c r="L34" s="17" t="s">
        <v>588</v>
      </c>
      <c r="M34" s="17" t="s">
        <v>574</v>
      </c>
    </row>
    <row r="35">
      <c r="A35" s="17" t="s">
        <v>669</v>
      </c>
      <c r="B35" s="17" t="s">
        <v>1249</v>
      </c>
      <c r="C35" s="17" t="s">
        <v>1085</v>
      </c>
      <c r="D35" s="22">
        <v>3.2186148E7</v>
      </c>
      <c r="E35" s="17" t="s">
        <v>1210</v>
      </c>
      <c r="F35" s="22">
        <v>1.0</v>
      </c>
      <c r="G35" s="22">
        <v>30.0</v>
      </c>
      <c r="H35" s="17" t="s">
        <v>1210</v>
      </c>
      <c r="I35" s="17" t="s">
        <v>579</v>
      </c>
      <c r="J35" s="22">
        <v>4.0</v>
      </c>
      <c r="K35" s="22">
        <v>4.0</v>
      </c>
      <c r="L35" s="17" t="s">
        <v>574</v>
      </c>
      <c r="M35" s="17" t="s">
        <v>574</v>
      </c>
    </row>
    <row r="36">
      <c r="A36" s="17" t="s">
        <v>669</v>
      </c>
      <c r="B36" s="17" t="s">
        <v>1250</v>
      </c>
      <c r="C36" s="17" t="s">
        <v>902</v>
      </c>
      <c r="D36" s="22">
        <v>3.1751076E7</v>
      </c>
      <c r="E36" s="17" t="s">
        <v>1251</v>
      </c>
      <c r="F36" s="22">
        <v>3.0</v>
      </c>
      <c r="G36" s="22">
        <v>30.0</v>
      </c>
      <c r="H36" s="17" t="s">
        <v>1251</v>
      </c>
      <c r="I36" s="17" t="s">
        <v>643</v>
      </c>
      <c r="J36" s="22">
        <v>3.785</v>
      </c>
      <c r="K36" s="22">
        <v>3.88</v>
      </c>
      <c r="L36" s="17" t="s">
        <v>574</v>
      </c>
      <c r="M36" s="17" t="s">
        <v>574</v>
      </c>
    </row>
    <row r="37">
      <c r="A37" s="17" t="s">
        <v>669</v>
      </c>
      <c r="B37" s="17" t="s">
        <v>1252</v>
      </c>
      <c r="C37" s="17" t="s">
        <v>1253</v>
      </c>
      <c r="D37" s="22">
        <v>3.2159463E7</v>
      </c>
      <c r="E37" s="17" t="s">
        <v>1210</v>
      </c>
      <c r="F37" s="22">
        <v>1.0</v>
      </c>
      <c r="G37" s="22">
        <v>50.0</v>
      </c>
      <c r="H37" s="17" t="s">
        <v>1210</v>
      </c>
      <c r="I37" s="17" t="s">
        <v>579</v>
      </c>
      <c r="J37" s="22">
        <v>3.944</v>
      </c>
      <c r="K37" s="22">
        <v>4.0</v>
      </c>
      <c r="L37" s="17" t="s">
        <v>588</v>
      </c>
      <c r="M37" s="17" t="s">
        <v>574</v>
      </c>
    </row>
    <row r="38">
      <c r="A38" s="17" t="s">
        <v>669</v>
      </c>
      <c r="B38" s="17" t="s">
        <v>1062</v>
      </c>
      <c r="C38" s="17" t="s">
        <v>1063</v>
      </c>
      <c r="D38" s="22">
        <v>3.2156475E7</v>
      </c>
      <c r="E38" s="17" t="s">
        <v>1254</v>
      </c>
      <c r="F38" s="22">
        <v>1.0</v>
      </c>
      <c r="G38" s="22">
        <v>60.0</v>
      </c>
      <c r="H38" s="17" t="s">
        <v>1254</v>
      </c>
      <c r="I38" s="17" t="s">
        <v>579</v>
      </c>
      <c r="J38" s="22">
        <v>4.0</v>
      </c>
      <c r="K38" s="22">
        <v>4.0</v>
      </c>
      <c r="L38" s="17" t="s">
        <v>574</v>
      </c>
      <c r="M38" s="17" t="s">
        <v>588</v>
      </c>
    </row>
    <row r="39">
      <c r="A39" s="17" t="s">
        <v>669</v>
      </c>
      <c r="B39" s="17" t="s">
        <v>912</v>
      </c>
      <c r="C39" s="17" t="s">
        <v>913</v>
      </c>
      <c r="D39" s="22">
        <v>3.1817951E7</v>
      </c>
      <c r="E39" s="17"/>
      <c r="F39" s="22">
        <v>3.0</v>
      </c>
      <c r="G39" s="22">
        <v>32.0</v>
      </c>
      <c r="H39" s="17"/>
      <c r="I39" s="17" t="s">
        <v>990</v>
      </c>
      <c r="J39" s="22">
        <v>3.66</v>
      </c>
      <c r="K39" s="22">
        <v>3.63</v>
      </c>
      <c r="L39" s="17" t="s">
        <v>574</v>
      </c>
      <c r="M39" s="17" t="s">
        <v>574</v>
      </c>
    </row>
    <row r="40">
      <c r="A40" s="17" t="s">
        <v>669</v>
      </c>
      <c r="B40" s="17" t="s">
        <v>1095</v>
      </c>
      <c r="C40" s="17" t="s">
        <v>1096</v>
      </c>
      <c r="D40" s="22">
        <v>3.1384119E7</v>
      </c>
      <c r="E40" s="17" t="s">
        <v>1235</v>
      </c>
      <c r="F40" s="22">
        <v>1.0</v>
      </c>
      <c r="G40" s="22">
        <v>60.0</v>
      </c>
      <c r="H40" s="17" t="s">
        <v>1235</v>
      </c>
      <c r="I40" s="17" t="s">
        <v>579</v>
      </c>
      <c r="J40" s="22">
        <v>3.4</v>
      </c>
      <c r="K40" s="22">
        <v>3.4</v>
      </c>
      <c r="L40" s="17" t="s">
        <v>574</v>
      </c>
      <c r="M40" s="17" t="s">
        <v>588</v>
      </c>
    </row>
    <row r="41">
      <c r="A41" s="17" t="s">
        <v>669</v>
      </c>
      <c r="B41" s="17" t="s">
        <v>1078</v>
      </c>
      <c r="C41" s="17" t="s">
        <v>1079</v>
      </c>
      <c r="D41" s="22">
        <v>3.2175363E7</v>
      </c>
      <c r="E41" s="17" t="s">
        <v>1210</v>
      </c>
      <c r="F41" s="22">
        <v>1.0</v>
      </c>
      <c r="G41" s="22">
        <v>60.0</v>
      </c>
      <c r="H41" s="17" t="s">
        <v>1210</v>
      </c>
      <c r="I41" s="17" t="s">
        <v>643</v>
      </c>
      <c r="J41" s="22">
        <v>3.94</v>
      </c>
      <c r="K41" s="22">
        <v>2.0</v>
      </c>
      <c r="L41" s="17" t="s">
        <v>574</v>
      </c>
      <c r="M41" s="17" t="s">
        <v>588</v>
      </c>
    </row>
    <row r="42">
      <c r="A42" s="17" t="s">
        <v>1255</v>
      </c>
      <c r="B42" s="17" t="s">
        <v>1256</v>
      </c>
      <c r="C42" s="17" t="s">
        <v>1257</v>
      </c>
      <c r="D42" s="22">
        <v>3.2251385E7</v>
      </c>
      <c r="E42" s="17" t="s">
        <v>1258</v>
      </c>
      <c r="F42" s="22">
        <v>3.0</v>
      </c>
      <c r="G42" s="22">
        <v>89.0</v>
      </c>
      <c r="H42" s="17" t="s">
        <v>1258</v>
      </c>
      <c r="I42" s="17" t="s">
        <v>1048</v>
      </c>
      <c r="J42" s="22">
        <v>3.835</v>
      </c>
      <c r="K42" s="22">
        <v>3.767</v>
      </c>
      <c r="L42" s="17" t="s">
        <v>588</v>
      </c>
      <c r="M42" s="17" t="s">
        <v>588</v>
      </c>
    </row>
    <row r="43">
      <c r="A43" s="17" t="s">
        <v>1255</v>
      </c>
      <c r="B43" s="17" t="s">
        <v>1259</v>
      </c>
      <c r="C43" s="17" t="s">
        <v>1260</v>
      </c>
      <c r="D43" s="22">
        <v>3.2493106E7</v>
      </c>
      <c r="E43" s="17" t="s">
        <v>1258</v>
      </c>
      <c r="F43" s="22">
        <v>5.0</v>
      </c>
      <c r="G43" s="22">
        <v>90.0</v>
      </c>
      <c r="H43" s="17" t="s">
        <v>1258</v>
      </c>
      <c r="I43" s="17" t="s">
        <v>1261</v>
      </c>
      <c r="J43" s="22">
        <v>3.68</v>
      </c>
      <c r="K43" s="22">
        <v>3.829</v>
      </c>
      <c r="L43" s="17" t="s">
        <v>588</v>
      </c>
      <c r="M43" s="17" t="s">
        <v>588</v>
      </c>
    </row>
    <row r="44">
      <c r="A44" s="17" t="s">
        <v>1262</v>
      </c>
      <c r="B44" s="12" t="s">
        <v>1263</v>
      </c>
      <c r="C44" s="17" t="s">
        <v>1264</v>
      </c>
      <c r="D44" s="22">
        <v>3.171296E7</v>
      </c>
      <c r="E44" s="17"/>
      <c r="F44" s="17"/>
      <c r="G44" s="17"/>
      <c r="H44" s="17"/>
      <c r="I44" s="17"/>
      <c r="J44" s="17"/>
      <c r="K44" s="17"/>
      <c r="L44" s="17"/>
      <c r="M44" s="17"/>
    </row>
    <row r="45">
      <c r="A45" s="17" t="s">
        <v>1262</v>
      </c>
      <c r="B45" s="17" t="s">
        <v>932</v>
      </c>
      <c r="C45" s="17" t="s">
        <v>933</v>
      </c>
      <c r="D45" s="22">
        <v>3.1680336E7</v>
      </c>
      <c r="E45" s="17"/>
      <c r="F45" s="17"/>
      <c r="G45" s="17"/>
      <c r="H45" s="17"/>
      <c r="I45" s="17"/>
      <c r="J45" s="17"/>
      <c r="K45" s="17"/>
      <c r="L45" s="17"/>
      <c r="M45" s="17"/>
    </row>
    <row r="46">
      <c r="A46" s="17" t="s">
        <v>681</v>
      </c>
      <c r="B46" s="17" t="s">
        <v>1099</v>
      </c>
      <c r="C46" s="17" t="s">
        <v>1100</v>
      </c>
      <c r="D46" s="22">
        <v>3.2018212E7</v>
      </c>
      <c r="E46" s="17" t="s">
        <v>1195</v>
      </c>
      <c r="F46" s="22">
        <v>1.0</v>
      </c>
      <c r="G46" s="22">
        <v>1.0</v>
      </c>
      <c r="H46" s="17" t="s">
        <v>1195</v>
      </c>
      <c r="I46" s="17" t="s">
        <v>643</v>
      </c>
      <c r="J46" s="22">
        <v>3.465</v>
      </c>
      <c r="K46" s="22">
        <v>3.19</v>
      </c>
      <c r="L46" s="17" t="s">
        <v>574</v>
      </c>
      <c r="M46" s="17" t="s">
        <v>588</v>
      </c>
    </row>
    <row r="47">
      <c r="A47" s="17" t="s">
        <v>681</v>
      </c>
      <c r="B47" s="17" t="s">
        <v>1101</v>
      </c>
      <c r="C47" s="17" t="s">
        <v>1102</v>
      </c>
      <c r="D47" s="22">
        <v>3.1820014E7</v>
      </c>
      <c r="E47" s="17" t="s">
        <v>1210</v>
      </c>
      <c r="F47" s="22">
        <v>1.0</v>
      </c>
      <c r="G47" s="22">
        <v>1.0</v>
      </c>
      <c r="H47" s="17" t="s">
        <v>1210</v>
      </c>
      <c r="I47" s="17" t="s">
        <v>579</v>
      </c>
      <c r="J47" s="22">
        <v>3.76</v>
      </c>
      <c r="K47" s="22">
        <v>3.7</v>
      </c>
      <c r="L47" s="17" t="s">
        <v>574</v>
      </c>
      <c r="M47" s="17" t="s">
        <v>588</v>
      </c>
    </row>
    <row r="48">
      <c r="A48" s="17" t="s">
        <v>681</v>
      </c>
      <c r="B48" s="17" t="s">
        <v>1105</v>
      </c>
      <c r="C48" s="17" t="s">
        <v>1106</v>
      </c>
      <c r="D48" s="22">
        <v>3.0950752E7</v>
      </c>
      <c r="E48" s="17" t="s">
        <v>1265</v>
      </c>
      <c r="F48" s="22">
        <v>1.0</v>
      </c>
      <c r="G48" s="22">
        <v>1.0</v>
      </c>
      <c r="H48" s="17" t="s">
        <v>1265</v>
      </c>
      <c r="I48" s="17" t="s">
        <v>579</v>
      </c>
      <c r="J48" s="22">
        <v>3.7</v>
      </c>
      <c r="K48" s="22">
        <v>3.8</v>
      </c>
      <c r="L48" s="17" t="s">
        <v>574</v>
      </c>
      <c r="M48" s="17" t="s">
        <v>588</v>
      </c>
    </row>
    <row r="49">
      <c r="A49" s="17" t="s">
        <v>681</v>
      </c>
      <c r="B49" s="17" t="s">
        <v>1119</v>
      </c>
      <c r="C49" s="17" t="s">
        <v>1120</v>
      </c>
      <c r="D49" s="22">
        <v>3.1980011E7</v>
      </c>
      <c r="E49" s="17"/>
      <c r="F49" s="22">
        <v>1.0</v>
      </c>
      <c r="G49" s="22">
        <v>1.0</v>
      </c>
      <c r="H49" s="17"/>
      <c r="I49" s="17" t="s">
        <v>579</v>
      </c>
      <c r="J49" s="22">
        <v>3.96</v>
      </c>
      <c r="K49" s="22">
        <v>3.96</v>
      </c>
      <c r="L49" s="17" t="s">
        <v>574</v>
      </c>
      <c r="M49" s="17" t="s">
        <v>588</v>
      </c>
    </row>
    <row r="50">
      <c r="A50" s="17" t="s">
        <v>681</v>
      </c>
      <c r="B50" s="17" t="s">
        <v>1107</v>
      </c>
      <c r="C50" s="17" t="s">
        <v>1108</v>
      </c>
      <c r="D50" s="22">
        <v>3.1580312E7</v>
      </c>
      <c r="E50" s="17" t="s">
        <v>1210</v>
      </c>
      <c r="F50" s="22">
        <v>1.0</v>
      </c>
      <c r="G50" s="22">
        <v>1.0</v>
      </c>
      <c r="H50" s="17" t="s">
        <v>1210</v>
      </c>
      <c r="I50" s="17" t="s">
        <v>579</v>
      </c>
      <c r="J50" s="22">
        <v>3.53</v>
      </c>
      <c r="K50" s="22">
        <v>3.35</v>
      </c>
      <c r="L50" s="17" t="s">
        <v>574</v>
      </c>
      <c r="M50" s="17" t="s">
        <v>574</v>
      </c>
    </row>
    <row r="51">
      <c r="A51" s="17" t="s">
        <v>681</v>
      </c>
      <c r="B51" s="17" t="s">
        <v>1109</v>
      </c>
      <c r="C51" s="17" t="s">
        <v>1110</v>
      </c>
      <c r="D51" s="22">
        <v>3.0918153E7</v>
      </c>
      <c r="E51" s="17" t="s">
        <v>1210</v>
      </c>
      <c r="F51" s="22">
        <v>1.0</v>
      </c>
      <c r="G51" s="22">
        <v>1.0</v>
      </c>
      <c r="H51" s="17" t="s">
        <v>1210</v>
      </c>
      <c r="I51" s="17" t="s">
        <v>579</v>
      </c>
      <c r="J51" s="22">
        <v>3.933</v>
      </c>
      <c r="K51" s="22">
        <v>3.975</v>
      </c>
      <c r="L51" s="17" t="s">
        <v>574</v>
      </c>
      <c r="M51" s="17" t="s">
        <v>588</v>
      </c>
    </row>
    <row r="52">
      <c r="A52" s="17" t="s">
        <v>681</v>
      </c>
      <c r="B52" s="17" t="s">
        <v>934</v>
      </c>
      <c r="C52" s="17" t="s">
        <v>935</v>
      </c>
      <c r="D52" s="22">
        <v>3.0900741E7</v>
      </c>
      <c r="E52" s="17" t="s">
        <v>1195</v>
      </c>
      <c r="F52" s="22">
        <v>1.0</v>
      </c>
      <c r="G52" s="22">
        <v>1.0</v>
      </c>
      <c r="H52" s="17" t="s">
        <v>1195</v>
      </c>
      <c r="I52" s="17" t="s">
        <v>579</v>
      </c>
      <c r="J52" s="22">
        <v>3.82</v>
      </c>
      <c r="K52" s="22">
        <v>3.714</v>
      </c>
      <c r="L52" s="17" t="s">
        <v>574</v>
      </c>
      <c r="M52" s="17" t="s">
        <v>588</v>
      </c>
    </row>
    <row r="53">
      <c r="A53" s="17" t="s">
        <v>681</v>
      </c>
      <c r="B53" s="17" t="s">
        <v>1066</v>
      </c>
      <c r="C53" s="17" t="s">
        <v>1067</v>
      </c>
      <c r="D53" s="22">
        <v>3.2016238E7</v>
      </c>
      <c r="E53" s="17" t="s">
        <v>1251</v>
      </c>
      <c r="F53" s="22">
        <v>1.0</v>
      </c>
      <c r="G53" s="22">
        <v>1.0</v>
      </c>
      <c r="H53" s="17" t="s">
        <v>1251</v>
      </c>
      <c r="I53" s="17" t="s">
        <v>579</v>
      </c>
      <c r="J53" s="22">
        <v>3.9</v>
      </c>
      <c r="K53" s="22">
        <v>3.9</v>
      </c>
      <c r="L53" s="17" t="s">
        <v>574</v>
      </c>
      <c r="M53" s="17" t="s">
        <v>588</v>
      </c>
    </row>
    <row r="54">
      <c r="A54" s="17" t="s">
        <v>710</v>
      </c>
      <c r="B54" s="17" t="s">
        <v>950</v>
      </c>
      <c r="C54" s="17" t="s">
        <v>951</v>
      </c>
      <c r="D54" s="22">
        <v>3.1380075E7</v>
      </c>
      <c r="E54" s="17" t="s">
        <v>1210</v>
      </c>
      <c r="F54" s="22">
        <v>1.0</v>
      </c>
      <c r="G54" s="22">
        <v>3.0</v>
      </c>
      <c r="H54" s="17" t="s">
        <v>1210</v>
      </c>
      <c r="I54" s="17" t="s">
        <v>1115</v>
      </c>
      <c r="J54" s="22">
        <v>4.0</v>
      </c>
      <c r="K54" s="22">
        <v>4.0</v>
      </c>
      <c r="L54" s="17" t="s">
        <v>574</v>
      </c>
      <c r="M54" s="17" t="s">
        <v>588</v>
      </c>
    </row>
    <row r="55">
      <c r="A55" s="17" t="s">
        <v>710</v>
      </c>
      <c r="B55" s="17" t="s">
        <v>1266</v>
      </c>
      <c r="C55" s="17" t="s">
        <v>1267</v>
      </c>
      <c r="D55" s="22">
        <v>3.1453336E7</v>
      </c>
      <c r="E55" s="17"/>
      <c r="F55" s="22">
        <v>2.0</v>
      </c>
      <c r="G55" s="22">
        <v>10.0</v>
      </c>
      <c r="H55" s="17"/>
      <c r="I55" s="17" t="s">
        <v>579</v>
      </c>
      <c r="J55" s="22">
        <v>3.87</v>
      </c>
      <c r="K55" s="22">
        <v>3.891</v>
      </c>
      <c r="L55" s="17" t="s">
        <v>588</v>
      </c>
      <c r="M55" s="17" t="s">
        <v>588</v>
      </c>
    </row>
    <row r="56">
      <c r="A56" s="17" t="s">
        <v>710</v>
      </c>
      <c r="B56" s="17" t="s">
        <v>916</v>
      </c>
      <c r="C56" s="17" t="s">
        <v>917</v>
      </c>
      <c r="D56" s="22">
        <v>3.2012111E7</v>
      </c>
      <c r="E56" s="17" t="s">
        <v>1195</v>
      </c>
      <c r="F56" s="22">
        <v>1.0</v>
      </c>
      <c r="G56" s="22">
        <v>5.0</v>
      </c>
      <c r="H56" s="17" t="s">
        <v>1195</v>
      </c>
      <c r="I56" s="17" t="s">
        <v>643</v>
      </c>
      <c r="J56" s="22">
        <v>3.594</v>
      </c>
      <c r="K56" s="22">
        <v>3.735</v>
      </c>
      <c r="L56" s="17" t="s">
        <v>574</v>
      </c>
      <c r="M56" s="17" t="s">
        <v>588</v>
      </c>
    </row>
    <row r="57">
      <c r="A57" s="17" t="s">
        <v>710</v>
      </c>
      <c r="B57" s="17" t="s">
        <v>451</v>
      </c>
      <c r="C57" s="17" t="s">
        <v>450</v>
      </c>
      <c r="D57" s="22">
        <v>3.1079853E7</v>
      </c>
      <c r="E57" s="17" t="s">
        <v>1268</v>
      </c>
      <c r="F57" s="22">
        <v>1.0</v>
      </c>
      <c r="G57" s="22">
        <v>1.0</v>
      </c>
      <c r="H57" s="17" t="s">
        <v>1268</v>
      </c>
      <c r="I57" s="17" t="s">
        <v>577</v>
      </c>
      <c r="J57" s="22">
        <v>3.97</v>
      </c>
      <c r="K57" s="22">
        <v>3.977</v>
      </c>
      <c r="L57" s="17" t="s">
        <v>574</v>
      </c>
      <c r="M57" s="17" t="s">
        <v>588</v>
      </c>
    </row>
    <row r="58">
      <c r="A58" s="17" t="s">
        <v>710</v>
      </c>
      <c r="B58" s="17" t="s">
        <v>1269</v>
      </c>
      <c r="C58" s="17" t="s">
        <v>1270</v>
      </c>
      <c r="D58" s="22">
        <v>3.1197859E7</v>
      </c>
      <c r="E58" s="17" t="s">
        <v>1268</v>
      </c>
      <c r="F58" s="22">
        <v>1.0</v>
      </c>
      <c r="G58" s="22">
        <v>9.0</v>
      </c>
      <c r="H58" s="17" t="s">
        <v>1268</v>
      </c>
      <c r="I58" s="17" t="s">
        <v>643</v>
      </c>
      <c r="J58" s="22">
        <v>3.911</v>
      </c>
      <c r="K58" s="22">
        <v>3.846</v>
      </c>
      <c r="L58" s="17" t="s">
        <v>574</v>
      </c>
      <c r="M58" s="17" t="s">
        <v>574</v>
      </c>
    </row>
    <row r="59">
      <c r="A59" s="17" t="s">
        <v>710</v>
      </c>
      <c r="B59" s="17" t="s">
        <v>961</v>
      </c>
      <c r="C59" s="17" t="s">
        <v>962</v>
      </c>
      <c r="D59" s="22">
        <v>3.1421623E7</v>
      </c>
      <c r="E59" s="17" t="s">
        <v>1271</v>
      </c>
      <c r="F59" s="22">
        <v>1.0</v>
      </c>
      <c r="G59" s="22">
        <v>6.0</v>
      </c>
      <c r="H59" s="17" t="s">
        <v>1271</v>
      </c>
      <c r="I59" s="17" t="s">
        <v>579</v>
      </c>
      <c r="J59" s="22">
        <v>3.611</v>
      </c>
      <c r="K59" s="22">
        <v>3.463</v>
      </c>
      <c r="L59" s="17" t="s">
        <v>574</v>
      </c>
      <c r="M59" s="17" t="s">
        <v>588</v>
      </c>
    </row>
    <row r="60">
      <c r="A60" s="17" t="s">
        <v>710</v>
      </c>
      <c r="B60" s="17" t="s">
        <v>1272</v>
      </c>
      <c r="C60" s="17" t="s">
        <v>1273</v>
      </c>
      <c r="D60" s="22">
        <v>3.2499001E7</v>
      </c>
      <c r="E60" s="17"/>
      <c r="F60" s="17"/>
      <c r="G60" s="17"/>
      <c r="H60" s="17"/>
      <c r="I60" s="17"/>
      <c r="J60" s="17"/>
      <c r="K60" s="17"/>
      <c r="L60" s="17"/>
      <c r="M60" s="17"/>
    </row>
    <row r="61">
      <c r="A61" s="17" t="s">
        <v>741</v>
      </c>
      <c r="B61" s="17" t="s">
        <v>897</v>
      </c>
      <c r="C61" s="17" t="s">
        <v>898</v>
      </c>
      <c r="D61" s="22">
        <v>3.1813633E7</v>
      </c>
      <c r="E61" s="17" t="s">
        <v>1210</v>
      </c>
      <c r="F61" s="22">
        <v>1.0</v>
      </c>
      <c r="G61" s="22">
        <v>60.0</v>
      </c>
      <c r="H61" s="17"/>
      <c r="I61" s="17" t="s">
        <v>579</v>
      </c>
      <c r="J61" s="22">
        <v>3.691</v>
      </c>
      <c r="K61" s="22">
        <v>3.7</v>
      </c>
      <c r="L61" s="17" t="s">
        <v>574</v>
      </c>
      <c r="M61" s="17" t="s">
        <v>588</v>
      </c>
    </row>
    <row r="62">
      <c r="A62" s="17" t="s">
        <v>741</v>
      </c>
      <c r="B62" s="17" t="s">
        <v>1116</v>
      </c>
      <c r="C62" s="17" t="s">
        <v>1117</v>
      </c>
      <c r="D62" s="22">
        <v>3.1825069E7</v>
      </c>
      <c r="E62" s="17" t="s">
        <v>1210</v>
      </c>
      <c r="F62" s="22">
        <v>1.0</v>
      </c>
      <c r="G62" s="22">
        <v>8.0</v>
      </c>
      <c r="H62" s="17" t="s">
        <v>1210</v>
      </c>
      <c r="I62" s="17" t="s">
        <v>579</v>
      </c>
      <c r="J62" s="22">
        <v>3.902</v>
      </c>
      <c r="K62" s="22">
        <v>3.856</v>
      </c>
      <c r="L62" s="17" t="s">
        <v>574</v>
      </c>
      <c r="M62" s="17" t="s">
        <v>588</v>
      </c>
    </row>
    <row r="63">
      <c r="A63" s="17" t="s">
        <v>741</v>
      </c>
      <c r="B63" s="17" t="s">
        <v>914</v>
      </c>
      <c r="C63" s="17" t="s">
        <v>915</v>
      </c>
      <c r="D63" s="22">
        <v>3.1829387E7</v>
      </c>
      <c r="E63" s="17" t="s">
        <v>1210</v>
      </c>
      <c r="F63" s="22">
        <v>1.0</v>
      </c>
      <c r="G63" s="22">
        <v>1.0</v>
      </c>
      <c r="H63" s="17" t="s">
        <v>1210</v>
      </c>
      <c r="I63" s="17" t="s">
        <v>579</v>
      </c>
      <c r="J63" s="22">
        <v>4.0</v>
      </c>
      <c r="K63" s="22">
        <v>4.0</v>
      </c>
      <c r="L63" s="17" t="s">
        <v>574</v>
      </c>
      <c r="M63" s="17" t="s">
        <v>574</v>
      </c>
    </row>
    <row r="64">
      <c r="A64" s="17" t="s">
        <v>741</v>
      </c>
      <c r="B64" s="17" t="s">
        <v>742</v>
      </c>
      <c r="C64" s="17" t="s">
        <v>745</v>
      </c>
      <c r="D64" s="22">
        <v>3.197074E7</v>
      </c>
      <c r="E64" s="17"/>
      <c r="F64" s="22">
        <v>1.0</v>
      </c>
      <c r="G64" s="22">
        <v>3.0</v>
      </c>
      <c r="H64" s="17"/>
      <c r="I64" s="17" t="s">
        <v>579</v>
      </c>
      <c r="J64" s="22">
        <v>3.96</v>
      </c>
      <c r="K64" s="22">
        <v>3.966</v>
      </c>
      <c r="L64" s="17" t="s">
        <v>574</v>
      </c>
      <c r="M64" s="17" t="s">
        <v>588</v>
      </c>
    </row>
    <row r="65">
      <c r="A65" s="17" t="s">
        <v>741</v>
      </c>
      <c r="B65" s="17" t="s">
        <v>1088</v>
      </c>
      <c r="C65" s="17" t="s">
        <v>1089</v>
      </c>
      <c r="D65" s="22">
        <v>3.1974845E7</v>
      </c>
      <c r="E65" s="17" t="s">
        <v>1210</v>
      </c>
      <c r="F65" s="22">
        <v>1.0</v>
      </c>
      <c r="G65" s="22">
        <v>5.0</v>
      </c>
      <c r="H65" s="17" t="s">
        <v>1210</v>
      </c>
      <c r="I65" s="17" t="s">
        <v>579</v>
      </c>
      <c r="J65" s="22">
        <v>3.89</v>
      </c>
      <c r="K65" s="22">
        <v>4.0</v>
      </c>
      <c r="L65" s="17" t="s">
        <v>574</v>
      </c>
      <c r="M65" s="17" t="s">
        <v>588</v>
      </c>
    </row>
    <row r="66">
      <c r="A66" s="17" t="s">
        <v>741</v>
      </c>
      <c r="B66" s="17" t="s">
        <v>1121</v>
      </c>
      <c r="C66" s="17" t="s">
        <v>1122</v>
      </c>
      <c r="D66" s="22">
        <v>3.1816729E7</v>
      </c>
      <c r="E66" s="17" t="s">
        <v>1268</v>
      </c>
      <c r="F66" s="22">
        <v>1.0</v>
      </c>
      <c r="G66" s="22">
        <v>6.0</v>
      </c>
      <c r="H66" s="17" t="s">
        <v>1268</v>
      </c>
      <c r="I66" s="17" t="s">
        <v>579</v>
      </c>
      <c r="J66" s="22">
        <v>3.9</v>
      </c>
      <c r="K66" s="22">
        <v>3.923</v>
      </c>
      <c r="L66" s="17" t="s">
        <v>574</v>
      </c>
      <c r="M66" s="17" t="s">
        <v>588</v>
      </c>
    </row>
    <row r="67">
      <c r="A67" s="17" t="s">
        <v>741</v>
      </c>
      <c r="B67" s="17" t="s">
        <v>1269</v>
      </c>
      <c r="C67" s="17" t="s">
        <v>904</v>
      </c>
      <c r="D67" s="22">
        <v>3.169032E7</v>
      </c>
      <c r="E67" s="17"/>
      <c r="F67" s="17"/>
      <c r="G67" s="17"/>
      <c r="H67" s="17"/>
      <c r="I67" s="17"/>
      <c r="J67" s="17"/>
      <c r="K67" s="17"/>
      <c r="L67" s="17"/>
      <c r="M67" s="17"/>
    </row>
    <row r="68">
      <c r="A68" s="17" t="s">
        <v>741</v>
      </c>
      <c r="B68" s="17" t="s">
        <v>1274</v>
      </c>
      <c r="C68" s="17" t="s">
        <v>1275</v>
      </c>
      <c r="D68" s="22">
        <v>3.1714927E7</v>
      </c>
      <c r="E68" s="17"/>
      <c r="F68" s="17"/>
      <c r="G68" s="17"/>
      <c r="H68" s="17"/>
      <c r="I68" s="17"/>
      <c r="J68" s="17"/>
      <c r="K68" s="17"/>
      <c r="L68" s="17"/>
      <c r="M68" s="17"/>
    </row>
    <row r="69">
      <c r="A69" s="17" t="s">
        <v>750</v>
      </c>
      <c r="B69" s="17" t="s">
        <v>1276</v>
      </c>
      <c r="C69" s="17" t="s">
        <v>1277</v>
      </c>
      <c r="D69" s="32">
        <v>3.0802865E7</v>
      </c>
      <c r="E69" s="17" t="s">
        <v>1210</v>
      </c>
      <c r="F69" s="22">
        <v>2.0</v>
      </c>
      <c r="G69" s="22">
        <v>1.0</v>
      </c>
      <c r="H69" s="17" t="s">
        <v>1210</v>
      </c>
      <c r="I69" s="17" t="s">
        <v>577</v>
      </c>
      <c r="J69" s="22">
        <v>3.908</v>
      </c>
      <c r="K69" s="22">
        <v>4.0</v>
      </c>
      <c r="L69" s="17" t="s">
        <v>588</v>
      </c>
      <c r="M69" s="17" t="s">
        <v>588</v>
      </c>
    </row>
    <row r="70">
      <c r="A70" s="17" t="s">
        <v>750</v>
      </c>
      <c r="B70" s="17" t="s">
        <v>1278</v>
      </c>
      <c r="C70" s="17" t="s">
        <v>1279</v>
      </c>
      <c r="D70" s="22">
        <v>3.1411639E7</v>
      </c>
      <c r="E70" s="17" t="s">
        <v>1251</v>
      </c>
      <c r="F70" s="22">
        <v>1.0</v>
      </c>
      <c r="G70" s="22">
        <v>1.0</v>
      </c>
      <c r="H70" s="17" t="s">
        <v>1251</v>
      </c>
      <c r="I70" s="17" t="s">
        <v>579</v>
      </c>
      <c r="J70" s="22">
        <v>3.76</v>
      </c>
      <c r="K70" s="22">
        <v>3.625</v>
      </c>
      <c r="L70" s="17" t="s">
        <v>588</v>
      </c>
      <c r="M70" s="17" t="s">
        <v>588</v>
      </c>
    </row>
    <row r="71">
      <c r="A71" s="17" t="s">
        <v>750</v>
      </c>
      <c r="B71" s="17" t="s">
        <v>1280</v>
      </c>
      <c r="C71" s="17" t="s">
        <v>1281</v>
      </c>
      <c r="D71" s="22">
        <v>3.1826132E7</v>
      </c>
      <c r="E71" s="17" t="s">
        <v>1282</v>
      </c>
      <c r="F71" s="22">
        <v>2.0</v>
      </c>
      <c r="G71" s="22">
        <v>1.0</v>
      </c>
      <c r="H71" s="17" t="s">
        <v>1282</v>
      </c>
      <c r="I71" s="17" t="s">
        <v>579</v>
      </c>
      <c r="J71" s="22">
        <v>3.85</v>
      </c>
      <c r="K71" s="22">
        <v>3.89</v>
      </c>
      <c r="L71" s="17" t="s">
        <v>588</v>
      </c>
      <c r="M71" s="17" t="s">
        <v>588</v>
      </c>
    </row>
    <row r="72">
      <c r="A72" s="17" t="s">
        <v>750</v>
      </c>
      <c r="B72" s="17" t="s">
        <v>1283</v>
      </c>
      <c r="C72" s="17" t="s">
        <v>1284</v>
      </c>
      <c r="D72" s="22">
        <v>3.181905E7</v>
      </c>
      <c r="E72" s="17" t="s">
        <v>1195</v>
      </c>
      <c r="F72" s="22">
        <v>2.0</v>
      </c>
      <c r="G72" s="22">
        <v>1.0</v>
      </c>
      <c r="H72" s="17" t="s">
        <v>1195</v>
      </c>
      <c r="I72" s="17" t="s">
        <v>579</v>
      </c>
      <c r="J72" s="22">
        <v>3.954</v>
      </c>
      <c r="K72" s="22">
        <v>3.9</v>
      </c>
      <c r="L72" s="17" t="s">
        <v>588</v>
      </c>
      <c r="M72" s="17" t="s">
        <v>588</v>
      </c>
    </row>
    <row r="73">
      <c r="A73" s="17" t="s">
        <v>750</v>
      </c>
      <c r="B73" s="17" t="s">
        <v>1054</v>
      </c>
      <c r="C73" s="17" t="s">
        <v>1055</v>
      </c>
      <c r="D73" s="22">
        <v>3.197773E7</v>
      </c>
      <c r="E73" s="17" t="s">
        <v>1248</v>
      </c>
      <c r="F73" s="22">
        <v>2.0</v>
      </c>
      <c r="G73" s="22">
        <v>2.0</v>
      </c>
      <c r="H73" s="17" t="s">
        <v>1248</v>
      </c>
      <c r="I73" s="17" t="s">
        <v>579</v>
      </c>
      <c r="J73" s="22">
        <v>3.6</v>
      </c>
      <c r="K73" s="22">
        <v>3.4</v>
      </c>
      <c r="L73" s="17" t="s">
        <v>574</v>
      </c>
      <c r="M73" s="17" t="s">
        <v>588</v>
      </c>
    </row>
    <row r="74">
      <c r="A74" s="17" t="s">
        <v>750</v>
      </c>
      <c r="B74" s="17" t="s">
        <v>1285</v>
      </c>
      <c r="C74" s="17" t="s">
        <v>1286</v>
      </c>
      <c r="D74" s="22">
        <v>3.2033022E7</v>
      </c>
      <c r="E74" s="17" t="s">
        <v>1195</v>
      </c>
      <c r="F74" s="22">
        <v>1.0</v>
      </c>
      <c r="G74" s="22">
        <v>1.0</v>
      </c>
      <c r="H74" s="17" t="s">
        <v>1195</v>
      </c>
      <c r="I74" s="17" t="s">
        <v>643</v>
      </c>
      <c r="J74" s="22">
        <v>3.74</v>
      </c>
      <c r="K74" s="22">
        <v>3.56</v>
      </c>
      <c r="L74" s="17" t="s">
        <v>588</v>
      </c>
      <c r="M74" s="17" t="s">
        <v>588</v>
      </c>
    </row>
    <row r="75">
      <c r="A75" s="17" t="s">
        <v>750</v>
      </c>
      <c r="B75" s="17" t="s">
        <v>1287</v>
      </c>
      <c r="C75" s="17" t="s">
        <v>1288</v>
      </c>
      <c r="D75" s="22">
        <v>3.2015207E7</v>
      </c>
      <c r="E75" s="17" t="s">
        <v>1210</v>
      </c>
      <c r="F75" s="22">
        <v>2.0</v>
      </c>
      <c r="G75" s="22">
        <v>1.0</v>
      </c>
      <c r="H75" s="17" t="s">
        <v>1210</v>
      </c>
      <c r="I75" s="17" t="s">
        <v>579</v>
      </c>
      <c r="J75" s="22">
        <v>3.896</v>
      </c>
      <c r="K75" s="22">
        <v>3.867</v>
      </c>
      <c r="L75" s="17" t="s">
        <v>588</v>
      </c>
      <c r="M75" s="17" t="s">
        <v>588</v>
      </c>
    </row>
    <row r="76">
      <c r="A76" s="17" t="s">
        <v>750</v>
      </c>
      <c r="B76" s="17" t="s">
        <v>1135</v>
      </c>
      <c r="C76" s="17" t="s">
        <v>1136</v>
      </c>
      <c r="D76" s="22">
        <v>3.2028583E7</v>
      </c>
      <c r="E76" s="17" t="s">
        <v>1210</v>
      </c>
      <c r="F76" s="22">
        <v>1.0</v>
      </c>
      <c r="G76" s="22">
        <v>1.0</v>
      </c>
      <c r="H76" s="17" t="s">
        <v>1210</v>
      </c>
      <c r="I76" s="17" t="s">
        <v>1164</v>
      </c>
      <c r="J76" s="22">
        <v>3.4</v>
      </c>
      <c r="K76" s="22">
        <v>3.4</v>
      </c>
      <c r="L76" s="17" t="s">
        <v>574</v>
      </c>
      <c r="M76" s="17" t="s">
        <v>588</v>
      </c>
    </row>
    <row r="77">
      <c r="A77" s="17" t="s">
        <v>750</v>
      </c>
      <c r="B77" s="17" t="s">
        <v>1289</v>
      </c>
      <c r="C77" s="17" t="s">
        <v>1290</v>
      </c>
      <c r="D77" s="22">
        <v>3.1495435E7</v>
      </c>
      <c r="E77" s="17"/>
      <c r="F77" s="22">
        <v>1.0</v>
      </c>
      <c r="G77" s="22">
        <v>1.0</v>
      </c>
      <c r="H77" s="17"/>
      <c r="I77" s="17" t="s">
        <v>577</v>
      </c>
      <c r="J77" s="22">
        <v>3.92</v>
      </c>
      <c r="K77" s="22">
        <v>3.94</v>
      </c>
      <c r="L77" s="17" t="s">
        <v>588</v>
      </c>
      <c r="M77" s="17" t="s">
        <v>588</v>
      </c>
    </row>
    <row r="78">
      <c r="A78" s="17" t="s">
        <v>750</v>
      </c>
      <c r="B78" s="17" t="s">
        <v>1291</v>
      </c>
      <c r="C78" s="17" t="s">
        <v>1292</v>
      </c>
      <c r="D78" s="22">
        <v>3.1079674E7</v>
      </c>
      <c r="E78" s="17"/>
      <c r="F78" s="17"/>
      <c r="G78" s="17"/>
      <c r="H78" s="17"/>
      <c r="I78" s="17"/>
      <c r="J78" s="17"/>
      <c r="K78" s="17"/>
      <c r="L78" s="17"/>
      <c r="M78" s="17"/>
    </row>
    <row r="79">
      <c r="A79" s="17" t="s">
        <v>760</v>
      </c>
      <c r="B79" s="17" t="s">
        <v>1113</v>
      </c>
      <c r="C79" s="17" t="s">
        <v>1114</v>
      </c>
      <c r="D79" s="22">
        <v>3.0739283E7</v>
      </c>
      <c r="E79" s="17" t="s">
        <v>1210</v>
      </c>
      <c r="F79" s="22">
        <v>1.0</v>
      </c>
      <c r="G79" s="22">
        <v>2.0</v>
      </c>
      <c r="H79" s="17" t="s">
        <v>1210</v>
      </c>
      <c r="I79" s="17" t="s">
        <v>579</v>
      </c>
      <c r="J79" s="22">
        <v>4.0</v>
      </c>
      <c r="K79" s="22">
        <v>4.0</v>
      </c>
      <c r="L79" s="17" t="s">
        <v>574</v>
      </c>
      <c r="M79" s="17" t="s">
        <v>588</v>
      </c>
    </row>
    <row r="80">
      <c r="A80" s="17" t="s">
        <v>760</v>
      </c>
      <c r="B80" s="17" t="s">
        <v>959</v>
      </c>
      <c r="C80" s="17" t="s">
        <v>960</v>
      </c>
      <c r="D80" s="22">
        <v>3.0939189E7</v>
      </c>
      <c r="E80" s="17" t="s">
        <v>1293</v>
      </c>
      <c r="F80" s="22">
        <v>1.0</v>
      </c>
      <c r="G80" s="22">
        <v>4.0</v>
      </c>
      <c r="H80" s="17" t="s">
        <v>1293</v>
      </c>
      <c r="I80" s="17" t="s">
        <v>579</v>
      </c>
      <c r="J80" s="22">
        <v>3.881</v>
      </c>
      <c r="K80" s="22">
        <v>3.818</v>
      </c>
      <c r="L80" s="17" t="s">
        <v>574</v>
      </c>
      <c r="M80" s="17" t="s">
        <v>588</v>
      </c>
    </row>
    <row r="81">
      <c r="A81" s="17" t="s">
        <v>760</v>
      </c>
      <c r="B81" s="17" t="s">
        <v>1140</v>
      </c>
      <c r="C81" s="17" t="s">
        <v>1141</v>
      </c>
      <c r="D81" s="22">
        <v>3.1262356E7</v>
      </c>
      <c r="E81" s="17" t="s">
        <v>1218</v>
      </c>
      <c r="F81" s="22">
        <v>1.0</v>
      </c>
      <c r="G81" s="22">
        <v>1.0</v>
      </c>
      <c r="H81" s="17" t="s">
        <v>1218</v>
      </c>
      <c r="I81" s="17" t="s">
        <v>579</v>
      </c>
      <c r="J81" s="22">
        <v>3.94</v>
      </c>
      <c r="K81" s="22">
        <v>3.894</v>
      </c>
      <c r="L81" s="17" t="s">
        <v>574</v>
      </c>
      <c r="M81" s="17" t="s">
        <v>588</v>
      </c>
    </row>
    <row r="82">
      <c r="A82" s="17" t="s">
        <v>760</v>
      </c>
      <c r="B82" s="17" t="s">
        <v>1294</v>
      </c>
      <c r="C82" s="17" t="s">
        <v>1295</v>
      </c>
      <c r="D82" s="22">
        <v>3.1778387E7</v>
      </c>
      <c r="E82" s="17" t="s">
        <v>1210</v>
      </c>
      <c r="F82" s="22">
        <v>5.0</v>
      </c>
      <c r="G82" s="22">
        <v>90.0</v>
      </c>
      <c r="H82" s="17" t="s">
        <v>1210</v>
      </c>
      <c r="I82" s="17" t="s">
        <v>579</v>
      </c>
      <c r="J82" s="22">
        <v>3.716</v>
      </c>
      <c r="K82" s="22">
        <v>3.789</v>
      </c>
      <c r="L82" s="17" t="s">
        <v>588</v>
      </c>
      <c r="M82" s="17" t="s">
        <v>588</v>
      </c>
    </row>
    <row r="83">
      <c r="A83" s="17" t="s">
        <v>760</v>
      </c>
      <c r="B83" s="17" t="s">
        <v>1080</v>
      </c>
      <c r="C83" s="17" t="s">
        <v>1081</v>
      </c>
      <c r="D83" s="22">
        <v>3.15674E7</v>
      </c>
      <c r="E83" s="17"/>
      <c r="F83" s="22">
        <v>5.0</v>
      </c>
      <c r="G83" s="22">
        <v>4.0</v>
      </c>
      <c r="H83" s="17"/>
      <c r="I83" s="17" t="s">
        <v>579</v>
      </c>
      <c r="J83" s="22">
        <v>3.77</v>
      </c>
      <c r="K83" s="22">
        <v>3.75</v>
      </c>
      <c r="L83" s="17" t="s">
        <v>574</v>
      </c>
      <c r="M83" s="17" t="s">
        <v>588</v>
      </c>
    </row>
    <row r="84">
      <c r="A84" s="17" t="s">
        <v>760</v>
      </c>
      <c r="B84" s="17" t="s">
        <v>899</v>
      </c>
      <c r="C84" s="17" t="s">
        <v>900</v>
      </c>
      <c r="D84" s="22">
        <v>3.1569668E7</v>
      </c>
      <c r="E84" s="17" t="s">
        <v>1268</v>
      </c>
      <c r="F84" s="22">
        <v>1.0</v>
      </c>
      <c r="G84" s="22">
        <v>4.0</v>
      </c>
      <c r="H84" s="17" t="s">
        <v>1268</v>
      </c>
      <c r="I84" s="17" t="s">
        <v>579</v>
      </c>
      <c r="J84" s="22">
        <v>3.966</v>
      </c>
      <c r="K84" s="22">
        <v>3.945</v>
      </c>
      <c r="L84" s="17" t="s">
        <v>574</v>
      </c>
      <c r="M84" s="17" t="s">
        <v>574</v>
      </c>
    </row>
    <row r="85">
      <c r="A85" s="17" t="s">
        <v>760</v>
      </c>
      <c r="B85" s="17" t="s">
        <v>1296</v>
      </c>
      <c r="C85" s="17" t="s">
        <v>956</v>
      </c>
      <c r="D85" s="22">
        <v>3.2003572E7</v>
      </c>
      <c r="E85" s="17" t="s">
        <v>1210</v>
      </c>
      <c r="F85" s="22">
        <v>2.0</v>
      </c>
      <c r="G85" s="22">
        <v>2.0</v>
      </c>
      <c r="H85" s="17" t="s">
        <v>1210</v>
      </c>
      <c r="I85" s="17" t="s">
        <v>579</v>
      </c>
      <c r="J85" s="22">
        <v>4.0</v>
      </c>
      <c r="K85" s="22">
        <v>4.0</v>
      </c>
      <c r="L85" s="17" t="s">
        <v>574</v>
      </c>
      <c r="M85" s="17" t="s">
        <v>588</v>
      </c>
    </row>
    <row r="86">
      <c r="A86" s="17" t="s">
        <v>760</v>
      </c>
      <c r="B86" s="17" t="s">
        <v>746</v>
      </c>
      <c r="C86" s="17" t="s">
        <v>749</v>
      </c>
      <c r="D86" s="22">
        <v>3.1829561E7</v>
      </c>
      <c r="E86" s="17" t="s">
        <v>1268</v>
      </c>
      <c r="F86" s="22">
        <v>1.0</v>
      </c>
      <c r="G86" s="22">
        <v>1.0</v>
      </c>
      <c r="H86" s="17" t="s">
        <v>1268</v>
      </c>
      <c r="I86" s="17" t="s">
        <v>579</v>
      </c>
      <c r="J86" s="22">
        <v>3.976</v>
      </c>
      <c r="K86" s="22">
        <v>3.976</v>
      </c>
      <c r="L86" s="17" t="s">
        <v>574</v>
      </c>
      <c r="M86" s="17" t="s">
        <v>574</v>
      </c>
    </row>
    <row r="87">
      <c r="A87" s="17" t="s">
        <v>760</v>
      </c>
      <c r="B87" s="17" t="s">
        <v>1111</v>
      </c>
      <c r="C87" s="17" t="s">
        <v>1112</v>
      </c>
      <c r="D87" s="22">
        <v>3.1155216E7</v>
      </c>
      <c r="E87" s="17" t="s">
        <v>1297</v>
      </c>
      <c r="F87" s="22">
        <v>4.0</v>
      </c>
      <c r="G87" s="22">
        <v>4.0</v>
      </c>
      <c r="H87" s="17" t="s">
        <v>1297</v>
      </c>
      <c r="I87" s="17" t="s">
        <v>579</v>
      </c>
      <c r="J87" s="22">
        <v>3.8</v>
      </c>
      <c r="K87" s="22">
        <v>3.7</v>
      </c>
      <c r="L87" s="17" t="s">
        <v>574</v>
      </c>
      <c r="M87" s="17" t="s">
        <v>588</v>
      </c>
    </row>
    <row r="88">
      <c r="A88" s="17" t="s">
        <v>760</v>
      </c>
      <c r="B88" s="17" t="s">
        <v>1144</v>
      </c>
      <c r="C88" s="17" t="s">
        <v>1145</v>
      </c>
      <c r="D88" s="22">
        <v>3.1357711E7</v>
      </c>
      <c r="E88" s="17" t="s">
        <v>1218</v>
      </c>
      <c r="F88" s="22">
        <v>1.0</v>
      </c>
      <c r="G88" s="22">
        <v>60.0</v>
      </c>
      <c r="H88" s="17" t="s">
        <v>1218</v>
      </c>
      <c r="I88" s="17" t="s">
        <v>579</v>
      </c>
      <c r="J88" s="22">
        <v>3.99</v>
      </c>
      <c r="K88" s="22">
        <v>3.99</v>
      </c>
      <c r="L88" s="17" t="s">
        <v>574</v>
      </c>
      <c r="M88" s="17" t="s">
        <v>588</v>
      </c>
    </row>
    <row r="89">
      <c r="A89" s="17" t="s">
        <v>787</v>
      </c>
      <c r="B89" s="17" t="s">
        <v>1298</v>
      </c>
      <c r="C89" s="17" t="s">
        <v>1299</v>
      </c>
      <c r="D89" s="22">
        <v>3.120651E7</v>
      </c>
      <c r="E89" s="17" t="s">
        <v>1235</v>
      </c>
      <c r="F89" s="22">
        <v>2.0</v>
      </c>
      <c r="G89" s="22">
        <v>1.0</v>
      </c>
      <c r="H89" s="17" t="s">
        <v>1235</v>
      </c>
      <c r="I89" s="17" t="s">
        <v>579</v>
      </c>
      <c r="J89" s="22">
        <v>3.23</v>
      </c>
      <c r="K89" s="22">
        <v>3.1</v>
      </c>
      <c r="L89" s="17" t="s">
        <v>588</v>
      </c>
      <c r="M89" s="17" t="s">
        <v>588</v>
      </c>
    </row>
    <row r="90">
      <c r="A90" s="17" t="s">
        <v>787</v>
      </c>
      <c r="B90" s="17" t="s">
        <v>1155</v>
      </c>
      <c r="C90" s="17" t="s">
        <v>968</v>
      </c>
      <c r="D90" s="22">
        <v>3.1279374E7</v>
      </c>
      <c r="E90" s="17" t="s">
        <v>1210</v>
      </c>
      <c r="F90" s="22">
        <v>3.0</v>
      </c>
      <c r="G90" s="22">
        <v>60.0</v>
      </c>
      <c r="H90" s="17" t="s">
        <v>1210</v>
      </c>
      <c r="I90" s="17" t="s">
        <v>643</v>
      </c>
      <c r="J90" s="22">
        <v>3.91</v>
      </c>
      <c r="K90" s="22">
        <v>3.9</v>
      </c>
      <c r="L90" s="17" t="s">
        <v>574</v>
      </c>
      <c r="M90" s="17" t="s">
        <v>588</v>
      </c>
    </row>
    <row r="91">
      <c r="A91" s="17" t="s">
        <v>1197</v>
      </c>
      <c r="B91" s="17" t="s">
        <v>1148</v>
      </c>
      <c r="C91" s="17" t="s">
        <v>1149</v>
      </c>
      <c r="D91" s="22">
        <v>3.1410701E7</v>
      </c>
      <c r="E91" s="17" t="s">
        <v>1268</v>
      </c>
      <c r="F91" s="22">
        <v>1.0</v>
      </c>
      <c r="G91" s="22">
        <v>60.0</v>
      </c>
      <c r="H91" s="17" t="s">
        <v>1268</v>
      </c>
      <c r="I91" s="17" t="s">
        <v>579</v>
      </c>
      <c r="J91" s="22">
        <v>3.2</v>
      </c>
      <c r="K91" s="22">
        <v>3.2</v>
      </c>
      <c r="L91" s="17" t="s">
        <v>574</v>
      </c>
      <c r="M91" s="17" t="s">
        <v>588</v>
      </c>
    </row>
    <row r="92">
      <c r="A92" s="17" t="s">
        <v>1300</v>
      </c>
      <c r="B92" s="17" t="s">
        <v>1131</v>
      </c>
      <c r="C92" s="17" t="s">
        <v>1132</v>
      </c>
      <c r="D92" s="32">
        <v>3.1360715E7</v>
      </c>
      <c r="E92" s="17"/>
      <c r="F92" s="17"/>
      <c r="G92" s="17"/>
      <c r="H92" s="17"/>
      <c r="I92" s="17"/>
      <c r="J92" s="17"/>
      <c r="K92" s="17"/>
      <c r="L92" s="17"/>
      <c r="M92" s="17"/>
    </row>
    <row r="93">
      <c r="A93" s="17" t="s">
        <v>1300</v>
      </c>
      <c r="B93" s="17" t="s">
        <v>944</v>
      </c>
      <c r="C93" s="17" t="s">
        <v>945</v>
      </c>
      <c r="D93" s="33">
        <v>3.0858438E7</v>
      </c>
      <c r="E93" s="17"/>
      <c r="F93" s="17"/>
      <c r="G93" s="17"/>
      <c r="H93" s="17"/>
      <c r="I93" s="17"/>
      <c r="J93" s="17"/>
      <c r="K93" s="17"/>
      <c r="L93" s="17"/>
      <c r="M93" s="17"/>
    </row>
    <row r="94">
      <c r="A94" s="17" t="s">
        <v>1300</v>
      </c>
      <c r="B94" s="17" t="s">
        <v>1301</v>
      </c>
      <c r="C94" s="17" t="s">
        <v>1302</v>
      </c>
      <c r="D94" s="32">
        <v>3.0808841E7</v>
      </c>
      <c r="E94" s="17"/>
      <c r="F94" s="17"/>
      <c r="G94" s="17"/>
      <c r="H94" s="17"/>
      <c r="I94" s="17"/>
      <c r="J94" s="17"/>
      <c r="K94" s="17"/>
      <c r="L94" s="17"/>
      <c r="M94" s="17"/>
    </row>
    <row r="95">
      <c r="A95" s="17" t="s">
        <v>1300</v>
      </c>
      <c r="B95" s="17" t="s">
        <v>1303</v>
      </c>
      <c r="C95" s="17" t="s">
        <v>1304</v>
      </c>
      <c r="D95" s="32">
        <v>3.0875705E7</v>
      </c>
      <c r="E95" s="17"/>
      <c r="F95" s="17"/>
      <c r="G95" s="17"/>
      <c r="H95" s="17"/>
      <c r="I95" s="17"/>
      <c r="J95" s="17"/>
      <c r="K95" s="17"/>
      <c r="L95" s="17"/>
      <c r="M95" s="17"/>
    </row>
    <row r="96">
      <c r="A96" s="17" t="s">
        <v>1300</v>
      </c>
      <c r="B96" s="17" t="s">
        <v>1305</v>
      </c>
      <c r="C96" s="17" t="s">
        <v>1306</v>
      </c>
      <c r="D96" s="33">
        <v>3.1176041E7</v>
      </c>
      <c r="E96" s="17"/>
      <c r="F96" s="17"/>
      <c r="G96" s="17"/>
      <c r="H96" s="17"/>
      <c r="I96" s="17"/>
      <c r="J96" s="17"/>
      <c r="K96" s="17"/>
      <c r="L96" s="17"/>
      <c r="M96" s="17"/>
    </row>
    <row r="97">
      <c r="A97" s="17" t="s">
        <v>789</v>
      </c>
      <c r="B97" s="17" t="s">
        <v>418</v>
      </c>
      <c r="C97" s="17" t="s">
        <v>417</v>
      </c>
      <c r="D97" s="22">
        <v>3.1222775E7</v>
      </c>
      <c r="E97" s="17"/>
      <c r="F97" s="22">
        <v>2.0</v>
      </c>
      <c r="G97" s="22">
        <v>60.0</v>
      </c>
      <c r="H97" s="17"/>
      <c r="I97" s="17" t="s">
        <v>579</v>
      </c>
      <c r="J97" s="22">
        <v>3.89</v>
      </c>
      <c r="K97" s="22">
        <v>3.9</v>
      </c>
      <c r="L97" s="17" t="s">
        <v>574</v>
      </c>
      <c r="M97" s="17" t="s">
        <v>588</v>
      </c>
    </row>
    <row r="98">
      <c r="A98" s="17" t="s">
        <v>789</v>
      </c>
      <c r="B98" s="17" t="s">
        <v>447</v>
      </c>
      <c r="C98" s="17" t="s">
        <v>446</v>
      </c>
      <c r="D98" s="22">
        <v>3.127812E7</v>
      </c>
      <c r="E98" s="17" t="s">
        <v>1210</v>
      </c>
      <c r="F98" s="22">
        <v>1.0</v>
      </c>
      <c r="G98" s="22">
        <v>60.0</v>
      </c>
      <c r="H98" s="17" t="s">
        <v>1210</v>
      </c>
      <c r="I98" s="17" t="s">
        <v>579</v>
      </c>
      <c r="J98" s="22">
        <v>3.7</v>
      </c>
      <c r="K98" s="22">
        <v>3.752</v>
      </c>
      <c r="L98" s="17" t="s">
        <v>574</v>
      </c>
      <c r="M98" s="17" t="s">
        <v>588</v>
      </c>
    </row>
    <row r="99">
      <c r="A99" s="17" t="s">
        <v>812</v>
      </c>
      <c r="B99" s="17" t="s">
        <v>1307</v>
      </c>
      <c r="C99" s="17" t="s">
        <v>1308</v>
      </c>
      <c r="D99" s="22">
        <v>3.0666226E7</v>
      </c>
      <c r="E99" s="17" t="s">
        <v>1210</v>
      </c>
      <c r="F99" s="22">
        <v>1.0</v>
      </c>
      <c r="G99" s="22">
        <v>90.0</v>
      </c>
      <c r="H99" s="17" t="s">
        <v>1210</v>
      </c>
      <c r="I99" s="17" t="s">
        <v>579</v>
      </c>
      <c r="J99" s="22">
        <v>3.635</v>
      </c>
      <c r="K99" s="22">
        <v>3.475</v>
      </c>
      <c r="L99" s="17" t="s">
        <v>588</v>
      </c>
      <c r="M99" s="17" t="s">
        <v>588</v>
      </c>
    </row>
    <row r="100">
      <c r="A100" s="17" t="s">
        <v>812</v>
      </c>
      <c r="B100" s="17" t="s">
        <v>1309</v>
      </c>
      <c r="C100" s="17" t="s">
        <v>1310</v>
      </c>
      <c r="D100" s="22">
        <v>3.1450228E7</v>
      </c>
      <c r="E100" s="17" t="s">
        <v>1195</v>
      </c>
      <c r="F100" s="22">
        <v>5.0</v>
      </c>
      <c r="G100" s="22">
        <v>90.0</v>
      </c>
      <c r="H100" s="17" t="s">
        <v>1195</v>
      </c>
      <c r="I100" s="17" t="s">
        <v>579</v>
      </c>
      <c r="J100" s="22">
        <v>3.8</v>
      </c>
      <c r="K100" s="22">
        <v>3.71</v>
      </c>
      <c r="L100" s="17" t="s">
        <v>588</v>
      </c>
      <c r="M100" s="17" t="s">
        <v>588</v>
      </c>
    </row>
    <row r="101">
      <c r="A101" s="17" t="s">
        <v>812</v>
      </c>
      <c r="B101" s="17" t="s">
        <v>1311</v>
      </c>
      <c r="C101" s="17" t="s">
        <v>1312</v>
      </c>
      <c r="D101" s="22">
        <v>3.1344832E7</v>
      </c>
      <c r="E101" s="17" t="s">
        <v>1210</v>
      </c>
      <c r="F101" s="22">
        <v>5.0</v>
      </c>
      <c r="G101" s="22">
        <v>80.0</v>
      </c>
      <c r="H101" s="17" t="s">
        <v>1210</v>
      </c>
      <c r="I101" s="17" t="s">
        <v>579</v>
      </c>
      <c r="J101" s="22">
        <v>3.776</v>
      </c>
      <c r="K101" s="22">
        <v>3.765</v>
      </c>
      <c r="L101" s="17" t="s">
        <v>588</v>
      </c>
      <c r="M101" s="17" t="s">
        <v>588</v>
      </c>
    </row>
    <row r="102">
      <c r="A102" s="17" t="s">
        <v>812</v>
      </c>
      <c r="B102" s="17" t="s">
        <v>1313</v>
      </c>
      <c r="C102" s="17" t="s">
        <v>1314</v>
      </c>
      <c r="D102" s="22">
        <v>3.1018986E7</v>
      </c>
      <c r="E102" s="17" t="s">
        <v>1210</v>
      </c>
      <c r="F102" s="22">
        <v>1.0</v>
      </c>
      <c r="G102" s="22">
        <v>80.0</v>
      </c>
      <c r="H102" s="17" t="s">
        <v>1210</v>
      </c>
      <c r="I102" s="17" t="s">
        <v>579</v>
      </c>
      <c r="J102" s="22">
        <v>3.1</v>
      </c>
      <c r="K102" s="22">
        <v>3.0</v>
      </c>
      <c r="L102" s="17" t="s">
        <v>588</v>
      </c>
      <c r="M102" s="17" t="s">
        <v>588</v>
      </c>
    </row>
    <row r="103">
      <c r="A103" s="17" t="s">
        <v>812</v>
      </c>
      <c r="B103" s="17" t="s">
        <v>875</v>
      </c>
      <c r="C103" s="17" t="s">
        <v>876</v>
      </c>
      <c r="D103" s="22">
        <v>3.0972611E7</v>
      </c>
      <c r="E103" s="17"/>
      <c r="F103" s="22">
        <v>2.0</v>
      </c>
      <c r="G103" s="22">
        <v>60.0</v>
      </c>
      <c r="H103" s="17"/>
      <c r="I103" s="17" t="s">
        <v>579</v>
      </c>
      <c r="J103" s="22">
        <v>3.528</v>
      </c>
      <c r="K103" s="22">
        <v>3.214</v>
      </c>
      <c r="L103" s="17" t="s">
        <v>574</v>
      </c>
      <c r="M103" s="17" t="s">
        <v>588</v>
      </c>
    </row>
    <row r="104">
      <c r="A104" s="17" t="s">
        <v>845</v>
      </c>
      <c r="B104" s="17" t="s">
        <v>1315</v>
      </c>
      <c r="C104" s="17" t="s">
        <v>1316</v>
      </c>
      <c r="D104" s="22">
        <v>3.1821062E7</v>
      </c>
      <c r="E104" s="17"/>
      <c r="F104" s="22">
        <v>1.0</v>
      </c>
      <c r="G104" s="22">
        <v>1.0</v>
      </c>
      <c r="H104" s="17"/>
      <c r="I104" s="17" t="s">
        <v>579</v>
      </c>
      <c r="J104" s="22">
        <v>3.81</v>
      </c>
      <c r="K104" s="22">
        <v>3.75</v>
      </c>
      <c r="L104" s="17" t="s">
        <v>588</v>
      </c>
      <c r="M104" s="17" t="s">
        <v>588</v>
      </c>
    </row>
    <row r="105">
      <c r="A105" s="17" t="s">
        <v>845</v>
      </c>
      <c r="B105" s="17" t="s">
        <v>1317</v>
      </c>
      <c r="C105" s="17" t="s">
        <v>931</v>
      </c>
      <c r="D105" s="22">
        <v>3.0919184E7</v>
      </c>
      <c r="E105" s="17" t="s">
        <v>1271</v>
      </c>
      <c r="F105" s="22">
        <v>1.0</v>
      </c>
      <c r="G105" s="22">
        <v>1.0</v>
      </c>
      <c r="H105" s="17" t="s">
        <v>1271</v>
      </c>
      <c r="I105" s="17" t="s">
        <v>643</v>
      </c>
      <c r="J105" s="22">
        <v>3.92</v>
      </c>
      <c r="K105" s="22">
        <v>3.978</v>
      </c>
      <c r="L105" s="17" t="s">
        <v>574</v>
      </c>
      <c r="M105" s="17" t="s">
        <v>588</v>
      </c>
    </row>
    <row r="106">
      <c r="A106" s="17" t="s">
        <v>845</v>
      </c>
      <c r="B106" s="17" t="s">
        <v>940</v>
      </c>
      <c r="C106" s="17" t="s">
        <v>941</v>
      </c>
      <c r="D106" s="22">
        <v>3.2009173E7</v>
      </c>
      <c r="E106" s="17" t="s">
        <v>1210</v>
      </c>
      <c r="F106" s="22">
        <v>5.0</v>
      </c>
      <c r="G106" s="22">
        <v>60.0</v>
      </c>
      <c r="H106" s="17" t="s">
        <v>1210</v>
      </c>
      <c r="I106" s="17" t="s">
        <v>579</v>
      </c>
      <c r="J106" s="22">
        <v>3.584</v>
      </c>
      <c r="K106" s="22">
        <v>3.692</v>
      </c>
      <c r="L106" s="17" t="s">
        <v>574</v>
      </c>
      <c r="M106" s="17" t="s">
        <v>588</v>
      </c>
    </row>
    <row r="107">
      <c r="A107" s="17" t="s">
        <v>845</v>
      </c>
      <c r="B107" s="17" t="s">
        <v>1021</v>
      </c>
      <c r="C107" s="17" t="s">
        <v>1022</v>
      </c>
      <c r="D107" s="22">
        <v>3.1345363E7</v>
      </c>
      <c r="E107" s="17" t="s">
        <v>1210</v>
      </c>
      <c r="F107" s="22">
        <v>1.0</v>
      </c>
      <c r="G107" s="22">
        <v>1.0</v>
      </c>
      <c r="H107" s="17" t="s">
        <v>1210</v>
      </c>
      <c r="I107" s="17" t="s">
        <v>990</v>
      </c>
      <c r="J107" s="22">
        <v>3.703</v>
      </c>
      <c r="K107" s="22">
        <v>3.898</v>
      </c>
      <c r="L107" s="17" t="s">
        <v>574</v>
      </c>
      <c r="M107" s="17" t="s">
        <v>588</v>
      </c>
    </row>
    <row r="108">
      <c r="A108" s="17" t="s">
        <v>845</v>
      </c>
      <c r="B108" s="17" t="s">
        <v>1318</v>
      </c>
      <c r="C108" s="17" t="s">
        <v>1319</v>
      </c>
      <c r="D108" s="22">
        <v>3.2009097E7</v>
      </c>
      <c r="E108" s="17" t="s">
        <v>1210</v>
      </c>
      <c r="F108" s="22">
        <v>4.0</v>
      </c>
      <c r="G108" s="22">
        <v>1.0</v>
      </c>
      <c r="H108" s="17" t="s">
        <v>1210</v>
      </c>
      <c r="I108" s="17" t="s">
        <v>643</v>
      </c>
      <c r="J108" s="22">
        <v>3.5</v>
      </c>
      <c r="K108" s="22">
        <v>3.5</v>
      </c>
      <c r="L108" s="17" t="s">
        <v>588</v>
      </c>
      <c r="M108" s="17" t="s">
        <v>588</v>
      </c>
    </row>
    <row r="109">
      <c r="A109" s="17" t="s">
        <v>848</v>
      </c>
      <c r="B109" s="17" t="s">
        <v>986</v>
      </c>
      <c r="C109" s="17" t="s">
        <v>987</v>
      </c>
      <c r="D109" s="22">
        <v>3.1455991E7</v>
      </c>
      <c r="E109" s="17" t="s">
        <v>1210</v>
      </c>
      <c r="F109" s="22">
        <v>1.0</v>
      </c>
      <c r="G109" s="22">
        <v>60.0</v>
      </c>
      <c r="H109" s="17" t="s">
        <v>1210</v>
      </c>
      <c r="I109" s="17" t="s">
        <v>579</v>
      </c>
      <c r="J109" s="22">
        <v>3.979</v>
      </c>
      <c r="K109" s="22">
        <v>3.968</v>
      </c>
      <c r="L109" s="17" t="s">
        <v>574</v>
      </c>
      <c r="M109" s="17" t="s">
        <v>588</v>
      </c>
    </row>
    <row r="110">
      <c r="A110" s="17" t="s">
        <v>848</v>
      </c>
      <c r="B110" s="17" t="s">
        <v>731</v>
      </c>
      <c r="C110" s="17" t="s">
        <v>735</v>
      </c>
      <c r="D110" s="22">
        <v>3.0104367E7</v>
      </c>
      <c r="E110" s="17" t="s">
        <v>1210</v>
      </c>
      <c r="F110" s="22">
        <v>1.0</v>
      </c>
      <c r="G110" s="22">
        <v>60.0</v>
      </c>
      <c r="H110" s="17" t="s">
        <v>1210</v>
      </c>
      <c r="I110" s="17" t="s">
        <v>579</v>
      </c>
      <c r="J110" s="22">
        <v>3.93</v>
      </c>
      <c r="K110" s="22">
        <v>3.97</v>
      </c>
      <c r="L110" s="17" t="s">
        <v>574</v>
      </c>
      <c r="M110" s="17" t="s">
        <v>588</v>
      </c>
    </row>
    <row r="111">
      <c r="A111" s="17" t="s">
        <v>848</v>
      </c>
      <c r="B111" s="17" t="s">
        <v>1125</v>
      </c>
      <c r="C111" s="17" t="s">
        <v>1126</v>
      </c>
      <c r="D111" s="22">
        <v>3.1533894E7</v>
      </c>
      <c r="E111" s="17" t="s">
        <v>1210</v>
      </c>
      <c r="F111" s="22">
        <v>1.0</v>
      </c>
      <c r="G111" s="22">
        <v>60.0</v>
      </c>
      <c r="H111" s="17" t="s">
        <v>1210</v>
      </c>
      <c r="I111" s="17" t="s">
        <v>579</v>
      </c>
      <c r="J111" s="22">
        <v>4.0</v>
      </c>
      <c r="K111" s="22">
        <v>4.0</v>
      </c>
      <c r="L111" s="17" t="s">
        <v>574</v>
      </c>
      <c r="M111" s="17" t="s">
        <v>588</v>
      </c>
    </row>
    <row r="112">
      <c r="A112" s="17" t="s">
        <v>848</v>
      </c>
      <c r="B112" s="17" t="s">
        <v>928</v>
      </c>
      <c r="C112" s="17" t="s">
        <v>929</v>
      </c>
      <c r="D112" s="22">
        <v>3.1818828E7</v>
      </c>
      <c r="E112" s="17" t="s">
        <v>1210</v>
      </c>
      <c r="F112" s="22">
        <v>1.0</v>
      </c>
      <c r="G112" s="22">
        <v>30.0</v>
      </c>
      <c r="H112" s="17" t="s">
        <v>1210</v>
      </c>
      <c r="I112" s="17" t="s">
        <v>579</v>
      </c>
      <c r="J112" s="22">
        <v>3.908</v>
      </c>
      <c r="K112" s="22">
        <v>3.867</v>
      </c>
      <c r="L112" s="17" t="s">
        <v>574</v>
      </c>
      <c r="M112" s="17" t="s">
        <v>574</v>
      </c>
    </row>
    <row r="113">
      <c r="A113" s="17" t="s">
        <v>1320</v>
      </c>
      <c r="B113" s="17" t="s">
        <v>633</v>
      </c>
      <c r="C113" s="17" t="s">
        <v>339</v>
      </c>
      <c r="D113" s="22">
        <v>3.0817583E7</v>
      </c>
      <c r="E113" s="17" t="s">
        <v>1210</v>
      </c>
      <c r="F113" s="22">
        <v>1.0</v>
      </c>
      <c r="G113" s="22">
        <v>60.0</v>
      </c>
      <c r="H113" s="17" t="s">
        <v>1210</v>
      </c>
      <c r="I113" s="17" t="s">
        <v>643</v>
      </c>
      <c r="J113" s="22">
        <v>3.1</v>
      </c>
      <c r="K113" s="22">
        <v>3.0</v>
      </c>
      <c r="L113" s="17" t="s">
        <v>574</v>
      </c>
      <c r="M113" s="17" t="s">
        <v>588</v>
      </c>
    </row>
    <row r="114">
      <c r="A114" s="17" t="s">
        <v>1320</v>
      </c>
      <c r="B114" s="12" t="s">
        <v>1321</v>
      </c>
      <c r="C114" s="17" t="s">
        <v>1322</v>
      </c>
      <c r="D114" s="33">
        <v>3.2153524E7</v>
      </c>
      <c r="E114" s="17"/>
      <c r="F114" s="17"/>
      <c r="G114" s="17"/>
      <c r="H114" s="17"/>
      <c r="I114" s="17"/>
      <c r="J114" s="17"/>
      <c r="K114" s="17"/>
      <c r="L114" s="17"/>
      <c r="M114" s="17"/>
    </row>
    <row r="115">
      <c r="A115" s="17" t="s">
        <v>1171</v>
      </c>
      <c r="B115" s="17" t="s">
        <v>993</v>
      </c>
      <c r="C115" s="17" t="s">
        <v>994</v>
      </c>
      <c r="D115" s="22">
        <v>3.1212323E7</v>
      </c>
      <c r="E115" s="17"/>
      <c r="F115" s="22">
        <v>1.0</v>
      </c>
      <c r="G115" s="22">
        <v>60.0</v>
      </c>
      <c r="H115" s="17"/>
      <c r="I115" s="17" t="s">
        <v>643</v>
      </c>
      <c r="J115" s="22">
        <v>3.42</v>
      </c>
      <c r="K115" s="22">
        <v>3.66</v>
      </c>
      <c r="L115" s="17" t="s">
        <v>574</v>
      </c>
      <c r="M115" s="17" t="s">
        <v>588</v>
      </c>
    </row>
    <row r="116">
      <c r="A116" s="17" t="s">
        <v>1171</v>
      </c>
      <c r="B116" s="17" t="s">
        <v>1092</v>
      </c>
      <c r="C116" s="17" t="s">
        <v>1093</v>
      </c>
      <c r="D116" s="22">
        <v>3.197989E7</v>
      </c>
      <c r="E116" s="17"/>
      <c r="F116" s="17"/>
      <c r="G116" s="17"/>
      <c r="H116" s="17"/>
      <c r="I116" s="17"/>
      <c r="J116" s="17"/>
      <c r="K116" s="17"/>
      <c r="L116" s="17"/>
      <c r="M116" s="17"/>
    </row>
    <row r="117">
      <c r="A117" s="17" t="s">
        <v>1323</v>
      </c>
      <c r="B117" s="17" t="s">
        <v>963</v>
      </c>
      <c r="C117" s="17" t="s">
        <v>964</v>
      </c>
      <c r="D117" s="22">
        <v>3.2014553E7</v>
      </c>
      <c r="E117" s="17" t="s">
        <v>1210</v>
      </c>
      <c r="F117" s="22">
        <v>1.0</v>
      </c>
      <c r="G117" s="22">
        <v>30.0</v>
      </c>
      <c r="H117" s="17" t="s">
        <v>1210</v>
      </c>
      <c r="I117" s="17" t="s">
        <v>1324</v>
      </c>
      <c r="J117" s="22">
        <v>3.93</v>
      </c>
      <c r="K117" s="22">
        <v>4.0</v>
      </c>
      <c r="L117" s="17" t="s">
        <v>574</v>
      </c>
      <c r="M117" s="17" t="s">
        <v>574</v>
      </c>
    </row>
    <row r="118">
      <c r="A118" s="17" t="s">
        <v>1031</v>
      </c>
      <c r="B118" s="17" t="s">
        <v>1045</v>
      </c>
      <c r="C118" s="17" t="s">
        <v>1046</v>
      </c>
      <c r="D118" s="22">
        <v>3.0287036E7</v>
      </c>
      <c r="E118" s="17" t="s">
        <v>1248</v>
      </c>
      <c r="F118" s="22">
        <v>1.0</v>
      </c>
      <c r="G118" s="22">
        <v>60.0</v>
      </c>
      <c r="H118" s="17" t="s">
        <v>1248</v>
      </c>
      <c r="I118" s="17" t="s">
        <v>577</v>
      </c>
      <c r="J118" s="22">
        <v>3.416</v>
      </c>
      <c r="K118" s="22">
        <v>0.0</v>
      </c>
      <c r="L118" s="17" t="s">
        <v>574</v>
      </c>
      <c r="M118" s="17" t="s">
        <v>588</v>
      </c>
    </row>
    <row r="119">
      <c r="A119" s="17" t="s">
        <v>1031</v>
      </c>
      <c r="B119" s="17" t="s">
        <v>1325</v>
      </c>
      <c r="C119" s="17" t="s">
        <v>1326</v>
      </c>
      <c r="D119" s="22">
        <v>3.07201E7</v>
      </c>
      <c r="E119" s="17" t="s">
        <v>1268</v>
      </c>
      <c r="F119" s="22">
        <v>1.0</v>
      </c>
      <c r="G119" s="22">
        <v>2.0</v>
      </c>
      <c r="H119" s="17" t="s">
        <v>1268</v>
      </c>
      <c r="I119" s="17" t="s">
        <v>577</v>
      </c>
      <c r="J119" s="22">
        <v>2.625</v>
      </c>
      <c r="K119" s="22">
        <v>2.717</v>
      </c>
      <c r="L119" s="17" t="s">
        <v>588</v>
      </c>
      <c r="M119" s="17" t="s">
        <v>588</v>
      </c>
    </row>
    <row r="120">
      <c r="A120" s="17" t="s">
        <v>1031</v>
      </c>
      <c r="B120" s="17" t="s">
        <v>1327</v>
      </c>
      <c r="C120" s="17" t="s">
        <v>1328</v>
      </c>
      <c r="D120" s="22">
        <v>3.1820318E7</v>
      </c>
      <c r="E120" s="17" t="s">
        <v>1329</v>
      </c>
      <c r="F120" s="22">
        <v>2.0</v>
      </c>
      <c r="G120" s="22">
        <v>1.0</v>
      </c>
      <c r="H120" s="17" t="s">
        <v>1329</v>
      </c>
      <c r="I120" s="17" t="s">
        <v>643</v>
      </c>
      <c r="J120" s="22">
        <v>2.94</v>
      </c>
      <c r="K120" s="22">
        <v>2.938</v>
      </c>
      <c r="L120" s="17" t="s">
        <v>588</v>
      </c>
      <c r="M120" s="17" t="s">
        <v>588</v>
      </c>
    </row>
    <row r="121">
      <c r="A121" s="17" t="s">
        <v>1031</v>
      </c>
      <c r="B121" s="17" t="s">
        <v>1330</v>
      </c>
      <c r="C121" s="17" t="s">
        <v>1331</v>
      </c>
      <c r="D121" s="22">
        <v>3.2222849E7</v>
      </c>
      <c r="E121" s="17"/>
      <c r="F121" s="17"/>
      <c r="G121" s="17"/>
      <c r="H121" s="17"/>
      <c r="I121" s="17"/>
      <c r="J121" s="17"/>
      <c r="K121" s="17"/>
      <c r="L121" s="17"/>
      <c r="M121" s="17"/>
    </row>
    <row r="122">
      <c r="A122" s="17" t="s">
        <v>1036</v>
      </c>
      <c r="B122" s="17" t="s">
        <v>1332</v>
      </c>
      <c r="C122" s="17" t="s">
        <v>1333</v>
      </c>
      <c r="D122" s="22">
        <v>3.2016098E7</v>
      </c>
      <c r="E122" s="17"/>
      <c r="F122" s="22">
        <v>1.0</v>
      </c>
      <c r="G122" s="22">
        <v>1.0</v>
      </c>
      <c r="H122" s="17"/>
      <c r="I122" s="17" t="s">
        <v>579</v>
      </c>
      <c r="J122" s="22">
        <v>3.62</v>
      </c>
      <c r="K122" s="22">
        <v>3.456</v>
      </c>
      <c r="L122" s="17" t="s">
        <v>588</v>
      </c>
      <c r="M122" s="17" t="s">
        <v>588</v>
      </c>
    </row>
    <row r="123">
      <c r="A123" s="17" t="s">
        <v>1036</v>
      </c>
      <c r="B123" s="17" t="s">
        <v>1334</v>
      </c>
      <c r="C123" s="17" t="s">
        <v>1335</v>
      </c>
      <c r="D123" s="22">
        <v>3.1369005E7</v>
      </c>
      <c r="E123" s="17" t="s">
        <v>1271</v>
      </c>
      <c r="F123" s="22">
        <v>1.0</v>
      </c>
      <c r="G123" s="22">
        <v>1.0</v>
      </c>
      <c r="H123" s="17" t="s">
        <v>1271</v>
      </c>
      <c r="I123" s="17" t="s">
        <v>579</v>
      </c>
      <c r="J123" s="22">
        <v>3.179</v>
      </c>
      <c r="K123" s="22">
        <v>3.555</v>
      </c>
      <c r="L123" s="17" t="s">
        <v>588</v>
      </c>
      <c r="M123" s="17" t="s">
        <v>588</v>
      </c>
    </row>
    <row r="124">
      <c r="A124" s="17" t="s">
        <v>320</v>
      </c>
      <c r="B124" s="17" t="s">
        <v>1336</v>
      </c>
      <c r="C124" s="17" t="s">
        <v>1337</v>
      </c>
      <c r="D124" s="22">
        <v>3.1827484E7</v>
      </c>
      <c r="E124" s="17" t="s">
        <v>1210</v>
      </c>
      <c r="F124" s="22">
        <v>1.0</v>
      </c>
      <c r="G124" s="22">
        <v>90.0</v>
      </c>
      <c r="H124" s="17" t="s">
        <v>1210</v>
      </c>
      <c r="I124" s="17" t="s">
        <v>579</v>
      </c>
      <c r="J124" s="22">
        <v>2.52</v>
      </c>
      <c r="K124" s="22">
        <v>3.0</v>
      </c>
      <c r="L124" s="17" t="s">
        <v>588</v>
      </c>
      <c r="M124" s="17" t="s">
        <v>588</v>
      </c>
    </row>
    <row r="125">
      <c r="A125" s="17" t="s">
        <v>320</v>
      </c>
      <c r="B125" s="17" t="s">
        <v>1180</v>
      </c>
      <c r="C125" s="17" t="s">
        <v>1181</v>
      </c>
      <c r="D125" s="22">
        <v>3.0485811E7</v>
      </c>
      <c r="E125" s="17" t="s">
        <v>1210</v>
      </c>
      <c r="F125" s="22">
        <v>1.0</v>
      </c>
      <c r="G125" s="22">
        <v>60.0</v>
      </c>
      <c r="H125" s="17" t="s">
        <v>1210</v>
      </c>
      <c r="I125" s="17" t="s">
        <v>579</v>
      </c>
      <c r="J125" s="22">
        <v>3.5</v>
      </c>
      <c r="K125" s="22">
        <v>3.714</v>
      </c>
      <c r="L125" s="17" t="s">
        <v>574</v>
      </c>
      <c r="M125" s="17" t="s">
        <v>588</v>
      </c>
    </row>
    <row r="126">
      <c r="A126" s="17" t="s">
        <v>1338</v>
      </c>
      <c r="B126" s="17" t="s">
        <v>1173</v>
      </c>
      <c r="C126" s="17" t="s">
        <v>1174</v>
      </c>
      <c r="D126" s="34">
        <v>3.1434105E7</v>
      </c>
      <c r="E126" s="19" t="s">
        <v>1339</v>
      </c>
      <c r="F126" s="17"/>
      <c r="G126" s="17"/>
      <c r="H126" s="17"/>
      <c r="I126" s="17"/>
      <c r="J126" s="17"/>
      <c r="K126" s="17"/>
      <c r="L126" s="17"/>
      <c r="M126" s="17"/>
    </row>
  </sheetData>
  <autoFilter ref="$A$1:$M$12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5" t="s">
        <v>332</v>
      </c>
      <c r="B1" s="36" t="s">
        <v>1188</v>
      </c>
      <c r="C1" s="36" t="s">
        <v>1189</v>
      </c>
      <c r="D1" s="36" t="s">
        <v>1039</v>
      </c>
      <c r="E1" s="36" t="s">
        <v>1040</v>
      </c>
      <c r="F1" s="36" t="s">
        <v>1041</v>
      </c>
      <c r="G1" s="36" t="s">
        <v>565</v>
      </c>
      <c r="H1" s="36" t="s">
        <v>874</v>
      </c>
      <c r="I1" s="36" t="s">
        <v>568</v>
      </c>
      <c r="J1" s="36" t="s">
        <v>567</v>
      </c>
      <c r="K1" s="36" t="s">
        <v>1042</v>
      </c>
      <c r="L1" s="36" t="s">
        <v>1340</v>
      </c>
    </row>
    <row r="2">
      <c r="A2" s="15" t="s">
        <v>1192</v>
      </c>
      <c r="B2" s="15" t="s">
        <v>1341</v>
      </c>
      <c r="C2" s="15" t="s">
        <v>1342</v>
      </c>
      <c r="D2" s="37">
        <v>3.1815874E7</v>
      </c>
      <c r="E2" s="37">
        <v>1.0</v>
      </c>
      <c r="F2" s="37">
        <v>1.0</v>
      </c>
      <c r="G2" s="15"/>
      <c r="H2" s="15" t="s">
        <v>1343</v>
      </c>
      <c r="I2" s="37">
        <v>3.7</v>
      </c>
      <c r="J2" s="37">
        <v>3.7</v>
      </c>
      <c r="K2" s="15" t="s">
        <v>588</v>
      </c>
      <c r="L2" s="15"/>
    </row>
    <row r="3">
      <c r="A3" s="15" t="s">
        <v>1192</v>
      </c>
      <c r="B3" s="15" t="s">
        <v>1236</v>
      </c>
      <c r="C3" s="15" t="s">
        <v>1237</v>
      </c>
      <c r="D3" s="3">
        <v>3.1826414E7</v>
      </c>
      <c r="E3" s="15"/>
      <c r="F3" s="15"/>
      <c r="G3" s="15"/>
      <c r="H3" s="15"/>
      <c r="I3" s="38">
        <v>3.8</v>
      </c>
      <c r="J3" s="38">
        <v>3.7</v>
      </c>
      <c r="K3" s="15" t="s">
        <v>574</v>
      </c>
      <c r="L3" s="15"/>
    </row>
    <row r="4">
      <c r="A4" s="15" t="s">
        <v>1192</v>
      </c>
      <c r="B4" s="15" t="s">
        <v>1305</v>
      </c>
      <c r="C4" s="15" t="s">
        <v>1306</v>
      </c>
      <c r="D4" s="3">
        <v>3.1176041E7</v>
      </c>
      <c r="E4" s="15"/>
      <c r="F4" s="15"/>
      <c r="G4" s="15"/>
      <c r="H4" s="15"/>
      <c r="I4" s="38">
        <v>3.9</v>
      </c>
      <c r="J4" s="38">
        <v>3.7</v>
      </c>
      <c r="K4" s="15" t="s">
        <v>574</v>
      </c>
      <c r="L4" s="15"/>
    </row>
    <row r="5">
      <c r="A5" s="15" t="s">
        <v>589</v>
      </c>
      <c r="B5" s="15" t="s">
        <v>1344</v>
      </c>
      <c r="C5" s="15" t="s">
        <v>1345</v>
      </c>
      <c r="D5" s="37">
        <v>3.2242648E7</v>
      </c>
      <c r="E5" s="37">
        <v>1.0</v>
      </c>
      <c r="F5" s="37">
        <v>1.0</v>
      </c>
      <c r="G5" s="15"/>
      <c r="H5" s="15" t="s">
        <v>573</v>
      </c>
      <c r="I5" s="37">
        <v>3.62</v>
      </c>
      <c r="J5" s="37">
        <v>3.37</v>
      </c>
      <c r="K5" s="15" t="s">
        <v>588</v>
      </c>
      <c r="L5" s="15" t="s">
        <v>574</v>
      </c>
    </row>
    <row r="6">
      <c r="A6" s="15" t="s">
        <v>589</v>
      </c>
      <c r="B6" s="15" t="s">
        <v>1346</v>
      </c>
      <c r="C6" s="15" t="s">
        <v>1347</v>
      </c>
      <c r="D6" s="37">
        <v>3.1123601E7</v>
      </c>
      <c r="E6" s="37">
        <v>2.0</v>
      </c>
      <c r="F6" s="37">
        <v>2.0</v>
      </c>
      <c r="G6" s="15"/>
      <c r="H6" s="15"/>
      <c r="I6" s="37">
        <v>3.42</v>
      </c>
      <c r="J6" s="37">
        <v>3.05</v>
      </c>
      <c r="K6" s="15" t="s">
        <v>588</v>
      </c>
      <c r="L6" s="15"/>
    </row>
    <row r="7">
      <c r="A7" s="15" t="s">
        <v>589</v>
      </c>
      <c r="B7" s="15" t="s">
        <v>1348</v>
      </c>
      <c r="C7" s="15" t="s">
        <v>1349</v>
      </c>
      <c r="D7" s="37">
        <v>3.22041E7</v>
      </c>
      <c r="E7" s="37">
        <v>1.0</v>
      </c>
      <c r="F7" s="37">
        <v>1.0</v>
      </c>
      <c r="G7" s="15"/>
      <c r="H7" s="15" t="s">
        <v>579</v>
      </c>
      <c r="I7" s="37">
        <v>3.5</v>
      </c>
      <c r="J7" s="37">
        <v>3.3</v>
      </c>
      <c r="K7" s="15" t="s">
        <v>574</v>
      </c>
      <c r="L7" s="15"/>
    </row>
    <row r="8">
      <c r="A8" s="15" t="s">
        <v>589</v>
      </c>
      <c r="B8" s="15" t="s">
        <v>1350</v>
      </c>
      <c r="C8" s="15" t="s">
        <v>1351</v>
      </c>
      <c r="D8" s="37">
        <v>3.2621475E7</v>
      </c>
      <c r="E8" s="37">
        <v>2.0</v>
      </c>
      <c r="F8" s="37">
        <v>1.0</v>
      </c>
      <c r="G8" s="15"/>
      <c r="H8" s="15" t="s">
        <v>1200</v>
      </c>
      <c r="I8" s="37">
        <v>3.5</v>
      </c>
      <c r="J8" s="37">
        <v>3.3</v>
      </c>
      <c r="K8" s="15" t="s">
        <v>588</v>
      </c>
      <c r="L8" s="15"/>
    </row>
    <row r="9">
      <c r="A9" s="15" t="s">
        <v>589</v>
      </c>
      <c r="B9" s="15" t="s">
        <v>1352</v>
      </c>
      <c r="C9" s="15" t="s">
        <v>1353</v>
      </c>
      <c r="D9" s="37">
        <v>3.2409193E7</v>
      </c>
      <c r="E9" s="37">
        <v>3.0</v>
      </c>
      <c r="F9" s="37">
        <v>1.0</v>
      </c>
      <c r="G9" s="15"/>
      <c r="H9" s="15" t="s">
        <v>1354</v>
      </c>
      <c r="I9" s="37">
        <v>3.44</v>
      </c>
      <c r="J9" s="37">
        <v>3.5</v>
      </c>
      <c r="K9" s="15" t="s">
        <v>588</v>
      </c>
      <c r="L9" s="15"/>
    </row>
    <row r="10">
      <c r="A10" s="15" t="s">
        <v>592</v>
      </c>
      <c r="B10" s="15" t="s">
        <v>1355</v>
      </c>
      <c r="C10" s="15" t="s">
        <v>1356</v>
      </c>
      <c r="D10" s="37">
        <v>3.2222528E7</v>
      </c>
      <c r="E10" s="37">
        <v>1.0</v>
      </c>
      <c r="F10" s="37">
        <v>2.0</v>
      </c>
      <c r="G10" s="15"/>
      <c r="H10" s="15" t="s">
        <v>577</v>
      </c>
      <c r="I10" s="37">
        <v>4.0</v>
      </c>
      <c r="J10" s="37">
        <v>4.0</v>
      </c>
      <c r="K10" s="15" t="s">
        <v>588</v>
      </c>
      <c r="L10" s="15"/>
    </row>
    <row r="11">
      <c r="A11" s="15" t="s">
        <v>592</v>
      </c>
      <c r="B11" s="15" t="s">
        <v>1357</v>
      </c>
      <c r="C11" s="15" t="s">
        <v>1358</v>
      </c>
      <c r="D11" s="37">
        <v>3.2244242E7</v>
      </c>
      <c r="E11" s="37">
        <v>1.0</v>
      </c>
      <c r="F11" s="37">
        <v>2.0</v>
      </c>
      <c r="G11" s="15"/>
      <c r="H11" s="15" t="s">
        <v>577</v>
      </c>
      <c r="I11" s="37">
        <v>3.9</v>
      </c>
      <c r="J11" s="37">
        <v>4.0</v>
      </c>
      <c r="K11" s="15" t="s">
        <v>588</v>
      </c>
      <c r="L11" s="15"/>
    </row>
    <row r="12">
      <c r="A12" s="15" t="s">
        <v>592</v>
      </c>
      <c r="B12" s="15" t="s">
        <v>1359</v>
      </c>
      <c r="C12" s="15" t="s">
        <v>1360</v>
      </c>
      <c r="D12" s="37">
        <v>3.2654491E7</v>
      </c>
      <c r="E12" s="15"/>
      <c r="F12" s="15"/>
      <c r="G12" s="15"/>
      <c r="H12" s="15"/>
      <c r="I12" s="37">
        <v>3.81</v>
      </c>
      <c r="J12" s="37">
        <v>3.7</v>
      </c>
      <c r="K12" s="39" t="s">
        <v>588</v>
      </c>
      <c r="L12" s="15"/>
    </row>
    <row r="13">
      <c r="A13" s="15" t="s">
        <v>592</v>
      </c>
      <c r="B13" s="15" t="s">
        <v>1361</v>
      </c>
      <c r="C13" s="15" t="s">
        <v>1362</v>
      </c>
      <c r="D13" s="37">
        <v>3.199555E7</v>
      </c>
      <c r="E13" s="37">
        <v>1.0</v>
      </c>
      <c r="F13" s="37">
        <v>2.0</v>
      </c>
      <c r="G13" s="15"/>
      <c r="H13" s="15" t="s">
        <v>577</v>
      </c>
      <c r="I13" s="37">
        <v>3.81</v>
      </c>
      <c r="J13" s="37">
        <v>3.7</v>
      </c>
      <c r="K13" s="15" t="s">
        <v>588</v>
      </c>
      <c r="L13" s="15"/>
    </row>
    <row r="14">
      <c r="A14" s="15" t="s">
        <v>592</v>
      </c>
      <c r="B14" s="15" t="s">
        <v>1363</v>
      </c>
      <c r="C14" s="15" t="s">
        <v>1364</v>
      </c>
      <c r="D14" s="37">
        <v>3.2701695E7</v>
      </c>
      <c r="E14" s="37">
        <v>1.0</v>
      </c>
      <c r="F14" s="37">
        <v>2.0</v>
      </c>
      <c r="G14" s="15"/>
      <c r="H14" s="15" t="s">
        <v>579</v>
      </c>
      <c r="I14" s="37">
        <v>4.0</v>
      </c>
      <c r="J14" s="40">
        <v>4.0</v>
      </c>
      <c r="K14" s="15" t="s">
        <v>588</v>
      </c>
      <c r="L14" s="15" t="s">
        <v>574</v>
      </c>
    </row>
    <row r="15">
      <c r="A15" s="15" t="s">
        <v>592</v>
      </c>
      <c r="B15" s="15" t="s">
        <v>600</v>
      </c>
      <c r="C15" s="15" t="s">
        <v>604</v>
      </c>
      <c r="D15" s="37">
        <v>3.2015187E7</v>
      </c>
      <c r="E15" s="37">
        <v>1.0</v>
      </c>
      <c r="F15" s="37">
        <v>1.0</v>
      </c>
      <c r="G15" s="15"/>
      <c r="H15" s="15" t="s">
        <v>577</v>
      </c>
      <c r="I15" s="37">
        <v>3.92</v>
      </c>
      <c r="J15" s="37">
        <v>3.9</v>
      </c>
      <c r="K15" s="15" t="s">
        <v>574</v>
      </c>
      <c r="L15" s="15"/>
    </row>
    <row r="16">
      <c r="A16" s="15" t="s">
        <v>592</v>
      </c>
      <c r="B16" s="15" t="s">
        <v>1051</v>
      </c>
      <c r="C16" s="15" t="s">
        <v>1052</v>
      </c>
      <c r="D16" s="37">
        <v>3.1827009E7</v>
      </c>
      <c r="E16" s="37">
        <v>1.0</v>
      </c>
      <c r="F16" s="37">
        <v>1.0</v>
      </c>
      <c r="G16" s="15"/>
      <c r="H16" s="15" t="s">
        <v>579</v>
      </c>
      <c r="I16" s="37">
        <v>3.76</v>
      </c>
      <c r="J16" s="37">
        <v>3.58</v>
      </c>
      <c r="K16" s="15" t="s">
        <v>574</v>
      </c>
      <c r="L16" s="15"/>
    </row>
    <row r="17">
      <c r="A17" s="15" t="s">
        <v>592</v>
      </c>
      <c r="B17" s="15" t="s">
        <v>1216</v>
      </c>
      <c r="C17" s="15" t="s">
        <v>1217</v>
      </c>
      <c r="D17" s="37">
        <v>3.2016157E7</v>
      </c>
      <c r="E17" s="37">
        <v>1.0</v>
      </c>
      <c r="F17" s="37">
        <v>1.0</v>
      </c>
      <c r="G17" s="15"/>
      <c r="H17" s="15" t="s">
        <v>577</v>
      </c>
      <c r="I17" s="37">
        <v>3.542</v>
      </c>
      <c r="J17" s="37">
        <v>3.495</v>
      </c>
      <c r="K17" s="15" t="s">
        <v>574</v>
      </c>
      <c r="L17" s="15"/>
    </row>
    <row r="18">
      <c r="A18" s="15" t="s">
        <v>592</v>
      </c>
      <c r="B18" s="15" t="s">
        <v>1221</v>
      </c>
      <c r="C18" s="15" t="s">
        <v>1222</v>
      </c>
      <c r="D18" s="37">
        <v>3.2266988E7</v>
      </c>
      <c r="E18" s="37">
        <v>1.0</v>
      </c>
      <c r="F18" s="37">
        <v>1.0</v>
      </c>
      <c r="G18" s="15"/>
      <c r="H18" s="15" t="s">
        <v>579</v>
      </c>
      <c r="I18" s="37">
        <v>3.961</v>
      </c>
      <c r="J18" s="37">
        <v>3.961</v>
      </c>
      <c r="K18" s="15" t="s">
        <v>574</v>
      </c>
      <c r="L18" s="15"/>
    </row>
    <row r="19">
      <c r="A19" s="15" t="s">
        <v>592</v>
      </c>
      <c r="B19" s="15" t="s">
        <v>1365</v>
      </c>
      <c r="C19" s="15" t="s">
        <v>1366</v>
      </c>
      <c r="D19" s="3">
        <v>3.2610754E7</v>
      </c>
      <c r="E19" s="15"/>
      <c r="F19" s="15"/>
      <c r="G19" s="15"/>
      <c r="H19" s="15"/>
      <c r="I19" s="37">
        <v>3.961</v>
      </c>
      <c r="J19" s="37">
        <v>3.961</v>
      </c>
      <c r="K19" s="15" t="s">
        <v>588</v>
      </c>
      <c r="L19" s="15"/>
    </row>
    <row r="20">
      <c r="A20" s="15" t="s">
        <v>592</v>
      </c>
      <c r="B20" s="15" t="s">
        <v>1367</v>
      </c>
      <c r="C20" s="15" t="s">
        <v>1368</v>
      </c>
      <c r="D20" s="3">
        <v>3.2014254E7</v>
      </c>
      <c r="E20" s="37">
        <v>1.0</v>
      </c>
      <c r="F20" s="37">
        <v>1.0</v>
      </c>
      <c r="G20" s="15"/>
      <c r="H20" s="15" t="s">
        <v>579</v>
      </c>
      <c r="I20" s="38">
        <v>3.542</v>
      </c>
      <c r="J20" s="38">
        <v>3.8</v>
      </c>
      <c r="K20" s="15" t="s">
        <v>574</v>
      </c>
      <c r="L20" s="15"/>
    </row>
    <row r="21">
      <c r="A21" s="15" t="s">
        <v>592</v>
      </c>
      <c r="B21" s="15" t="s">
        <v>1369</v>
      </c>
      <c r="C21" s="15" t="s">
        <v>1370</v>
      </c>
      <c r="D21" s="3">
        <v>3.2618873E7</v>
      </c>
      <c r="E21" s="15"/>
      <c r="F21" s="15"/>
      <c r="G21" s="15"/>
      <c r="H21" s="15"/>
      <c r="I21" s="37">
        <v>3.916</v>
      </c>
      <c r="J21" s="37">
        <v>3.856</v>
      </c>
      <c r="K21" s="15" t="s">
        <v>588</v>
      </c>
      <c r="L21" s="15" t="s">
        <v>574</v>
      </c>
    </row>
    <row r="22">
      <c r="A22" s="15" t="s">
        <v>592</v>
      </c>
      <c r="B22" s="15" t="s">
        <v>1060</v>
      </c>
      <c r="C22" s="15" t="s">
        <v>1061</v>
      </c>
      <c r="D22" s="37">
        <v>3.1713935E7</v>
      </c>
      <c r="E22" s="37">
        <v>1.0</v>
      </c>
      <c r="F22" s="37">
        <v>1.0</v>
      </c>
      <c r="G22" s="15"/>
      <c r="H22" s="15" t="s">
        <v>579</v>
      </c>
      <c r="I22" s="37">
        <v>3.916</v>
      </c>
      <c r="J22" s="37">
        <v>3.856</v>
      </c>
      <c r="K22" s="15" t="s">
        <v>574</v>
      </c>
      <c r="L22" s="15"/>
    </row>
    <row r="23">
      <c r="A23" s="15" t="s">
        <v>592</v>
      </c>
      <c r="B23" s="15" t="s">
        <v>1371</v>
      </c>
      <c r="C23" s="15" t="s">
        <v>1372</v>
      </c>
      <c r="D23" s="3">
        <v>3.2307058E7</v>
      </c>
      <c r="E23" s="15"/>
      <c r="F23" s="15"/>
      <c r="G23" s="15"/>
      <c r="H23" s="15"/>
      <c r="I23" s="38">
        <v>4.0</v>
      </c>
      <c r="J23" s="38">
        <v>4.0</v>
      </c>
      <c r="K23" s="15"/>
      <c r="L23" s="15"/>
    </row>
    <row r="24">
      <c r="A24" s="15" t="s">
        <v>592</v>
      </c>
      <c r="B24" s="15" t="s">
        <v>1373</v>
      </c>
      <c r="C24" s="15" t="s">
        <v>1374</v>
      </c>
      <c r="D24" s="3">
        <v>3.170203E7</v>
      </c>
      <c r="E24" s="15"/>
      <c r="F24" s="15"/>
      <c r="G24" s="15"/>
      <c r="H24" s="15"/>
      <c r="I24" s="38">
        <v>3.752</v>
      </c>
      <c r="J24" s="38">
        <v>3.522</v>
      </c>
      <c r="K24" s="15"/>
      <c r="L24" s="15"/>
    </row>
    <row r="25">
      <c r="A25" s="15" t="s">
        <v>592</v>
      </c>
      <c r="B25" s="15" t="s">
        <v>1068</v>
      </c>
      <c r="C25" s="15" t="s">
        <v>1069</v>
      </c>
      <c r="D25" s="37">
        <v>3.1699274E7</v>
      </c>
      <c r="E25" s="37">
        <v>2.0</v>
      </c>
      <c r="F25" s="37">
        <v>1.0</v>
      </c>
      <c r="G25" s="15"/>
      <c r="H25" s="15" t="s">
        <v>579</v>
      </c>
      <c r="I25" s="37">
        <v>3.89</v>
      </c>
      <c r="J25" s="37">
        <v>3.87</v>
      </c>
      <c r="K25" s="15" t="s">
        <v>574</v>
      </c>
      <c r="L25" s="15"/>
    </row>
    <row r="26">
      <c r="A26" s="15" t="s">
        <v>592</v>
      </c>
      <c r="B26" s="15" t="s">
        <v>1272</v>
      </c>
      <c r="C26" s="15" t="s">
        <v>1273</v>
      </c>
      <c r="D26" s="15"/>
      <c r="E26" s="37">
        <v>1.0</v>
      </c>
      <c r="F26" s="37">
        <v>1.0</v>
      </c>
      <c r="G26" s="15"/>
      <c r="H26" s="15" t="s">
        <v>577</v>
      </c>
      <c r="I26" s="37">
        <v>4.0</v>
      </c>
      <c r="J26" s="37">
        <v>4.0</v>
      </c>
      <c r="K26" s="15" t="s">
        <v>574</v>
      </c>
      <c r="L26" s="15"/>
    </row>
    <row r="27">
      <c r="A27" s="15" t="s">
        <v>592</v>
      </c>
      <c r="B27" s="15" t="s">
        <v>1229</v>
      </c>
      <c r="C27" s="15" t="s">
        <v>1230</v>
      </c>
      <c r="D27" s="37">
        <v>3.2019042E7</v>
      </c>
      <c r="E27" s="37">
        <v>2.0</v>
      </c>
      <c r="F27" s="37">
        <v>1.0</v>
      </c>
      <c r="G27" s="15"/>
      <c r="H27" s="15" t="s">
        <v>577</v>
      </c>
      <c r="I27" s="37">
        <v>3.62</v>
      </c>
      <c r="J27" s="37">
        <v>3.6</v>
      </c>
      <c r="K27" s="15" t="s">
        <v>574</v>
      </c>
      <c r="L27" s="15"/>
    </row>
    <row r="28">
      <c r="A28" s="15" t="s">
        <v>592</v>
      </c>
      <c r="B28" s="15" t="s">
        <v>1072</v>
      </c>
      <c r="C28" s="15" t="s">
        <v>1073</v>
      </c>
      <c r="D28" s="37">
        <v>3.1758142E7</v>
      </c>
      <c r="E28" s="37">
        <v>3.0</v>
      </c>
      <c r="F28" s="37">
        <v>1.0</v>
      </c>
      <c r="G28" s="15"/>
      <c r="H28" s="15" t="s">
        <v>579</v>
      </c>
      <c r="I28" s="37">
        <v>3.899</v>
      </c>
      <c r="J28" s="37">
        <v>3.879</v>
      </c>
      <c r="K28" s="15" t="s">
        <v>574</v>
      </c>
      <c r="L28" s="15"/>
    </row>
    <row r="29">
      <c r="A29" s="15" t="s">
        <v>592</v>
      </c>
      <c r="B29" s="15" t="s">
        <v>1129</v>
      </c>
      <c r="C29" s="15" t="s">
        <v>1130</v>
      </c>
      <c r="D29" s="37">
        <v>3.1822451E7</v>
      </c>
      <c r="E29" s="37">
        <v>1.0</v>
      </c>
      <c r="F29" s="37">
        <v>2.0</v>
      </c>
      <c r="G29" s="15"/>
      <c r="H29" s="15" t="s">
        <v>1375</v>
      </c>
      <c r="I29" s="37">
        <v>3.95</v>
      </c>
      <c r="J29" s="37">
        <v>3.9</v>
      </c>
      <c r="K29" s="15" t="s">
        <v>574</v>
      </c>
      <c r="L29" s="15"/>
    </row>
    <row r="30">
      <c r="A30" s="15" t="s">
        <v>592</v>
      </c>
      <c r="B30" s="15" t="s">
        <v>1232</v>
      </c>
      <c r="C30" s="15" t="s">
        <v>1233</v>
      </c>
      <c r="D30" s="37">
        <v>3.215166E7</v>
      </c>
      <c r="E30" s="37">
        <v>1.0</v>
      </c>
      <c r="F30" s="37">
        <v>1.0</v>
      </c>
      <c r="G30" s="15"/>
      <c r="H30" s="15" t="s">
        <v>577</v>
      </c>
      <c r="I30" s="37">
        <v>3.946</v>
      </c>
      <c r="J30" s="37">
        <v>3.946</v>
      </c>
      <c r="K30" s="15" t="s">
        <v>574</v>
      </c>
      <c r="L30" s="15"/>
    </row>
    <row r="31">
      <c r="A31" s="15" t="s">
        <v>630</v>
      </c>
      <c r="B31" s="15" t="s">
        <v>1376</v>
      </c>
      <c r="C31" s="15" t="s">
        <v>1377</v>
      </c>
      <c r="D31" s="37">
        <v>3.28401E7</v>
      </c>
      <c r="E31" s="37">
        <v>3.0</v>
      </c>
      <c r="F31" s="37">
        <v>1.0</v>
      </c>
      <c r="G31" s="15"/>
      <c r="H31" s="15"/>
      <c r="I31" s="41">
        <v>3.28</v>
      </c>
      <c r="J31" s="41">
        <v>2.35</v>
      </c>
      <c r="K31" s="15" t="s">
        <v>588</v>
      </c>
      <c r="L31" s="15"/>
    </row>
    <row r="32">
      <c r="A32" s="15" t="s">
        <v>635</v>
      </c>
      <c r="B32" s="15" t="s">
        <v>1330</v>
      </c>
      <c r="C32" s="15" t="s">
        <v>1331</v>
      </c>
      <c r="D32" s="37">
        <v>3.2222849E7</v>
      </c>
      <c r="E32" s="37">
        <v>1.0</v>
      </c>
      <c r="F32" s="37">
        <v>1.0</v>
      </c>
      <c r="G32" s="15"/>
      <c r="H32" s="15" t="s">
        <v>579</v>
      </c>
      <c r="I32" s="37">
        <v>3.97</v>
      </c>
      <c r="J32" s="37">
        <v>4.0</v>
      </c>
      <c r="K32" s="15" t="s">
        <v>574</v>
      </c>
      <c r="L32" s="15"/>
    </row>
    <row r="33">
      <c r="A33" s="15" t="s">
        <v>635</v>
      </c>
      <c r="B33" s="15" t="s">
        <v>1378</v>
      </c>
      <c r="C33" s="15" t="s">
        <v>1379</v>
      </c>
      <c r="D33" s="37">
        <v>3.2507437E7</v>
      </c>
      <c r="E33" s="37">
        <v>1.0</v>
      </c>
      <c r="F33" s="37">
        <v>1.0</v>
      </c>
      <c r="G33" s="15"/>
      <c r="H33" s="15" t="s">
        <v>579</v>
      </c>
      <c r="I33" s="37">
        <v>3.28</v>
      </c>
      <c r="J33" s="37">
        <v>2.35</v>
      </c>
      <c r="K33" s="15" t="s">
        <v>588</v>
      </c>
      <c r="L33" s="15"/>
    </row>
    <row r="34">
      <c r="A34" s="15" t="s">
        <v>635</v>
      </c>
      <c r="B34" s="15" t="s">
        <v>664</v>
      </c>
      <c r="C34" s="15" t="s">
        <v>668</v>
      </c>
      <c r="D34" s="37">
        <v>3.1329929E7</v>
      </c>
      <c r="E34" s="37">
        <v>1.0</v>
      </c>
      <c r="F34" s="37">
        <v>1.0</v>
      </c>
      <c r="G34" s="15"/>
      <c r="H34" s="15" t="s">
        <v>643</v>
      </c>
      <c r="I34" s="37">
        <v>3.8</v>
      </c>
      <c r="J34" s="37">
        <v>3.8</v>
      </c>
      <c r="K34" s="15" t="s">
        <v>574</v>
      </c>
      <c r="L34" s="15"/>
    </row>
    <row r="35">
      <c r="A35" s="15" t="s">
        <v>635</v>
      </c>
      <c r="B35" s="15" t="s">
        <v>1380</v>
      </c>
      <c r="C35" s="15" t="s">
        <v>1381</v>
      </c>
      <c r="D35" s="3">
        <v>3.1819974E7</v>
      </c>
      <c r="E35" s="15"/>
      <c r="F35" s="15"/>
      <c r="G35" s="15"/>
      <c r="H35" s="15"/>
      <c r="I35" s="38">
        <v>3.36</v>
      </c>
      <c r="J35" s="38">
        <v>3.12</v>
      </c>
      <c r="K35" s="15"/>
      <c r="L35" s="15"/>
    </row>
    <row r="36">
      <c r="A36" s="15" t="s">
        <v>635</v>
      </c>
      <c r="B36" s="15" t="s">
        <v>1239</v>
      </c>
      <c r="C36" s="15" t="s">
        <v>1240</v>
      </c>
      <c r="D36" s="37">
        <v>3.2156296E7</v>
      </c>
      <c r="E36" s="37">
        <v>1.0</v>
      </c>
      <c r="F36" s="37">
        <v>1.0</v>
      </c>
      <c r="G36" s="15"/>
      <c r="H36" s="15" t="s">
        <v>579</v>
      </c>
      <c r="I36" s="37">
        <v>4.0</v>
      </c>
      <c r="J36" s="37">
        <v>4.0</v>
      </c>
      <c r="K36" s="15" t="s">
        <v>574</v>
      </c>
      <c r="L36" s="15"/>
    </row>
    <row r="37">
      <c r="A37" s="15" t="s">
        <v>669</v>
      </c>
      <c r="B37" s="15" t="s">
        <v>1242</v>
      </c>
      <c r="C37" s="15" t="s">
        <v>1243</v>
      </c>
      <c r="D37" s="3">
        <v>3.2469078E7</v>
      </c>
      <c r="E37" s="15"/>
      <c r="F37" s="15"/>
      <c r="G37" s="15"/>
      <c r="H37" s="15"/>
      <c r="I37" s="38">
        <v>3.97</v>
      </c>
      <c r="J37" s="38">
        <v>3.9</v>
      </c>
      <c r="K37" s="15" t="s">
        <v>574</v>
      </c>
      <c r="L37" s="15"/>
    </row>
    <row r="38">
      <c r="A38" s="15" t="s">
        <v>669</v>
      </c>
      <c r="B38" s="15" t="s">
        <v>930</v>
      </c>
      <c r="C38" s="15" t="s">
        <v>931</v>
      </c>
      <c r="D38" s="37">
        <v>3.0919184E7</v>
      </c>
      <c r="E38" s="37">
        <v>1.0</v>
      </c>
      <c r="F38" s="37">
        <v>1.0</v>
      </c>
      <c r="G38" s="15"/>
      <c r="H38" s="15" t="s">
        <v>579</v>
      </c>
      <c r="I38" s="37">
        <v>3.93</v>
      </c>
      <c r="J38" s="37">
        <v>3.97</v>
      </c>
      <c r="K38" s="15" t="s">
        <v>574</v>
      </c>
      <c r="L38" s="15"/>
    </row>
    <row r="39">
      <c r="A39" s="15" t="s">
        <v>669</v>
      </c>
      <c r="B39" s="15" t="s">
        <v>1208</v>
      </c>
      <c r="C39" s="15" t="s">
        <v>1209</v>
      </c>
      <c r="D39" s="37">
        <v>3.2152392E7</v>
      </c>
      <c r="E39" s="37">
        <v>1.0</v>
      </c>
      <c r="F39" s="37">
        <v>1.0</v>
      </c>
      <c r="G39" s="15"/>
      <c r="H39" s="15" t="s">
        <v>577</v>
      </c>
      <c r="I39" s="37">
        <v>4.0</v>
      </c>
      <c r="J39" s="37">
        <v>4.0</v>
      </c>
      <c r="K39" s="15" t="s">
        <v>574</v>
      </c>
      <c r="L39" s="15"/>
    </row>
    <row r="40">
      <c r="A40" s="15" t="s">
        <v>669</v>
      </c>
      <c r="B40" s="15" t="s">
        <v>1321</v>
      </c>
      <c r="C40" s="15" t="s">
        <v>1322</v>
      </c>
      <c r="D40" s="37">
        <v>3.2153524E7</v>
      </c>
      <c r="E40" s="37">
        <v>1.0</v>
      </c>
      <c r="F40" s="37">
        <v>1.0</v>
      </c>
      <c r="G40" s="15"/>
      <c r="H40" s="15" t="s">
        <v>579</v>
      </c>
      <c r="I40" s="37">
        <v>4.0</v>
      </c>
      <c r="J40" s="37">
        <v>4.0</v>
      </c>
      <c r="K40" s="15" t="s">
        <v>574</v>
      </c>
      <c r="L40" s="15"/>
    </row>
    <row r="41">
      <c r="A41" s="15" t="s">
        <v>669</v>
      </c>
      <c r="B41" s="15" t="s">
        <v>1088</v>
      </c>
      <c r="C41" s="15" t="s">
        <v>1089</v>
      </c>
      <c r="D41" s="37">
        <v>3.1974845E7</v>
      </c>
      <c r="E41" s="37">
        <v>1.0</v>
      </c>
      <c r="F41" s="37">
        <v>1.0</v>
      </c>
      <c r="G41" s="15"/>
      <c r="H41" s="15" t="s">
        <v>579</v>
      </c>
      <c r="I41" s="37">
        <v>3.91</v>
      </c>
      <c r="J41" s="37">
        <v>4.0</v>
      </c>
      <c r="K41" s="15" t="s">
        <v>574</v>
      </c>
      <c r="L41" s="15"/>
    </row>
    <row r="42">
      <c r="A42" s="15" t="s">
        <v>669</v>
      </c>
      <c r="B42" s="15" t="s">
        <v>912</v>
      </c>
      <c r="C42" s="15" t="s">
        <v>913</v>
      </c>
      <c r="D42" s="42">
        <v>3.1817951E7</v>
      </c>
      <c r="E42" s="15"/>
      <c r="F42" s="15"/>
      <c r="G42" s="15"/>
      <c r="H42" s="15"/>
      <c r="I42" s="43">
        <v>3.7</v>
      </c>
      <c r="J42" s="44">
        <v>3.7</v>
      </c>
      <c r="K42" s="15" t="s">
        <v>574</v>
      </c>
      <c r="L42" s="15"/>
    </row>
    <row r="43">
      <c r="A43" s="15" t="s">
        <v>669</v>
      </c>
      <c r="B43" s="15" t="s">
        <v>1064</v>
      </c>
      <c r="C43" s="15" t="s">
        <v>1065</v>
      </c>
      <c r="D43" s="37">
        <v>3.1976623E7</v>
      </c>
      <c r="E43" s="37">
        <v>1.0</v>
      </c>
      <c r="F43" s="37">
        <v>1.0</v>
      </c>
      <c r="G43" s="15"/>
      <c r="H43" s="15" t="s">
        <v>579</v>
      </c>
      <c r="I43" s="37">
        <v>3.91</v>
      </c>
      <c r="J43" s="37">
        <v>3.91</v>
      </c>
      <c r="K43" s="15" t="s">
        <v>574</v>
      </c>
      <c r="L43" s="15"/>
    </row>
    <row r="44">
      <c r="A44" s="15" t="s">
        <v>669</v>
      </c>
      <c r="B44" s="15" t="s">
        <v>1213</v>
      </c>
      <c r="C44" s="15" t="s">
        <v>1214</v>
      </c>
      <c r="D44" s="37">
        <v>3.2325731E7</v>
      </c>
      <c r="E44" s="37">
        <v>1.0</v>
      </c>
      <c r="F44" s="37">
        <v>1.0</v>
      </c>
      <c r="G44" s="15"/>
      <c r="H44" s="15" t="s">
        <v>579</v>
      </c>
      <c r="I44" s="37">
        <v>3.782</v>
      </c>
      <c r="J44" s="37">
        <v>3.5</v>
      </c>
      <c r="K44" s="15" t="s">
        <v>574</v>
      </c>
      <c r="L44" s="15"/>
    </row>
    <row r="45">
      <c r="A45" s="15" t="s">
        <v>669</v>
      </c>
      <c r="B45" s="15" t="s">
        <v>1092</v>
      </c>
      <c r="C45" s="15" t="s">
        <v>1093</v>
      </c>
      <c r="D45" s="37">
        <v>3.197989E7</v>
      </c>
      <c r="E45" s="37">
        <v>1.0</v>
      </c>
      <c r="F45" s="37">
        <v>1.0</v>
      </c>
      <c r="G45" s="15"/>
      <c r="H45" s="15" t="s">
        <v>579</v>
      </c>
      <c r="I45" s="37">
        <v>3.94</v>
      </c>
      <c r="J45" s="37">
        <v>4.0</v>
      </c>
      <c r="K45" s="15" t="s">
        <v>574</v>
      </c>
      <c r="L45" s="15"/>
    </row>
    <row r="46">
      <c r="A46" s="15" t="s">
        <v>669</v>
      </c>
      <c r="B46" s="15" t="s">
        <v>1095</v>
      </c>
      <c r="C46" s="15" t="s">
        <v>1096</v>
      </c>
      <c r="D46" s="37">
        <v>3.1384119E7</v>
      </c>
      <c r="E46" s="37">
        <v>1.0</v>
      </c>
      <c r="F46" s="37">
        <v>1.0</v>
      </c>
      <c r="G46" s="15"/>
      <c r="H46" s="15" t="s">
        <v>579</v>
      </c>
      <c r="I46" s="37">
        <v>3.4</v>
      </c>
      <c r="J46" s="37">
        <v>3.4</v>
      </c>
      <c r="K46" s="15" t="s">
        <v>574</v>
      </c>
      <c r="L46" s="15"/>
    </row>
    <row r="47">
      <c r="A47" s="15" t="s">
        <v>1262</v>
      </c>
      <c r="B47" s="15" t="s">
        <v>1382</v>
      </c>
      <c r="C47" s="15" t="s">
        <v>1383</v>
      </c>
      <c r="D47" s="37">
        <v>3.1219053E7</v>
      </c>
      <c r="E47" s="15"/>
      <c r="F47" s="15"/>
      <c r="G47" s="15"/>
      <c r="H47" s="15"/>
      <c r="I47" s="43">
        <v>2.8</v>
      </c>
      <c r="J47" s="43">
        <v>3.0</v>
      </c>
      <c r="K47" s="15"/>
      <c r="L47" s="15"/>
    </row>
    <row r="48">
      <c r="A48" s="15" t="s">
        <v>1262</v>
      </c>
      <c r="B48" s="15" t="s">
        <v>1246</v>
      </c>
      <c r="C48" s="15" t="s">
        <v>1247</v>
      </c>
      <c r="D48" s="37">
        <v>3.2498195E7</v>
      </c>
      <c r="E48" s="37">
        <v>3.0</v>
      </c>
      <c r="F48" s="37">
        <v>1.0</v>
      </c>
      <c r="G48" s="15"/>
      <c r="H48" s="15"/>
      <c r="I48" s="37">
        <v>3.52</v>
      </c>
      <c r="J48" s="37">
        <v>3.5</v>
      </c>
      <c r="K48" s="15" t="s">
        <v>574</v>
      </c>
      <c r="L48" s="15"/>
    </row>
    <row r="49">
      <c r="A49" s="15" t="s">
        <v>1262</v>
      </c>
      <c r="B49" s="15" t="s">
        <v>1119</v>
      </c>
      <c r="C49" s="15" t="s">
        <v>1384</v>
      </c>
      <c r="D49" s="42">
        <v>3.1980011E7</v>
      </c>
      <c r="E49" s="41"/>
      <c r="F49" s="15"/>
      <c r="G49" s="15"/>
      <c r="H49" s="15"/>
      <c r="I49" s="43">
        <v>3.97</v>
      </c>
      <c r="J49" s="43">
        <v>3.97</v>
      </c>
      <c r="K49" s="15"/>
      <c r="L49" s="15"/>
    </row>
    <row r="50">
      <c r="A50" s="15" t="s">
        <v>681</v>
      </c>
      <c r="B50" s="15" t="s">
        <v>1385</v>
      </c>
      <c r="C50" s="15" t="s">
        <v>1386</v>
      </c>
      <c r="D50" s="37">
        <v>3.2158775E7</v>
      </c>
      <c r="E50" s="37">
        <v>1.0</v>
      </c>
      <c r="F50" s="37">
        <v>1.0</v>
      </c>
      <c r="G50" s="15"/>
      <c r="H50" s="15" t="s">
        <v>1343</v>
      </c>
      <c r="I50" s="37">
        <v>3.97</v>
      </c>
      <c r="J50" s="37">
        <v>4.0</v>
      </c>
      <c r="K50" s="15" t="s">
        <v>574</v>
      </c>
      <c r="L50" s="15"/>
    </row>
    <row r="51">
      <c r="A51" s="14" t="s">
        <v>681</v>
      </c>
      <c r="B51" s="14" t="s">
        <v>1211</v>
      </c>
      <c r="C51" s="45" t="s">
        <v>1212</v>
      </c>
      <c r="D51" s="42">
        <v>3.2380867E7</v>
      </c>
      <c r="E51" s="15"/>
      <c r="F51" s="15"/>
      <c r="G51" s="15"/>
      <c r="H51" s="15"/>
      <c r="I51" s="43">
        <v>4.0</v>
      </c>
      <c r="J51" s="43">
        <v>4.0</v>
      </c>
      <c r="K51" s="15"/>
      <c r="L51" s="15"/>
    </row>
    <row r="52">
      <c r="A52" s="15" t="s">
        <v>681</v>
      </c>
      <c r="B52" s="15" t="s">
        <v>940</v>
      </c>
      <c r="C52" s="15" t="s">
        <v>941</v>
      </c>
      <c r="D52" s="37">
        <v>3.2009173E7</v>
      </c>
      <c r="E52" s="37">
        <v>1.0</v>
      </c>
      <c r="F52" s="37">
        <v>1.0</v>
      </c>
      <c r="G52" s="15"/>
      <c r="H52" s="15" t="s">
        <v>579</v>
      </c>
      <c r="I52" s="37">
        <v>3.55</v>
      </c>
      <c r="J52" s="37">
        <v>3.65</v>
      </c>
      <c r="K52" s="15" t="s">
        <v>574</v>
      </c>
      <c r="L52" s="15"/>
    </row>
    <row r="53">
      <c r="A53" s="15" t="s">
        <v>681</v>
      </c>
      <c r="B53" s="15" t="s">
        <v>1099</v>
      </c>
      <c r="C53" s="15" t="s">
        <v>1100</v>
      </c>
      <c r="D53" s="37">
        <v>3.2018212E7</v>
      </c>
      <c r="E53" s="37">
        <v>1.0</v>
      </c>
      <c r="F53" s="37">
        <v>1.0</v>
      </c>
      <c r="G53" s="15"/>
      <c r="H53" s="15" t="s">
        <v>643</v>
      </c>
      <c r="I53" s="37">
        <v>3.53</v>
      </c>
      <c r="J53" s="37">
        <v>3.32</v>
      </c>
      <c r="K53" s="15" t="s">
        <v>574</v>
      </c>
      <c r="L53" s="15"/>
    </row>
    <row r="54">
      <c r="A54" s="15" t="s">
        <v>681</v>
      </c>
      <c r="B54" s="15" t="s">
        <v>1280</v>
      </c>
      <c r="C54" s="15" t="s">
        <v>1281</v>
      </c>
      <c r="D54" s="42">
        <v>3.1826132E7</v>
      </c>
      <c r="E54" s="15"/>
      <c r="F54" s="15"/>
      <c r="G54" s="15"/>
      <c r="H54" s="15"/>
      <c r="I54" s="43">
        <v>3.86</v>
      </c>
      <c r="J54" s="43">
        <v>3.9</v>
      </c>
      <c r="K54" s="15" t="s">
        <v>574</v>
      </c>
      <c r="L54" s="15"/>
    </row>
    <row r="55">
      <c r="A55" s="15" t="s">
        <v>681</v>
      </c>
      <c r="B55" s="15" t="s">
        <v>1387</v>
      </c>
      <c r="C55" s="15" t="s">
        <v>1388</v>
      </c>
      <c r="D55" s="37">
        <v>3.2487599E7</v>
      </c>
      <c r="E55" s="37">
        <v>1.0</v>
      </c>
      <c r="F55" s="37">
        <v>1.0</v>
      </c>
      <c r="G55" s="15"/>
      <c r="H55" s="15" t="s">
        <v>579</v>
      </c>
      <c r="I55" s="37">
        <v>3.8</v>
      </c>
      <c r="J55" s="37">
        <v>3.573</v>
      </c>
      <c r="K55" s="15" t="s">
        <v>588</v>
      </c>
      <c r="L55" s="15" t="s">
        <v>574</v>
      </c>
    </row>
    <row r="56">
      <c r="A56" s="15" t="s">
        <v>681</v>
      </c>
      <c r="B56" s="15" t="s">
        <v>1252</v>
      </c>
      <c r="C56" s="15" t="s">
        <v>1253</v>
      </c>
      <c r="D56" s="42">
        <v>3.2159463E7</v>
      </c>
      <c r="E56" s="15"/>
      <c r="F56" s="15"/>
      <c r="G56" s="15"/>
      <c r="H56" s="15"/>
      <c r="I56" s="43">
        <v>3.94</v>
      </c>
      <c r="J56" s="43">
        <v>4.0</v>
      </c>
      <c r="K56" s="15" t="s">
        <v>574</v>
      </c>
      <c r="L56" s="15"/>
    </row>
    <row r="57">
      <c r="A57" s="15" t="s">
        <v>681</v>
      </c>
      <c r="B57" s="15" t="s">
        <v>1109</v>
      </c>
      <c r="C57" s="15" t="s">
        <v>1110</v>
      </c>
      <c r="D57" s="37">
        <v>3.0918153E7</v>
      </c>
      <c r="E57" s="37">
        <v>1.0</v>
      </c>
      <c r="F57" s="37">
        <v>1.0</v>
      </c>
      <c r="G57" s="15"/>
      <c r="H57" s="15" t="s">
        <v>579</v>
      </c>
      <c r="I57" s="37">
        <v>3.94</v>
      </c>
      <c r="J57" s="37">
        <v>3.91</v>
      </c>
      <c r="K57" s="15" t="s">
        <v>574</v>
      </c>
      <c r="L57" s="15"/>
    </row>
    <row r="58">
      <c r="A58" s="15" t="s">
        <v>681</v>
      </c>
      <c r="B58" s="15" t="s">
        <v>1389</v>
      </c>
      <c r="C58" s="15" t="s">
        <v>1390</v>
      </c>
      <c r="D58" s="37">
        <v>3.2235865E7</v>
      </c>
      <c r="E58" s="15"/>
      <c r="F58" s="15"/>
      <c r="G58" s="15"/>
      <c r="H58" s="15"/>
      <c r="I58" s="43">
        <v>3.754</v>
      </c>
      <c r="J58" s="43">
        <v>3.945</v>
      </c>
      <c r="K58" s="15" t="s">
        <v>574</v>
      </c>
      <c r="L58" s="15"/>
    </row>
    <row r="59">
      <c r="A59" s="15" t="s">
        <v>681</v>
      </c>
      <c r="B59" s="15" t="s">
        <v>934</v>
      </c>
      <c r="C59" s="15" t="s">
        <v>935</v>
      </c>
      <c r="D59" s="37">
        <v>3.0900741E7</v>
      </c>
      <c r="E59" s="37">
        <v>1.0</v>
      </c>
      <c r="F59" s="37">
        <v>1.0</v>
      </c>
      <c r="G59" s="15"/>
      <c r="H59" s="15" t="s">
        <v>579</v>
      </c>
      <c r="I59" s="37">
        <v>3.82</v>
      </c>
      <c r="J59" s="37">
        <v>3.79</v>
      </c>
      <c r="K59" s="15" t="s">
        <v>574</v>
      </c>
      <c r="L59" s="15"/>
    </row>
    <row r="60">
      <c r="A60" s="15" t="s">
        <v>681</v>
      </c>
      <c r="B60" s="15" t="s">
        <v>1391</v>
      </c>
      <c r="C60" s="15" t="s">
        <v>1392</v>
      </c>
      <c r="D60" s="37">
        <v>3.2278696E7</v>
      </c>
      <c r="E60" s="15"/>
      <c r="F60" s="15"/>
      <c r="G60" s="15"/>
      <c r="H60" s="15"/>
      <c r="I60" s="41">
        <v>3.82</v>
      </c>
      <c r="J60" s="41">
        <v>3.79</v>
      </c>
      <c r="K60" s="15"/>
      <c r="L60" s="15"/>
    </row>
    <row r="61">
      <c r="A61" s="15" t="s">
        <v>710</v>
      </c>
      <c r="B61" s="15" t="s">
        <v>916</v>
      </c>
      <c r="C61" s="15" t="s">
        <v>917</v>
      </c>
      <c r="D61" s="37">
        <v>3.2012111E7</v>
      </c>
      <c r="E61" s="37">
        <v>1.0</v>
      </c>
      <c r="F61" s="37">
        <v>75.0</v>
      </c>
      <c r="G61" s="15"/>
      <c r="H61" s="15" t="s">
        <v>643</v>
      </c>
      <c r="I61" s="37">
        <v>3.634</v>
      </c>
      <c r="J61" s="37">
        <v>3.468</v>
      </c>
      <c r="K61" s="15" t="s">
        <v>574</v>
      </c>
      <c r="L61" s="15"/>
    </row>
    <row r="62">
      <c r="A62" s="15" t="s">
        <v>710</v>
      </c>
      <c r="B62" s="15" t="s">
        <v>944</v>
      </c>
      <c r="C62" s="15" t="s">
        <v>945</v>
      </c>
      <c r="D62" s="37">
        <v>3.0858438E7</v>
      </c>
      <c r="E62" s="37">
        <v>1.0</v>
      </c>
      <c r="F62" s="37">
        <v>2.0</v>
      </c>
      <c r="G62" s="15"/>
      <c r="H62" s="15" t="s">
        <v>643</v>
      </c>
      <c r="I62" s="37">
        <v>3.6</v>
      </c>
      <c r="J62" s="37">
        <v>3.6</v>
      </c>
      <c r="K62" s="15" t="s">
        <v>574</v>
      </c>
      <c r="L62" s="15"/>
    </row>
    <row r="63">
      <c r="A63" s="15" t="s">
        <v>710</v>
      </c>
      <c r="B63" s="15" t="s">
        <v>1393</v>
      </c>
      <c r="C63" s="15" t="s">
        <v>1394</v>
      </c>
      <c r="D63" s="37">
        <v>3.2178194E7</v>
      </c>
      <c r="E63" s="37">
        <v>1.0</v>
      </c>
      <c r="F63" s="37">
        <v>2.0</v>
      </c>
      <c r="G63" s="15"/>
      <c r="H63" s="15" t="s">
        <v>643</v>
      </c>
      <c r="I63" s="37">
        <v>3.706</v>
      </c>
      <c r="J63" s="37">
        <v>3.553</v>
      </c>
      <c r="K63" s="15" t="s">
        <v>574</v>
      </c>
      <c r="L63" s="15"/>
    </row>
    <row r="64">
      <c r="A64" s="15" t="s">
        <v>710</v>
      </c>
      <c r="B64" s="15" t="s">
        <v>1395</v>
      </c>
      <c r="C64" s="15" t="s">
        <v>1396</v>
      </c>
      <c r="D64" s="37">
        <v>3.1705062E7</v>
      </c>
      <c r="E64" s="37">
        <v>3.0</v>
      </c>
      <c r="F64" s="37">
        <v>1.0</v>
      </c>
      <c r="G64" s="15"/>
      <c r="H64" s="15" t="s">
        <v>990</v>
      </c>
      <c r="I64" s="37">
        <v>3.865</v>
      </c>
      <c r="J64" s="37">
        <v>3.882</v>
      </c>
      <c r="K64" s="15" t="s">
        <v>588</v>
      </c>
      <c r="L64" s="15"/>
    </row>
    <row r="65">
      <c r="A65" s="15" t="s">
        <v>710</v>
      </c>
      <c r="B65" s="15" t="s">
        <v>1135</v>
      </c>
      <c r="C65" s="15" t="s">
        <v>1136</v>
      </c>
      <c r="D65" s="37">
        <v>3.2028583E7</v>
      </c>
      <c r="E65" s="37">
        <v>1.0</v>
      </c>
      <c r="F65" s="37">
        <v>2.0</v>
      </c>
      <c r="G65" s="15"/>
      <c r="H65" s="15" t="s">
        <v>1397</v>
      </c>
      <c r="I65" s="37">
        <v>4.0</v>
      </c>
      <c r="J65" s="37">
        <v>4.0</v>
      </c>
      <c r="K65" s="15" t="s">
        <v>574</v>
      </c>
      <c r="L65" s="15"/>
    </row>
    <row r="66">
      <c r="A66" s="15" t="s">
        <v>710</v>
      </c>
      <c r="B66" s="15" t="s">
        <v>1291</v>
      </c>
      <c r="C66" s="15" t="s">
        <v>1292</v>
      </c>
      <c r="D66" s="37">
        <v>3.1079674E7</v>
      </c>
      <c r="E66" s="37">
        <v>1.0</v>
      </c>
      <c r="F66" s="37">
        <v>2.0</v>
      </c>
      <c r="G66" s="15"/>
      <c r="H66" s="15" t="s">
        <v>579</v>
      </c>
      <c r="I66" s="37">
        <v>3.881</v>
      </c>
      <c r="J66" s="37">
        <v>3.861</v>
      </c>
      <c r="K66" s="15" t="s">
        <v>574</v>
      </c>
      <c r="L66" s="15"/>
    </row>
    <row r="67">
      <c r="A67" s="15" t="s">
        <v>710</v>
      </c>
      <c r="B67" s="15" t="s">
        <v>1062</v>
      </c>
      <c r="C67" s="15" t="s">
        <v>1063</v>
      </c>
      <c r="D67" s="37">
        <v>3.2156475E7</v>
      </c>
      <c r="E67" s="37">
        <v>1.0</v>
      </c>
      <c r="F67" s="37">
        <v>2.0</v>
      </c>
      <c r="G67" s="15"/>
      <c r="H67" s="15" t="s">
        <v>1343</v>
      </c>
      <c r="I67" s="37">
        <v>4.0</v>
      </c>
      <c r="J67" s="37">
        <v>4.0</v>
      </c>
      <c r="K67" s="15" t="s">
        <v>574</v>
      </c>
      <c r="L67" s="15"/>
    </row>
    <row r="68">
      <c r="A68" s="15" t="s">
        <v>741</v>
      </c>
      <c r="B68" s="15" t="s">
        <v>1398</v>
      </c>
      <c r="C68" s="15" t="s">
        <v>1399</v>
      </c>
      <c r="D68" s="42">
        <v>3.1943602E7</v>
      </c>
      <c r="E68" s="15"/>
      <c r="F68" s="15"/>
      <c r="G68" s="15"/>
      <c r="H68" s="15"/>
      <c r="I68" s="43">
        <v>4.0</v>
      </c>
      <c r="J68" s="43">
        <v>4.0</v>
      </c>
      <c r="K68" s="15"/>
      <c r="L68" s="15"/>
    </row>
    <row r="69">
      <c r="A69" s="15" t="s">
        <v>741</v>
      </c>
      <c r="B69" s="15" t="s">
        <v>1080</v>
      </c>
      <c r="C69" s="15" t="s">
        <v>1081</v>
      </c>
      <c r="D69" s="42">
        <v>3.15674E7</v>
      </c>
      <c r="E69" s="15"/>
      <c r="F69" s="15"/>
      <c r="G69" s="15"/>
      <c r="H69" s="15"/>
      <c r="I69" s="43">
        <v>3.809</v>
      </c>
      <c r="J69" s="43">
        <v>3.795</v>
      </c>
      <c r="K69" s="15" t="s">
        <v>574</v>
      </c>
      <c r="L69" s="15"/>
    </row>
    <row r="70">
      <c r="A70" s="15" t="s">
        <v>741</v>
      </c>
      <c r="B70" s="15" t="s">
        <v>1198</v>
      </c>
      <c r="C70" s="15" t="s">
        <v>1199</v>
      </c>
      <c r="D70" s="37">
        <v>3.1417632E7</v>
      </c>
      <c r="E70" s="37">
        <v>2.0</v>
      </c>
      <c r="F70" s="37">
        <v>7.0</v>
      </c>
      <c r="G70" s="15"/>
      <c r="H70" s="15" t="s">
        <v>990</v>
      </c>
      <c r="I70" s="37">
        <v>3.76</v>
      </c>
      <c r="J70" s="37">
        <v>3.66</v>
      </c>
      <c r="K70" s="15" t="s">
        <v>588</v>
      </c>
      <c r="L70" s="15" t="s">
        <v>574</v>
      </c>
    </row>
    <row r="71">
      <c r="A71" s="15" t="s">
        <v>741</v>
      </c>
      <c r="B71" s="15" t="s">
        <v>418</v>
      </c>
      <c r="C71" s="15" t="s">
        <v>417</v>
      </c>
      <c r="D71" s="37">
        <v>3.1222775E7</v>
      </c>
      <c r="E71" s="37">
        <v>1.0</v>
      </c>
      <c r="F71" s="37">
        <v>6.0</v>
      </c>
      <c r="G71" s="15"/>
      <c r="H71" s="15" t="s">
        <v>579</v>
      </c>
      <c r="I71" s="37">
        <v>3.9</v>
      </c>
      <c r="J71" s="37">
        <v>3.8</v>
      </c>
      <c r="K71" s="15" t="s">
        <v>574</v>
      </c>
      <c r="L71" s="15"/>
    </row>
    <row r="72">
      <c r="A72" s="15" t="s">
        <v>741</v>
      </c>
      <c r="B72" s="15" t="s">
        <v>1400</v>
      </c>
      <c r="C72" s="15" t="s">
        <v>904</v>
      </c>
      <c r="D72" s="42">
        <v>3.169032E7</v>
      </c>
      <c r="E72" s="15"/>
      <c r="F72" s="15"/>
      <c r="G72" s="15"/>
      <c r="H72" s="15"/>
      <c r="I72" s="43">
        <v>3.76</v>
      </c>
      <c r="J72" s="43">
        <v>3.847</v>
      </c>
      <c r="K72" s="15" t="s">
        <v>574</v>
      </c>
      <c r="L72" s="15"/>
    </row>
    <row r="73">
      <c r="A73" s="15" t="s">
        <v>741</v>
      </c>
      <c r="B73" s="15" t="s">
        <v>1125</v>
      </c>
      <c r="C73" s="15" t="s">
        <v>1126</v>
      </c>
      <c r="D73" s="37">
        <v>3.1533894E7</v>
      </c>
      <c r="E73" s="37">
        <v>1.0</v>
      </c>
      <c r="F73" s="37">
        <v>1.0</v>
      </c>
      <c r="G73" s="15"/>
      <c r="H73" s="15" t="s">
        <v>579</v>
      </c>
      <c r="I73" s="37">
        <v>4.0</v>
      </c>
      <c r="J73" s="37">
        <v>4.0</v>
      </c>
      <c r="K73" s="15" t="s">
        <v>574</v>
      </c>
      <c r="L73" s="15"/>
    </row>
    <row r="74">
      <c r="A74" s="15" t="s">
        <v>741</v>
      </c>
      <c r="B74" s="15" t="s">
        <v>1401</v>
      </c>
      <c r="C74" s="15" t="s">
        <v>1402</v>
      </c>
      <c r="D74" s="37">
        <v>3.1816621E7</v>
      </c>
      <c r="E74" s="15"/>
      <c r="F74" s="15"/>
      <c r="G74" s="15"/>
      <c r="H74" s="15"/>
      <c r="I74" s="43">
        <v>3.36</v>
      </c>
      <c r="J74" s="43">
        <v>3.262</v>
      </c>
      <c r="K74" s="15" t="s">
        <v>588</v>
      </c>
      <c r="L74" s="15"/>
    </row>
    <row r="75">
      <c r="A75" s="15" t="s">
        <v>741</v>
      </c>
      <c r="B75" s="15" t="s">
        <v>1131</v>
      </c>
      <c r="C75" s="15" t="s">
        <v>1132</v>
      </c>
      <c r="D75" s="37">
        <v>3.1360715E7</v>
      </c>
      <c r="E75" s="37">
        <v>3.0</v>
      </c>
      <c r="F75" s="37">
        <v>11.0</v>
      </c>
      <c r="G75" s="15"/>
      <c r="H75" s="15" t="s">
        <v>579</v>
      </c>
      <c r="I75" s="37">
        <v>3.85</v>
      </c>
      <c r="J75" s="37">
        <v>3.88</v>
      </c>
      <c r="K75" s="15" t="s">
        <v>574</v>
      </c>
      <c r="L75" s="15"/>
    </row>
    <row r="76">
      <c r="A76" s="15" t="s">
        <v>741</v>
      </c>
      <c r="B76" s="15" t="s">
        <v>1111</v>
      </c>
      <c r="C76" s="15" t="s">
        <v>1112</v>
      </c>
      <c r="D76" s="37">
        <v>3.1155216E7</v>
      </c>
      <c r="E76" s="37">
        <v>3.0</v>
      </c>
      <c r="F76" s="37">
        <v>3.0</v>
      </c>
      <c r="G76" s="15"/>
      <c r="H76" s="15" t="s">
        <v>579</v>
      </c>
      <c r="I76" s="37">
        <v>3.82</v>
      </c>
      <c r="J76" s="37">
        <v>3.87</v>
      </c>
      <c r="K76" s="15" t="s">
        <v>574</v>
      </c>
      <c r="L76" s="15"/>
    </row>
    <row r="77">
      <c r="A77" s="15" t="s">
        <v>750</v>
      </c>
      <c r="B77" s="15" t="s">
        <v>1403</v>
      </c>
      <c r="C77" s="15" t="s">
        <v>1404</v>
      </c>
      <c r="D77" s="37">
        <v>3.2156752E7</v>
      </c>
      <c r="E77" s="37">
        <v>1.0</v>
      </c>
      <c r="F77" s="37">
        <v>75.0</v>
      </c>
      <c r="G77" s="15"/>
      <c r="H77" s="15" t="s">
        <v>643</v>
      </c>
      <c r="I77" s="37">
        <v>3.9</v>
      </c>
      <c r="J77" s="37">
        <v>3.925</v>
      </c>
      <c r="K77" s="15" t="s">
        <v>588</v>
      </c>
      <c r="L77" s="15"/>
    </row>
    <row r="78">
      <c r="A78" s="15" t="s">
        <v>750</v>
      </c>
      <c r="B78" s="15" t="s">
        <v>1405</v>
      </c>
      <c r="C78" s="15" t="s">
        <v>1284</v>
      </c>
      <c r="D78" s="37">
        <v>3.181905E7</v>
      </c>
      <c r="E78" s="37">
        <v>1.0</v>
      </c>
      <c r="F78" s="37">
        <v>75.0</v>
      </c>
      <c r="G78" s="15"/>
      <c r="H78" s="15" t="s">
        <v>579</v>
      </c>
      <c r="I78" s="37">
        <v>3.96</v>
      </c>
      <c r="J78" s="37">
        <v>3.95</v>
      </c>
      <c r="K78" s="15" t="s">
        <v>574</v>
      </c>
      <c r="L78" s="15"/>
    </row>
    <row r="79">
      <c r="A79" s="15" t="s">
        <v>750</v>
      </c>
      <c r="B79" s="15" t="s">
        <v>1054</v>
      </c>
      <c r="C79" s="15" t="s">
        <v>1055</v>
      </c>
      <c r="D79" s="37">
        <v>3.197773E7</v>
      </c>
      <c r="E79" s="37">
        <v>1.0</v>
      </c>
      <c r="F79" s="37">
        <v>75.0</v>
      </c>
      <c r="G79" s="15"/>
      <c r="H79" s="15" t="s">
        <v>643</v>
      </c>
      <c r="I79" s="37">
        <v>3.6</v>
      </c>
      <c r="J79" s="37">
        <v>3.5</v>
      </c>
      <c r="K79" s="15" t="s">
        <v>574</v>
      </c>
      <c r="L79" s="15"/>
    </row>
    <row r="80">
      <c r="A80" s="15" t="s">
        <v>750</v>
      </c>
      <c r="B80" s="15" t="s">
        <v>1406</v>
      </c>
      <c r="C80" s="15" t="s">
        <v>1407</v>
      </c>
      <c r="D80" s="3">
        <v>3.2258392E7</v>
      </c>
      <c r="E80" s="15"/>
      <c r="F80" s="15"/>
      <c r="G80" s="15"/>
      <c r="H80" s="15"/>
      <c r="I80" s="38">
        <v>3.95</v>
      </c>
      <c r="J80" s="46">
        <v>3.95</v>
      </c>
      <c r="K80" s="15" t="s">
        <v>588</v>
      </c>
      <c r="L80" s="15"/>
    </row>
    <row r="81">
      <c r="A81" s="15" t="s">
        <v>750</v>
      </c>
      <c r="B81" s="15" t="s">
        <v>1285</v>
      </c>
      <c r="C81" s="15" t="s">
        <v>1286</v>
      </c>
      <c r="D81" s="37">
        <v>3.2033022E7</v>
      </c>
      <c r="E81" s="37">
        <v>1.0</v>
      </c>
      <c r="F81" s="37">
        <v>75.0</v>
      </c>
      <c r="G81" s="15"/>
      <c r="H81" s="15" t="s">
        <v>643</v>
      </c>
      <c r="I81" s="37">
        <v>3.797</v>
      </c>
      <c r="J81" s="37">
        <v>3.612</v>
      </c>
      <c r="K81" s="15" t="s">
        <v>574</v>
      </c>
      <c r="L81" s="15"/>
    </row>
    <row r="82">
      <c r="A82" s="15" t="s">
        <v>750</v>
      </c>
      <c r="B82" s="15" t="s">
        <v>1287</v>
      </c>
      <c r="C82" s="15" t="s">
        <v>1288</v>
      </c>
      <c r="D82" s="37">
        <v>3.2015207E7</v>
      </c>
      <c r="E82" s="37">
        <v>1.0</v>
      </c>
      <c r="F82" s="37">
        <v>75.0</v>
      </c>
      <c r="G82" s="15"/>
      <c r="H82" s="15" t="s">
        <v>579</v>
      </c>
      <c r="I82" s="37">
        <v>3.911</v>
      </c>
      <c r="J82" s="37">
        <v>3.882</v>
      </c>
      <c r="K82" s="15" t="s">
        <v>574</v>
      </c>
      <c r="L82" s="15"/>
    </row>
    <row r="83">
      <c r="A83" s="15" t="s">
        <v>750</v>
      </c>
      <c r="B83" s="15" t="s">
        <v>1219</v>
      </c>
      <c r="C83" s="15" t="s">
        <v>1220</v>
      </c>
      <c r="D83" s="3">
        <v>3.2154756E7</v>
      </c>
      <c r="E83" s="15"/>
      <c r="F83" s="15"/>
      <c r="G83" s="15"/>
      <c r="H83" s="15"/>
      <c r="I83" s="38">
        <v>3.963</v>
      </c>
      <c r="J83" s="38">
        <v>4.0</v>
      </c>
      <c r="K83" s="15" t="s">
        <v>574</v>
      </c>
      <c r="L83" s="15"/>
    </row>
    <row r="84">
      <c r="A84" s="15" t="s">
        <v>750</v>
      </c>
      <c r="B84" s="15" t="s">
        <v>746</v>
      </c>
      <c r="C84" s="15" t="s">
        <v>749</v>
      </c>
      <c r="D84" s="37">
        <v>3.1829561E7</v>
      </c>
      <c r="E84" s="15"/>
      <c r="F84" s="15"/>
      <c r="G84" s="15"/>
      <c r="H84" s="15"/>
      <c r="I84" s="38">
        <v>3.98</v>
      </c>
      <c r="J84" s="38">
        <v>3.98</v>
      </c>
      <c r="K84" s="15" t="s">
        <v>574</v>
      </c>
      <c r="L84" s="15"/>
    </row>
    <row r="85">
      <c r="A85" s="15" t="s">
        <v>750</v>
      </c>
      <c r="B85" s="15" t="s">
        <v>1259</v>
      </c>
      <c r="C85" s="15" t="s">
        <v>1260</v>
      </c>
      <c r="D85" s="37">
        <v>3.2493106E7</v>
      </c>
      <c r="E85" s="37">
        <v>1.0</v>
      </c>
      <c r="F85" s="37">
        <v>75.0</v>
      </c>
      <c r="G85" s="15"/>
      <c r="H85" s="15" t="s">
        <v>579</v>
      </c>
      <c r="I85" s="37">
        <v>3.338</v>
      </c>
      <c r="J85" s="37">
        <v>3.846</v>
      </c>
      <c r="K85" s="15" t="s">
        <v>574</v>
      </c>
      <c r="L85" s="15"/>
    </row>
    <row r="86">
      <c r="A86" s="15" t="s">
        <v>750</v>
      </c>
      <c r="B86" s="15" t="s">
        <v>963</v>
      </c>
      <c r="C86" s="15" t="s">
        <v>964</v>
      </c>
      <c r="D86" s="37">
        <v>3.2014553E7</v>
      </c>
      <c r="E86" s="37">
        <v>1.0</v>
      </c>
      <c r="F86" s="37">
        <v>75.0</v>
      </c>
      <c r="G86" s="15"/>
      <c r="H86" s="15" t="s">
        <v>579</v>
      </c>
      <c r="I86" s="37">
        <v>3.9</v>
      </c>
      <c r="J86" s="37">
        <v>4.0</v>
      </c>
      <c r="K86" s="15" t="s">
        <v>574</v>
      </c>
      <c r="L86" s="15"/>
    </row>
    <row r="87">
      <c r="A87" s="15" t="s">
        <v>760</v>
      </c>
      <c r="B87" s="15" t="s">
        <v>986</v>
      </c>
      <c r="C87" s="15" t="s">
        <v>987</v>
      </c>
      <c r="D87" s="37">
        <v>3.1455991E7</v>
      </c>
      <c r="E87" s="37">
        <v>1.0</v>
      </c>
      <c r="F87" s="37">
        <v>1.0</v>
      </c>
      <c r="G87" s="15"/>
      <c r="H87" s="15" t="s">
        <v>1343</v>
      </c>
      <c r="I87" s="37">
        <v>3.985</v>
      </c>
      <c r="J87" s="37">
        <v>3.975</v>
      </c>
      <c r="K87" s="15" t="s">
        <v>574</v>
      </c>
      <c r="L87" s="15"/>
    </row>
    <row r="88">
      <c r="A88" s="15" t="s">
        <v>760</v>
      </c>
      <c r="B88" s="15" t="s">
        <v>1140</v>
      </c>
      <c r="C88" s="15" t="s">
        <v>1141</v>
      </c>
      <c r="D88" s="37">
        <v>3.1262356E7</v>
      </c>
      <c r="E88" s="37">
        <v>1.0</v>
      </c>
      <c r="F88" s="37">
        <v>1.0</v>
      </c>
      <c r="G88" s="15"/>
      <c r="H88" s="15" t="s">
        <v>579</v>
      </c>
      <c r="I88" s="37">
        <v>3.95</v>
      </c>
      <c r="J88" s="37">
        <v>3.91</v>
      </c>
      <c r="K88" s="15" t="s">
        <v>574</v>
      </c>
      <c r="L88" s="15"/>
    </row>
    <row r="89">
      <c r="A89" s="15" t="s">
        <v>760</v>
      </c>
      <c r="B89" s="15" t="s">
        <v>1408</v>
      </c>
      <c r="C89" s="15" t="s">
        <v>915</v>
      </c>
      <c r="D89" s="3">
        <v>3.1829387E7</v>
      </c>
      <c r="E89" s="15"/>
      <c r="F89" s="15"/>
      <c r="G89" s="15"/>
      <c r="H89" s="15"/>
      <c r="I89" s="38">
        <v>4.0</v>
      </c>
      <c r="J89" s="38">
        <v>4.0</v>
      </c>
      <c r="K89" s="15" t="s">
        <v>574</v>
      </c>
      <c r="L89" s="15"/>
    </row>
    <row r="90">
      <c r="A90" s="15" t="s">
        <v>760</v>
      </c>
      <c r="B90" s="15" t="s">
        <v>959</v>
      </c>
      <c r="C90" s="15" t="s">
        <v>960</v>
      </c>
      <c r="D90" s="37">
        <v>3.0939189E7</v>
      </c>
      <c r="E90" s="37">
        <v>1.0</v>
      </c>
      <c r="F90" s="37">
        <v>1.0</v>
      </c>
      <c r="G90" s="15"/>
      <c r="H90" s="15" t="s">
        <v>579</v>
      </c>
      <c r="I90" s="37">
        <v>3.9</v>
      </c>
      <c r="J90" s="47">
        <v>3.9</v>
      </c>
      <c r="K90" s="15" t="s">
        <v>574</v>
      </c>
      <c r="L90" s="15"/>
    </row>
    <row r="91">
      <c r="A91" s="15" t="s">
        <v>760</v>
      </c>
      <c r="B91" s="15" t="s">
        <v>1278</v>
      </c>
      <c r="C91" s="15" t="s">
        <v>1279</v>
      </c>
      <c r="D91" s="37">
        <v>3.1411639E7</v>
      </c>
      <c r="E91" s="37">
        <v>1.0</v>
      </c>
      <c r="F91" s="37">
        <v>1.0</v>
      </c>
      <c r="G91" s="15"/>
      <c r="H91" s="15" t="s">
        <v>1343</v>
      </c>
      <c r="I91" s="37">
        <v>3.78</v>
      </c>
      <c r="J91" s="37">
        <v>3.61</v>
      </c>
      <c r="K91" s="15" t="s">
        <v>574</v>
      </c>
      <c r="L91" s="15"/>
    </row>
    <row r="92">
      <c r="A92" s="15" t="s">
        <v>760</v>
      </c>
      <c r="B92" s="15" t="s">
        <v>1289</v>
      </c>
      <c r="C92" s="15" t="s">
        <v>1290</v>
      </c>
      <c r="D92" s="37">
        <v>3.1495435E7</v>
      </c>
      <c r="E92" s="37">
        <v>1.0</v>
      </c>
      <c r="F92" s="37">
        <v>1.0</v>
      </c>
      <c r="G92" s="15"/>
      <c r="H92" s="15" t="s">
        <v>579</v>
      </c>
      <c r="I92" s="37">
        <v>3.9</v>
      </c>
      <c r="J92" s="37">
        <v>3.9</v>
      </c>
      <c r="K92" s="15" t="s">
        <v>574</v>
      </c>
      <c r="L92" s="15"/>
    </row>
    <row r="93">
      <c r="A93" s="15" t="s">
        <v>760</v>
      </c>
      <c r="B93" s="15" t="s">
        <v>1144</v>
      </c>
      <c r="C93" s="15" t="s">
        <v>1145</v>
      </c>
      <c r="D93" s="37">
        <v>3.1357711E7</v>
      </c>
      <c r="E93" s="37">
        <v>1.0</v>
      </c>
      <c r="F93" s="37">
        <v>1.0</v>
      </c>
      <c r="G93" s="15"/>
      <c r="H93" s="15" t="s">
        <v>579</v>
      </c>
      <c r="I93" s="37">
        <v>3.98</v>
      </c>
      <c r="J93" s="37">
        <v>3.98</v>
      </c>
      <c r="K93" s="15" t="s">
        <v>574</v>
      </c>
      <c r="L93" s="15"/>
    </row>
    <row r="94">
      <c r="A94" s="15" t="s">
        <v>787</v>
      </c>
      <c r="B94" s="15" t="s">
        <v>1116</v>
      </c>
      <c r="C94" s="15" t="s">
        <v>1117</v>
      </c>
      <c r="D94" s="3">
        <v>3.1825069E7</v>
      </c>
      <c r="E94" s="15"/>
      <c r="F94" s="15"/>
      <c r="G94" s="15"/>
      <c r="H94" s="15"/>
      <c r="I94" s="38">
        <v>3.95</v>
      </c>
      <c r="J94" s="38">
        <v>3.975</v>
      </c>
      <c r="K94" s="15" t="s">
        <v>574</v>
      </c>
      <c r="L94" s="15"/>
    </row>
    <row r="95">
      <c r="A95" s="15" t="s">
        <v>787</v>
      </c>
      <c r="B95" s="15" t="s">
        <v>1263</v>
      </c>
      <c r="C95" s="15" t="s">
        <v>1264</v>
      </c>
      <c r="D95" s="3">
        <v>3.171296E7</v>
      </c>
      <c r="E95" s="15"/>
      <c r="F95" s="15"/>
      <c r="G95" s="15"/>
      <c r="I95" s="38">
        <v>3.564</v>
      </c>
      <c r="J95" s="38">
        <v>3.498</v>
      </c>
      <c r="K95" s="15" t="s">
        <v>574</v>
      </c>
      <c r="L95" s="15"/>
    </row>
    <row r="96">
      <c r="A96" s="15" t="s">
        <v>789</v>
      </c>
      <c r="B96" s="15" t="s">
        <v>1409</v>
      </c>
      <c r="C96" s="15" t="s">
        <v>1410</v>
      </c>
      <c r="D96" s="37">
        <v>3.2179603E7</v>
      </c>
      <c r="E96" s="37">
        <v>4.0</v>
      </c>
      <c r="F96" s="37">
        <v>1.0</v>
      </c>
      <c r="G96" s="15"/>
      <c r="H96" s="15" t="s">
        <v>1411</v>
      </c>
      <c r="I96" s="37">
        <v>3.5</v>
      </c>
      <c r="J96" s="47">
        <v>3.5</v>
      </c>
      <c r="K96" s="15" t="s">
        <v>588</v>
      </c>
      <c r="L96" s="15"/>
    </row>
    <row r="97">
      <c r="A97" s="15" t="s">
        <v>789</v>
      </c>
      <c r="B97" s="15" t="s">
        <v>638</v>
      </c>
      <c r="C97" s="15" t="s">
        <v>642</v>
      </c>
      <c r="D97" s="37">
        <v>3.1436961E7</v>
      </c>
      <c r="E97" s="37">
        <v>1.0</v>
      </c>
      <c r="F97" s="37">
        <v>1.0</v>
      </c>
      <c r="G97" s="15"/>
      <c r="H97" s="15" t="s">
        <v>579</v>
      </c>
      <c r="I97" s="37">
        <v>3.2</v>
      </c>
      <c r="J97" s="37">
        <v>3.3</v>
      </c>
      <c r="K97" s="15" t="s">
        <v>574</v>
      </c>
      <c r="L97" s="15"/>
    </row>
    <row r="98">
      <c r="A98" s="15" t="s">
        <v>1152</v>
      </c>
      <c r="B98" s="15" t="s">
        <v>1313</v>
      </c>
      <c r="C98" s="15" t="s">
        <v>1314</v>
      </c>
      <c r="D98" s="37">
        <v>3.1018986E7</v>
      </c>
      <c r="E98" s="37">
        <v>1.0</v>
      </c>
      <c r="F98" s="37">
        <v>2.0</v>
      </c>
      <c r="G98" s="15"/>
      <c r="H98" s="15" t="s">
        <v>579</v>
      </c>
      <c r="I98" s="37">
        <v>3.18</v>
      </c>
      <c r="J98" s="37">
        <v>3.09</v>
      </c>
      <c r="K98" s="15" t="s">
        <v>574</v>
      </c>
      <c r="L98" s="15"/>
    </row>
    <row r="99">
      <c r="A99" s="15" t="s">
        <v>812</v>
      </c>
      <c r="B99" s="15" t="s">
        <v>1412</v>
      </c>
      <c r="C99" s="15" t="s">
        <v>1413</v>
      </c>
      <c r="D99" s="37">
        <v>3.0942144E7</v>
      </c>
      <c r="E99" s="37">
        <v>1.0</v>
      </c>
      <c r="F99" s="37">
        <v>1.0</v>
      </c>
      <c r="G99" s="15"/>
      <c r="H99" s="15" t="s">
        <v>1343</v>
      </c>
      <c r="I99" s="37">
        <v>3.89</v>
      </c>
      <c r="J99" s="37">
        <v>3.83</v>
      </c>
      <c r="K99" s="15" t="s">
        <v>588</v>
      </c>
      <c r="L99" s="15"/>
    </row>
    <row r="100">
      <c r="A100" s="15" t="s">
        <v>812</v>
      </c>
      <c r="B100" s="15" t="s">
        <v>1294</v>
      </c>
      <c r="C100" s="15" t="s">
        <v>1295</v>
      </c>
      <c r="D100" s="37">
        <v>3.1778387E7</v>
      </c>
      <c r="E100" s="37">
        <v>1.0</v>
      </c>
      <c r="F100" s="37">
        <v>5.0</v>
      </c>
      <c r="G100" s="15"/>
      <c r="H100" s="15" t="s">
        <v>579</v>
      </c>
      <c r="I100" s="37">
        <v>3.761</v>
      </c>
      <c r="J100" s="37">
        <v>3.815</v>
      </c>
      <c r="K100" s="15" t="s">
        <v>574</v>
      </c>
      <c r="L100" s="15"/>
    </row>
    <row r="101">
      <c r="A101" s="15" t="s">
        <v>812</v>
      </c>
      <c r="B101" s="15" t="s">
        <v>1414</v>
      </c>
      <c r="C101" s="15" t="s">
        <v>1415</v>
      </c>
      <c r="D101" s="3">
        <v>3.2189094E7</v>
      </c>
      <c r="E101" s="15"/>
      <c r="F101" s="15"/>
      <c r="G101" s="15"/>
      <c r="H101" s="15"/>
      <c r="I101" s="38">
        <v>3.652</v>
      </c>
      <c r="J101" s="38">
        <v>3.6</v>
      </c>
      <c r="K101" s="15" t="s">
        <v>588</v>
      </c>
      <c r="L101" s="15" t="s">
        <v>574</v>
      </c>
    </row>
    <row r="102">
      <c r="A102" s="15" t="s">
        <v>812</v>
      </c>
      <c r="B102" s="15" t="s">
        <v>1416</v>
      </c>
      <c r="C102" s="15" t="s">
        <v>1417</v>
      </c>
      <c r="D102" s="37">
        <v>3.1458342E7</v>
      </c>
      <c r="E102" s="37">
        <v>1.0</v>
      </c>
      <c r="F102" s="37">
        <v>1.0</v>
      </c>
      <c r="G102" s="15"/>
      <c r="H102" s="15" t="s">
        <v>1343</v>
      </c>
      <c r="I102" s="37">
        <v>3.21</v>
      </c>
      <c r="J102" s="37">
        <v>3.03</v>
      </c>
      <c r="K102" s="15" t="s">
        <v>588</v>
      </c>
      <c r="L102" s="15"/>
    </row>
    <row r="103">
      <c r="A103" s="15" t="s">
        <v>812</v>
      </c>
      <c r="B103" s="15" t="s">
        <v>903</v>
      </c>
      <c r="C103" s="15" t="s">
        <v>1270</v>
      </c>
      <c r="D103" s="3">
        <v>3.1197859E7</v>
      </c>
      <c r="E103" s="15"/>
      <c r="F103" s="15"/>
      <c r="G103" s="15"/>
      <c r="H103" s="15"/>
      <c r="I103" s="38">
        <v>3.6</v>
      </c>
      <c r="J103" s="38">
        <v>3.4</v>
      </c>
      <c r="K103" s="15" t="s">
        <v>574</v>
      </c>
      <c r="L103" s="15"/>
    </row>
    <row r="104">
      <c r="A104" s="15" t="s">
        <v>812</v>
      </c>
      <c r="B104" s="15" t="s">
        <v>1274</v>
      </c>
      <c r="C104" s="15" t="s">
        <v>1275</v>
      </c>
      <c r="D104" s="3">
        <v>3.1714927E7</v>
      </c>
      <c r="E104" s="15"/>
      <c r="F104" s="15"/>
      <c r="G104" s="15"/>
      <c r="H104" s="15"/>
      <c r="I104" s="38">
        <v>3.3</v>
      </c>
      <c r="J104" s="38">
        <v>3.2</v>
      </c>
      <c r="K104" s="15" t="s">
        <v>574</v>
      </c>
      <c r="L104" s="15"/>
    </row>
    <row r="105">
      <c r="A105" s="15" t="s">
        <v>812</v>
      </c>
      <c r="B105" s="15" t="s">
        <v>875</v>
      </c>
      <c r="C105" s="15" t="s">
        <v>876</v>
      </c>
      <c r="D105" s="37">
        <v>3.0972611E7</v>
      </c>
      <c r="E105" s="37">
        <v>1.0</v>
      </c>
      <c r="F105" s="37">
        <v>2.0</v>
      </c>
      <c r="G105" s="15"/>
      <c r="H105" s="15" t="s">
        <v>579</v>
      </c>
      <c r="I105" s="37">
        <v>3.602</v>
      </c>
      <c r="J105" s="37">
        <v>3.336</v>
      </c>
      <c r="K105" s="15" t="s">
        <v>574</v>
      </c>
      <c r="L105" s="15"/>
    </row>
    <row r="106">
      <c r="A106" s="15" t="s">
        <v>1418</v>
      </c>
      <c r="B106" s="15" t="s">
        <v>742</v>
      </c>
      <c r="C106" s="15" t="s">
        <v>745</v>
      </c>
      <c r="D106" s="37">
        <v>3.197074E7</v>
      </c>
      <c r="E106" s="37">
        <v>5.0</v>
      </c>
      <c r="F106" s="37">
        <v>1.0</v>
      </c>
      <c r="G106" s="15"/>
      <c r="H106" s="15" t="s">
        <v>1419</v>
      </c>
      <c r="I106" s="37">
        <v>3.96</v>
      </c>
      <c r="J106" s="37">
        <v>3.96</v>
      </c>
      <c r="K106" s="15" t="s">
        <v>574</v>
      </c>
      <c r="L106" s="15"/>
    </row>
    <row r="107">
      <c r="A107" s="15" t="s">
        <v>845</v>
      </c>
      <c r="B107" s="15" t="s">
        <v>1420</v>
      </c>
      <c r="C107" s="15" t="s">
        <v>1421</v>
      </c>
      <c r="D107" s="37">
        <v>3.1826573E7</v>
      </c>
      <c r="E107" s="37">
        <v>1.0</v>
      </c>
      <c r="F107" s="37">
        <v>5.0</v>
      </c>
      <c r="G107" s="15"/>
      <c r="H107" s="15" t="s">
        <v>1343</v>
      </c>
      <c r="I107" s="37">
        <v>3.78</v>
      </c>
      <c r="J107" s="47">
        <v>3.78</v>
      </c>
      <c r="K107" s="15" t="s">
        <v>588</v>
      </c>
      <c r="L107" s="15"/>
    </row>
    <row r="108">
      <c r="A108" s="15" t="s">
        <v>845</v>
      </c>
      <c r="B108" s="15" t="s">
        <v>1422</v>
      </c>
      <c r="C108" s="15" t="s">
        <v>902</v>
      </c>
      <c r="D108" s="37">
        <v>3.1751076E7</v>
      </c>
      <c r="E108" s="37">
        <v>1.0</v>
      </c>
      <c r="F108" s="37">
        <v>4.0</v>
      </c>
      <c r="G108" s="15"/>
      <c r="H108" s="15" t="s">
        <v>1343</v>
      </c>
      <c r="I108" s="37">
        <v>3.515</v>
      </c>
      <c r="J108" s="37">
        <v>3.8</v>
      </c>
      <c r="K108" s="15" t="s">
        <v>574</v>
      </c>
      <c r="L108" s="15"/>
    </row>
    <row r="109">
      <c r="A109" s="15" t="s">
        <v>845</v>
      </c>
      <c r="B109" s="15" t="s">
        <v>1090</v>
      </c>
      <c r="C109" s="15" t="s">
        <v>1091</v>
      </c>
      <c r="D109" s="37">
        <v>3.1825184E7</v>
      </c>
      <c r="E109" s="37">
        <v>3.0</v>
      </c>
      <c r="F109" s="37">
        <v>75.0</v>
      </c>
      <c r="G109" s="15"/>
      <c r="H109" s="15" t="s">
        <v>579</v>
      </c>
      <c r="I109" s="37">
        <v>3.911</v>
      </c>
      <c r="J109" s="37">
        <v>3.846</v>
      </c>
      <c r="K109" s="15" t="s">
        <v>574</v>
      </c>
      <c r="L109" s="15"/>
    </row>
    <row r="110">
      <c r="A110" s="15" t="s">
        <v>845</v>
      </c>
      <c r="B110" s="15" t="s">
        <v>1318</v>
      </c>
      <c r="C110" s="15" t="s">
        <v>1319</v>
      </c>
      <c r="D110" s="37">
        <v>3.2009097E7</v>
      </c>
      <c r="E110" s="37">
        <v>1.0</v>
      </c>
      <c r="F110" s="37">
        <v>2.0</v>
      </c>
      <c r="G110" s="15"/>
      <c r="H110" s="15" t="s">
        <v>990</v>
      </c>
      <c r="I110" s="37">
        <v>3.5</v>
      </c>
      <c r="J110" s="37">
        <v>3.5</v>
      </c>
      <c r="K110" s="15" t="s">
        <v>574</v>
      </c>
      <c r="L110" s="15"/>
    </row>
    <row r="111">
      <c r="A111" s="15" t="s">
        <v>848</v>
      </c>
      <c r="B111" s="15" t="s">
        <v>1101</v>
      </c>
      <c r="C111" s="15" t="s">
        <v>1102</v>
      </c>
      <c r="D111" s="37">
        <v>3.1820014E7</v>
      </c>
      <c r="E111" s="37">
        <v>1.0</v>
      </c>
      <c r="F111" s="37">
        <v>5.0</v>
      </c>
      <c r="G111" s="15"/>
      <c r="H111" s="15" t="s">
        <v>643</v>
      </c>
      <c r="I111" s="37">
        <v>3.8</v>
      </c>
      <c r="J111" s="37">
        <v>3.7</v>
      </c>
      <c r="K111" s="15" t="s">
        <v>574</v>
      </c>
      <c r="L111" s="15"/>
    </row>
    <row r="112">
      <c r="A112" s="15" t="s">
        <v>848</v>
      </c>
      <c r="B112" s="15" t="s">
        <v>955</v>
      </c>
      <c r="C112" s="15" t="s">
        <v>956</v>
      </c>
      <c r="D112" s="37">
        <v>3.2003572E7</v>
      </c>
      <c r="E112" s="37">
        <v>1.0</v>
      </c>
      <c r="F112" s="37">
        <v>4.0</v>
      </c>
      <c r="G112" s="15"/>
      <c r="H112" s="15" t="s">
        <v>579</v>
      </c>
      <c r="I112" s="37">
        <v>4.0</v>
      </c>
      <c r="J112" s="37">
        <v>4.0</v>
      </c>
      <c r="K112" s="15" t="s">
        <v>574</v>
      </c>
      <c r="L112" s="15"/>
    </row>
    <row r="113">
      <c r="A113" s="15" t="s">
        <v>848</v>
      </c>
      <c r="B113" s="15" t="s">
        <v>1056</v>
      </c>
      <c r="C113" s="15" t="s">
        <v>1057</v>
      </c>
      <c r="D113" s="37">
        <v>3.1823149E7</v>
      </c>
      <c r="E113" s="37">
        <v>1.0</v>
      </c>
      <c r="F113" s="37">
        <v>1.0</v>
      </c>
      <c r="G113" s="15"/>
      <c r="H113" s="15" t="s">
        <v>1343</v>
      </c>
      <c r="I113" s="37">
        <v>3.96</v>
      </c>
      <c r="J113" s="37">
        <v>3.96</v>
      </c>
      <c r="K113" s="15" t="s">
        <v>574</v>
      </c>
      <c r="L113" s="15"/>
    </row>
    <row r="114">
      <c r="A114" s="15" t="s">
        <v>848</v>
      </c>
      <c r="B114" s="15" t="s">
        <v>1121</v>
      </c>
      <c r="C114" s="15" t="s">
        <v>1122</v>
      </c>
      <c r="D114" s="37">
        <v>3.1816729E7</v>
      </c>
      <c r="E114" s="37">
        <v>1.0</v>
      </c>
      <c r="F114" s="37">
        <v>3.0</v>
      </c>
      <c r="G114" s="15"/>
      <c r="H114" s="15" t="s">
        <v>1343</v>
      </c>
      <c r="I114" s="37">
        <v>3.876</v>
      </c>
      <c r="J114" s="37">
        <v>3.888</v>
      </c>
      <c r="K114" s="15" t="s">
        <v>574</v>
      </c>
      <c r="L114" s="15"/>
    </row>
    <row r="115">
      <c r="A115" s="15" t="s">
        <v>848</v>
      </c>
      <c r="B115" s="15" t="s">
        <v>928</v>
      </c>
      <c r="C115" s="15" t="s">
        <v>929</v>
      </c>
      <c r="D115" s="37">
        <v>3.1818828E7</v>
      </c>
      <c r="E115" s="37">
        <v>1.0</v>
      </c>
      <c r="F115" s="37">
        <v>2.0</v>
      </c>
      <c r="G115" s="15"/>
      <c r="H115" s="15" t="s">
        <v>579</v>
      </c>
      <c r="I115" s="37">
        <v>3.931</v>
      </c>
      <c r="J115" s="37">
        <v>3.892</v>
      </c>
      <c r="K115" s="15" t="s">
        <v>574</v>
      </c>
      <c r="L115" s="15"/>
    </row>
    <row r="116">
      <c r="A116" s="15" t="s">
        <v>1423</v>
      </c>
      <c r="B116" s="15" t="s">
        <v>1309</v>
      </c>
      <c r="C116" s="15" t="s">
        <v>1310</v>
      </c>
      <c r="D116" s="37">
        <v>3.1450228E7</v>
      </c>
      <c r="E116" s="37">
        <v>1.0</v>
      </c>
      <c r="F116" s="37">
        <v>1.0</v>
      </c>
      <c r="G116" s="15"/>
      <c r="H116" s="15" t="s">
        <v>579</v>
      </c>
      <c r="I116" s="37">
        <v>3.82</v>
      </c>
      <c r="J116" s="37">
        <v>3.71</v>
      </c>
      <c r="K116" s="15" t="s">
        <v>574</v>
      </c>
      <c r="L116" s="15"/>
    </row>
    <row r="117">
      <c r="A117" s="15" t="s">
        <v>1423</v>
      </c>
      <c r="B117" s="15" t="s">
        <v>1311</v>
      </c>
      <c r="C117" s="15" t="s">
        <v>1312</v>
      </c>
      <c r="D117" s="37">
        <v>3.1344832E7</v>
      </c>
      <c r="E117" s="37">
        <v>1.0</v>
      </c>
      <c r="F117" s="37">
        <v>2.0</v>
      </c>
      <c r="G117" s="15"/>
      <c r="H117" s="15" t="s">
        <v>579</v>
      </c>
      <c r="I117" s="37">
        <v>3.8</v>
      </c>
      <c r="J117" s="37">
        <v>3.8</v>
      </c>
      <c r="K117" s="15" t="s">
        <v>574</v>
      </c>
      <c r="L117" s="15"/>
    </row>
    <row r="118">
      <c r="A118" s="15" t="s">
        <v>1171</v>
      </c>
      <c r="B118" s="15" t="s">
        <v>899</v>
      </c>
      <c r="C118" s="15" t="s">
        <v>900</v>
      </c>
      <c r="D118" s="37">
        <v>3.1569668E7</v>
      </c>
      <c r="E118" s="37">
        <v>1.0</v>
      </c>
      <c r="F118" s="37">
        <v>1.0</v>
      </c>
      <c r="G118" s="15"/>
      <c r="H118" s="15" t="s">
        <v>1343</v>
      </c>
      <c r="I118" s="37">
        <v>3.973</v>
      </c>
      <c r="J118" s="37">
        <v>3.965</v>
      </c>
      <c r="K118" s="15" t="s">
        <v>574</v>
      </c>
      <c r="L118" s="15"/>
    </row>
    <row r="119">
      <c r="A119" s="15" t="s">
        <v>1171</v>
      </c>
      <c r="B119" s="15" t="s">
        <v>1424</v>
      </c>
      <c r="C119" s="15" t="s">
        <v>1425</v>
      </c>
      <c r="D119" s="37">
        <v>3.2010252E7</v>
      </c>
      <c r="E119" s="37">
        <v>4.0</v>
      </c>
      <c r="F119" s="37">
        <v>80.0</v>
      </c>
      <c r="G119" s="15"/>
      <c r="H119" s="15" t="s">
        <v>1343</v>
      </c>
      <c r="I119" s="37">
        <v>3.55</v>
      </c>
      <c r="J119" s="37">
        <v>3.54</v>
      </c>
      <c r="K119" s="15" t="s">
        <v>588</v>
      </c>
      <c r="L119" s="15"/>
    </row>
    <row r="120">
      <c r="A120" s="15" t="s">
        <v>1426</v>
      </c>
      <c r="B120" s="15" t="s">
        <v>1336</v>
      </c>
      <c r="C120" s="15" t="s">
        <v>1337</v>
      </c>
      <c r="D120" s="37">
        <v>3.1827484E7</v>
      </c>
      <c r="E120" s="37">
        <v>3.0</v>
      </c>
      <c r="F120" s="37">
        <v>83.0</v>
      </c>
      <c r="G120" s="15"/>
      <c r="H120" s="15" t="s">
        <v>573</v>
      </c>
      <c r="I120" s="37">
        <v>2.87</v>
      </c>
      <c r="J120" s="37">
        <v>3.483</v>
      </c>
      <c r="K120" s="15" t="s">
        <v>574</v>
      </c>
      <c r="L120" s="15"/>
    </row>
    <row r="121">
      <c r="A121" s="15" t="s">
        <v>1426</v>
      </c>
      <c r="B121" s="15" t="s">
        <v>1180</v>
      </c>
      <c r="C121" s="15" t="s">
        <v>1181</v>
      </c>
      <c r="D121" s="37">
        <v>3.0485811E7</v>
      </c>
      <c r="E121" s="37">
        <v>2.0</v>
      </c>
      <c r="F121" s="37">
        <v>80.0</v>
      </c>
      <c r="G121" s="15"/>
      <c r="H121" s="15" t="s">
        <v>1343</v>
      </c>
      <c r="I121" s="37">
        <v>3.5</v>
      </c>
      <c r="J121" s="37">
        <v>3.6</v>
      </c>
      <c r="K121" s="15" t="s">
        <v>574</v>
      </c>
      <c r="L121" s="15"/>
    </row>
    <row r="122">
      <c r="A122" s="15" t="s">
        <v>1427</v>
      </c>
      <c r="B122" s="15" t="s">
        <v>1428</v>
      </c>
      <c r="C122" s="15" t="s">
        <v>1429</v>
      </c>
      <c r="D122" s="3">
        <v>3.2230751E7</v>
      </c>
      <c r="E122" s="15"/>
      <c r="F122" s="15"/>
      <c r="G122" s="15"/>
      <c r="H122" s="15"/>
      <c r="I122" s="38">
        <v>3.8</v>
      </c>
      <c r="J122" s="46">
        <v>3.8</v>
      </c>
      <c r="K122" s="15" t="s">
        <v>574</v>
      </c>
      <c r="L122" s="15"/>
    </row>
    <row r="123">
      <c r="A123" s="15" t="s">
        <v>857</v>
      </c>
      <c r="B123" s="15" t="s">
        <v>1332</v>
      </c>
      <c r="C123" s="15" t="s">
        <v>1333</v>
      </c>
      <c r="D123" s="37">
        <v>3.2016098E7</v>
      </c>
      <c r="E123" s="37">
        <v>1.0</v>
      </c>
      <c r="F123" s="37">
        <v>1.0</v>
      </c>
      <c r="G123" s="15"/>
      <c r="H123" s="15" t="s">
        <v>579</v>
      </c>
      <c r="I123" s="37">
        <v>3.69</v>
      </c>
      <c r="J123" s="37">
        <v>3.62</v>
      </c>
      <c r="K123" s="15" t="s">
        <v>574</v>
      </c>
      <c r="L123" s="15"/>
    </row>
    <row r="124">
      <c r="A124" s="15" t="s">
        <v>857</v>
      </c>
      <c r="B124" s="15" t="s">
        <v>1334</v>
      </c>
      <c r="C124" s="15" t="s">
        <v>1335</v>
      </c>
      <c r="D124" s="37">
        <v>3.1369005E7</v>
      </c>
      <c r="E124" s="37">
        <v>1.0</v>
      </c>
      <c r="F124" s="37">
        <v>1.0</v>
      </c>
      <c r="G124" s="15"/>
      <c r="H124" s="15" t="s">
        <v>579</v>
      </c>
      <c r="I124" s="37">
        <v>3.3</v>
      </c>
      <c r="J124" s="37">
        <v>3.3</v>
      </c>
      <c r="K124" s="15" t="s">
        <v>574</v>
      </c>
      <c r="L124" s="15"/>
    </row>
    <row r="126">
      <c r="I126" s="6">
        <f t="shared" ref="I126:J126" si="1">average(I2:I124)</f>
        <v>3.757439024</v>
      </c>
      <c r="J126" s="6">
        <f t="shared" si="1"/>
        <v>3.720406504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8" t="s">
        <v>1430</v>
      </c>
      <c r="B1" s="49" t="s">
        <v>1431</v>
      </c>
      <c r="C1" s="48" t="s">
        <v>1432</v>
      </c>
      <c r="D1" s="48" t="s">
        <v>1433</v>
      </c>
      <c r="E1" s="48" t="s">
        <v>1434</v>
      </c>
      <c r="F1" s="48" t="s">
        <v>1435</v>
      </c>
      <c r="G1" s="48" t="s">
        <v>1190</v>
      </c>
      <c r="H1" s="48" t="s">
        <v>1436</v>
      </c>
      <c r="I1" s="48" t="s">
        <v>1437</v>
      </c>
      <c r="J1" s="48" t="s">
        <v>1438</v>
      </c>
      <c r="K1" s="48" t="s">
        <v>1439</v>
      </c>
      <c r="L1" s="48" t="s">
        <v>1440</v>
      </c>
      <c r="M1" s="48" t="s">
        <v>1441</v>
      </c>
      <c r="N1" s="48" t="s">
        <v>1442</v>
      </c>
      <c r="O1" s="48" t="s">
        <v>568</v>
      </c>
      <c r="P1" s="48" t="s">
        <v>567</v>
      </c>
    </row>
    <row r="2">
      <c r="A2" s="50" t="s">
        <v>1247</v>
      </c>
      <c r="B2" s="50">
        <v>5.0</v>
      </c>
      <c r="C2" s="50" t="s">
        <v>1443</v>
      </c>
      <c r="D2" s="50" t="s">
        <v>737</v>
      </c>
      <c r="E2" s="50" t="s">
        <v>397</v>
      </c>
      <c r="F2" s="51">
        <v>1.13</v>
      </c>
      <c r="G2" s="50" t="s">
        <v>1195</v>
      </c>
      <c r="H2" s="50" t="s">
        <v>1247</v>
      </c>
      <c r="I2" s="51">
        <v>3.2498195E7</v>
      </c>
      <c r="J2" s="50" t="s">
        <v>574</v>
      </c>
      <c r="K2" s="50" t="s">
        <v>574</v>
      </c>
      <c r="L2" s="50"/>
      <c r="M2" s="50" t="s">
        <v>574</v>
      </c>
      <c r="N2" s="50" t="s">
        <v>1444</v>
      </c>
      <c r="O2" s="51">
        <v>3.58</v>
      </c>
      <c r="P2" s="51">
        <v>3.6</v>
      </c>
    </row>
    <row r="3">
      <c r="A3" s="50" t="s">
        <v>1117</v>
      </c>
      <c r="B3" s="50">
        <v>5.0</v>
      </c>
      <c r="C3" s="50" t="s">
        <v>1443</v>
      </c>
      <c r="D3" s="50" t="s">
        <v>1445</v>
      </c>
      <c r="E3" s="50" t="s">
        <v>1446</v>
      </c>
      <c r="F3" s="51">
        <v>2.1</v>
      </c>
      <c r="G3" s="50" t="s">
        <v>1271</v>
      </c>
      <c r="H3" s="50" t="s">
        <v>1117</v>
      </c>
      <c r="I3" s="51">
        <v>3.1825069E7</v>
      </c>
      <c r="J3" s="50" t="s">
        <v>574</v>
      </c>
      <c r="K3" s="50" t="s">
        <v>588</v>
      </c>
      <c r="L3" s="50"/>
      <c r="M3" s="50" t="s">
        <v>574</v>
      </c>
      <c r="N3" s="50" t="s">
        <v>1447</v>
      </c>
      <c r="O3" s="51">
        <v>3.962</v>
      </c>
      <c r="P3" s="51">
        <v>3.98</v>
      </c>
    </row>
    <row r="4">
      <c r="A4" s="50" t="s">
        <v>1448</v>
      </c>
      <c r="B4" s="50">
        <v>5.0</v>
      </c>
      <c r="C4" s="50" t="s">
        <v>1192</v>
      </c>
      <c r="D4" s="50" t="s">
        <v>1449</v>
      </c>
      <c r="E4" s="50" t="s">
        <v>1450</v>
      </c>
      <c r="F4" s="51">
        <v>82.0</v>
      </c>
      <c r="G4" s="50" t="s">
        <v>1195</v>
      </c>
      <c r="H4" s="50" t="s">
        <v>1448</v>
      </c>
      <c r="I4" s="51">
        <v>3.2018251E7</v>
      </c>
      <c r="J4" s="50" t="s">
        <v>574</v>
      </c>
      <c r="K4" s="50" t="s">
        <v>588</v>
      </c>
      <c r="L4" s="50" t="s">
        <v>574</v>
      </c>
      <c r="M4" s="50" t="s">
        <v>588</v>
      </c>
      <c r="N4" s="50" t="s">
        <v>1451</v>
      </c>
      <c r="O4" s="51">
        <v>3.67</v>
      </c>
      <c r="P4" s="51">
        <v>3.652</v>
      </c>
    </row>
    <row r="5">
      <c r="A5" s="50" t="s">
        <v>1333</v>
      </c>
      <c r="B5" s="50">
        <v>5.0</v>
      </c>
      <c r="C5" s="50" t="s">
        <v>1197</v>
      </c>
      <c r="D5" s="50" t="s">
        <v>1452</v>
      </c>
      <c r="E5" s="50" t="s">
        <v>1453</v>
      </c>
      <c r="F5" s="51">
        <v>1.0</v>
      </c>
      <c r="G5" s="50" t="s">
        <v>1251</v>
      </c>
      <c r="H5" s="50" t="s">
        <v>1333</v>
      </c>
      <c r="I5" s="51">
        <v>3.2016098E7</v>
      </c>
      <c r="J5" s="50" t="s">
        <v>574</v>
      </c>
      <c r="K5" s="50" t="s">
        <v>574</v>
      </c>
      <c r="L5" s="50"/>
      <c r="M5" s="50" t="s">
        <v>574</v>
      </c>
      <c r="N5" s="50" t="s">
        <v>1454</v>
      </c>
      <c r="O5" s="51">
        <v>3.65</v>
      </c>
      <c r="P5" s="51">
        <v>3.63</v>
      </c>
    </row>
    <row r="6">
      <c r="A6" s="50" t="s">
        <v>1455</v>
      </c>
      <c r="B6" s="50">
        <v>5.0</v>
      </c>
      <c r="C6" s="50" t="s">
        <v>1197</v>
      </c>
      <c r="D6" s="50" t="s">
        <v>1456</v>
      </c>
      <c r="E6" s="50" t="s">
        <v>1457</v>
      </c>
      <c r="F6" s="51">
        <v>1.1</v>
      </c>
      <c r="G6" s="50" t="s">
        <v>1195</v>
      </c>
      <c r="H6" s="50" t="s">
        <v>1455</v>
      </c>
      <c r="I6" s="51">
        <v>3.1828471E7</v>
      </c>
      <c r="J6" s="50" t="s">
        <v>574</v>
      </c>
      <c r="K6" s="50" t="s">
        <v>588</v>
      </c>
      <c r="L6" s="50" t="s">
        <v>574</v>
      </c>
      <c r="M6" s="50" t="s">
        <v>588</v>
      </c>
      <c r="N6" s="50" t="s">
        <v>1451</v>
      </c>
      <c r="O6" s="51">
        <v>3.649</v>
      </c>
      <c r="P6" s="51">
        <v>3.38</v>
      </c>
    </row>
    <row r="7">
      <c r="A7" s="50" t="s">
        <v>1458</v>
      </c>
      <c r="B7" s="50">
        <v>5.0</v>
      </c>
      <c r="C7" s="50" t="s">
        <v>589</v>
      </c>
      <c r="D7" s="50" t="s">
        <v>1459</v>
      </c>
      <c r="E7" s="50" t="s">
        <v>1460</v>
      </c>
      <c r="F7" s="51">
        <v>1.13</v>
      </c>
      <c r="G7" s="50" t="s">
        <v>1251</v>
      </c>
      <c r="H7" s="50" t="s">
        <v>1458</v>
      </c>
      <c r="I7" s="51">
        <v>3.273055E7</v>
      </c>
      <c r="J7" s="50" t="s">
        <v>574</v>
      </c>
      <c r="K7" s="50" t="s">
        <v>588</v>
      </c>
      <c r="L7" s="50" t="s">
        <v>574</v>
      </c>
      <c r="M7" s="50" t="s">
        <v>588</v>
      </c>
      <c r="N7" s="50" t="s">
        <v>1451</v>
      </c>
      <c r="O7" s="51">
        <v>4.0</v>
      </c>
      <c r="P7" s="51">
        <v>4.0</v>
      </c>
    </row>
    <row r="8">
      <c r="A8" s="50" t="s">
        <v>1461</v>
      </c>
      <c r="B8" s="50">
        <v>5.0</v>
      </c>
      <c r="C8" s="50" t="s">
        <v>589</v>
      </c>
      <c r="D8" s="50" t="s">
        <v>1462</v>
      </c>
      <c r="E8" s="50" t="s">
        <v>470</v>
      </c>
      <c r="F8" s="51">
        <v>1.13</v>
      </c>
      <c r="G8" s="50" t="s">
        <v>1195</v>
      </c>
      <c r="H8" s="50" t="s">
        <v>1461</v>
      </c>
      <c r="I8" s="51">
        <v>3.1931357E7</v>
      </c>
      <c r="J8" s="50" t="s">
        <v>574</v>
      </c>
      <c r="K8" s="50" t="s">
        <v>574</v>
      </c>
      <c r="L8" s="50" t="s">
        <v>574</v>
      </c>
      <c r="M8" s="50" t="s">
        <v>588</v>
      </c>
      <c r="N8" s="50" t="s">
        <v>1451</v>
      </c>
      <c r="O8" s="51">
        <v>3.865</v>
      </c>
      <c r="P8" s="51">
        <v>3.851</v>
      </c>
    </row>
    <row r="9">
      <c r="A9" s="50" t="s">
        <v>1351</v>
      </c>
      <c r="B9" s="50">
        <v>5.0</v>
      </c>
      <c r="C9" s="50" t="s">
        <v>589</v>
      </c>
      <c r="D9" s="50" t="s">
        <v>1463</v>
      </c>
      <c r="E9" s="50" t="s">
        <v>1464</v>
      </c>
      <c r="F9" s="51">
        <v>1.23</v>
      </c>
      <c r="G9" s="50" t="s">
        <v>1465</v>
      </c>
      <c r="H9" s="50" t="s">
        <v>1351</v>
      </c>
      <c r="I9" s="51">
        <v>3.2621475E7</v>
      </c>
      <c r="J9" s="50" t="s">
        <v>574</v>
      </c>
      <c r="K9" s="50" t="s">
        <v>574</v>
      </c>
      <c r="L9" s="50"/>
      <c r="M9" s="50" t="s">
        <v>574</v>
      </c>
      <c r="N9" s="50" t="s">
        <v>1466</v>
      </c>
      <c r="O9" s="51">
        <v>3.929</v>
      </c>
      <c r="P9" s="51">
        <v>3.85</v>
      </c>
    </row>
    <row r="10">
      <c r="A10" s="50" t="s">
        <v>1467</v>
      </c>
      <c r="B10" s="50">
        <v>5.0</v>
      </c>
      <c r="C10" s="50" t="s">
        <v>589</v>
      </c>
      <c r="D10" s="50" t="s">
        <v>1468</v>
      </c>
      <c r="E10" s="50" t="s">
        <v>247</v>
      </c>
      <c r="F10" s="51">
        <v>1.23</v>
      </c>
      <c r="G10" s="50" t="s">
        <v>1195</v>
      </c>
      <c r="H10" s="50" t="s">
        <v>1467</v>
      </c>
      <c r="I10" s="51">
        <v>3.2597426E7</v>
      </c>
      <c r="J10" s="50" t="s">
        <v>574</v>
      </c>
      <c r="K10" s="50" t="s">
        <v>588</v>
      </c>
      <c r="L10" s="50" t="s">
        <v>574</v>
      </c>
      <c r="M10" s="50" t="s">
        <v>588</v>
      </c>
      <c r="N10" s="50" t="s">
        <v>1451</v>
      </c>
      <c r="O10" s="51">
        <v>4.0</v>
      </c>
      <c r="P10" s="51">
        <v>4.0</v>
      </c>
    </row>
    <row r="11">
      <c r="A11" s="50" t="s">
        <v>1469</v>
      </c>
      <c r="B11" s="50">
        <v>5.0</v>
      </c>
      <c r="C11" s="50" t="s">
        <v>589</v>
      </c>
      <c r="D11" s="50" t="s">
        <v>1470</v>
      </c>
      <c r="E11" s="50" t="s">
        <v>1471</v>
      </c>
      <c r="F11" s="51">
        <v>1.23</v>
      </c>
      <c r="G11" s="50" t="s">
        <v>1195</v>
      </c>
      <c r="H11" s="50" t="s">
        <v>1469</v>
      </c>
      <c r="I11" s="51">
        <v>3.2486742E7</v>
      </c>
      <c r="J11" s="50" t="s">
        <v>574</v>
      </c>
      <c r="K11" s="50" t="s">
        <v>588</v>
      </c>
      <c r="L11" s="50" t="s">
        <v>574</v>
      </c>
      <c r="M11" s="50" t="s">
        <v>588</v>
      </c>
      <c r="N11" s="50" t="s">
        <v>1472</v>
      </c>
      <c r="O11" s="51">
        <v>3.972</v>
      </c>
      <c r="P11" s="51">
        <v>3.948</v>
      </c>
    </row>
    <row r="12">
      <c r="A12" s="50" t="s">
        <v>1473</v>
      </c>
      <c r="B12" s="50">
        <v>5.0</v>
      </c>
      <c r="C12" s="50" t="s">
        <v>589</v>
      </c>
      <c r="D12" s="50" t="s">
        <v>1474</v>
      </c>
      <c r="E12" s="50" t="s">
        <v>1475</v>
      </c>
      <c r="F12" s="51">
        <v>2.1</v>
      </c>
      <c r="G12" s="50" t="s">
        <v>1195</v>
      </c>
      <c r="H12" s="50" t="s">
        <v>1473</v>
      </c>
      <c r="I12" s="51">
        <v>3.2920766E7</v>
      </c>
      <c r="J12" s="50" t="s">
        <v>574</v>
      </c>
      <c r="K12" s="50" t="s">
        <v>588</v>
      </c>
      <c r="L12" s="50" t="s">
        <v>574</v>
      </c>
      <c r="M12" s="50" t="s">
        <v>588</v>
      </c>
      <c r="N12" s="50" t="s">
        <v>1451</v>
      </c>
      <c r="O12" s="51">
        <v>3.9</v>
      </c>
      <c r="P12" s="51">
        <v>0.0</v>
      </c>
    </row>
    <row r="13">
      <c r="A13" s="50" t="s">
        <v>1476</v>
      </c>
      <c r="B13" s="50">
        <v>5.0</v>
      </c>
      <c r="C13" s="50" t="s">
        <v>592</v>
      </c>
      <c r="D13" s="50" t="s">
        <v>1477</v>
      </c>
      <c r="E13" s="50" t="s">
        <v>247</v>
      </c>
      <c r="F13" s="50" t="s">
        <v>1478</v>
      </c>
      <c r="G13" s="50"/>
      <c r="H13" s="50" t="s">
        <v>1476</v>
      </c>
      <c r="I13" s="51">
        <v>3.2045573E7</v>
      </c>
      <c r="J13" s="50" t="s">
        <v>574</v>
      </c>
      <c r="K13" s="50" t="s">
        <v>588</v>
      </c>
      <c r="L13" s="50" t="s">
        <v>574</v>
      </c>
      <c r="M13" s="50" t="s">
        <v>588</v>
      </c>
      <c r="N13" s="50"/>
      <c r="O13" s="50"/>
      <c r="P13" s="50"/>
    </row>
    <row r="14">
      <c r="A14" s="50" t="s">
        <v>1479</v>
      </c>
      <c r="B14" s="50">
        <v>5.0</v>
      </c>
      <c r="C14" s="50" t="s">
        <v>592</v>
      </c>
      <c r="D14" s="50" t="s">
        <v>1480</v>
      </c>
      <c r="E14" s="50" t="s">
        <v>702</v>
      </c>
      <c r="F14" s="50" t="s">
        <v>1478</v>
      </c>
      <c r="G14" s="50"/>
      <c r="H14" s="50" t="s">
        <v>1479</v>
      </c>
      <c r="I14" s="51">
        <v>3.1911592E7</v>
      </c>
      <c r="J14" s="50" t="s">
        <v>574</v>
      </c>
      <c r="K14" s="50" t="s">
        <v>588</v>
      </c>
      <c r="L14" s="50" t="s">
        <v>574</v>
      </c>
      <c r="M14" s="50" t="s">
        <v>588</v>
      </c>
      <c r="N14" s="50" t="s">
        <v>1451</v>
      </c>
      <c r="O14" s="51">
        <v>3.909</v>
      </c>
      <c r="P14" s="51">
        <v>3.907</v>
      </c>
    </row>
    <row r="15">
      <c r="A15" s="50" t="s">
        <v>1481</v>
      </c>
      <c r="B15" s="50">
        <v>5.0</v>
      </c>
      <c r="C15" s="50" t="s">
        <v>592</v>
      </c>
      <c r="D15" s="50" t="s">
        <v>1482</v>
      </c>
      <c r="E15" s="50" t="s">
        <v>1483</v>
      </c>
      <c r="F15" s="50" t="s">
        <v>1478</v>
      </c>
      <c r="G15" s="50" t="s">
        <v>1195</v>
      </c>
      <c r="H15" s="50" t="s">
        <v>1481</v>
      </c>
      <c r="I15" s="51">
        <v>3.2386321E7</v>
      </c>
      <c r="J15" s="50" t="s">
        <v>574</v>
      </c>
      <c r="K15" s="50" t="s">
        <v>574</v>
      </c>
      <c r="L15" s="50"/>
      <c r="M15" s="50" t="s">
        <v>588</v>
      </c>
      <c r="N15" s="50" t="s">
        <v>1451</v>
      </c>
      <c r="O15" s="51">
        <v>3.95</v>
      </c>
      <c r="P15" s="51">
        <v>3.925</v>
      </c>
    </row>
    <row r="16">
      <c r="A16" s="50" t="s">
        <v>1484</v>
      </c>
      <c r="B16" s="50">
        <v>5.0</v>
      </c>
      <c r="C16" s="50" t="s">
        <v>592</v>
      </c>
      <c r="D16" s="50" t="s">
        <v>1485</v>
      </c>
      <c r="E16" s="50" t="s">
        <v>1486</v>
      </c>
      <c r="F16" s="50" t="s">
        <v>1487</v>
      </c>
      <c r="G16" s="50" t="s">
        <v>1210</v>
      </c>
      <c r="H16" s="50" t="s">
        <v>1484</v>
      </c>
      <c r="I16" s="51">
        <v>3.2611844E7</v>
      </c>
      <c r="J16" s="50" t="s">
        <v>574</v>
      </c>
      <c r="K16" s="50" t="s">
        <v>588</v>
      </c>
      <c r="L16" s="50" t="s">
        <v>574</v>
      </c>
      <c r="M16" s="50" t="s">
        <v>588</v>
      </c>
      <c r="N16" s="50" t="s">
        <v>1451</v>
      </c>
      <c r="O16" s="51">
        <v>4.0</v>
      </c>
      <c r="P16" s="51">
        <v>4.0</v>
      </c>
    </row>
    <row r="17">
      <c r="A17" s="50" t="s">
        <v>1069</v>
      </c>
      <c r="B17" s="50">
        <v>5.0</v>
      </c>
      <c r="C17" s="50" t="s">
        <v>592</v>
      </c>
      <c r="D17" s="50" t="s">
        <v>1488</v>
      </c>
      <c r="E17" s="50" t="s">
        <v>74</v>
      </c>
      <c r="F17" s="51">
        <v>1.0</v>
      </c>
      <c r="G17" s="50" t="s">
        <v>1210</v>
      </c>
      <c r="H17" s="50" t="s">
        <v>1069</v>
      </c>
      <c r="I17" s="51">
        <v>3.1699274E7</v>
      </c>
      <c r="J17" s="50" t="s">
        <v>574</v>
      </c>
      <c r="K17" s="50" t="s">
        <v>588</v>
      </c>
      <c r="L17" s="50"/>
      <c r="M17" s="50" t="s">
        <v>574</v>
      </c>
      <c r="N17" s="50" t="s">
        <v>1489</v>
      </c>
      <c r="O17" s="51">
        <v>3.89</v>
      </c>
      <c r="P17" s="51">
        <v>3.89</v>
      </c>
    </row>
    <row r="18">
      <c r="A18" s="50" t="s">
        <v>1358</v>
      </c>
      <c r="B18" s="50">
        <v>5.0</v>
      </c>
      <c r="C18" s="50" t="s">
        <v>592</v>
      </c>
      <c r="D18" s="50" t="s">
        <v>1490</v>
      </c>
      <c r="E18" s="50" t="s">
        <v>1491</v>
      </c>
      <c r="F18" s="51">
        <v>1.13</v>
      </c>
      <c r="G18" s="50" t="s">
        <v>1492</v>
      </c>
      <c r="H18" s="50" t="s">
        <v>1358</v>
      </c>
      <c r="I18" s="51">
        <v>3.2244242E7</v>
      </c>
      <c r="J18" s="50" t="s">
        <v>574</v>
      </c>
      <c r="K18" s="50" t="s">
        <v>574</v>
      </c>
      <c r="L18" s="50"/>
      <c r="M18" s="50" t="s">
        <v>574</v>
      </c>
      <c r="N18" s="50" t="s">
        <v>1489</v>
      </c>
      <c r="O18" s="51">
        <v>3.854</v>
      </c>
      <c r="P18" s="51">
        <v>3.94</v>
      </c>
    </row>
    <row r="19">
      <c r="A19" s="50" t="s">
        <v>1493</v>
      </c>
      <c r="B19" s="50">
        <v>5.0</v>
      </c>
      <c r="C19" s="50" t="s">
        <v>592</v>
      </c>
      <c r="D19" s="50" t="s">
        <v>1494</v>
      </c>
      <c r="E19" s="50" t="s">
        <v>217</v>
      </c>
      <c r="F19" s="51">
        <v>2.0</v>
      </c>
      <c r="G19" s="50" t="s">
        <v>1248</v>
      </c>
      <c r="H19" s="50" t="s">
        <v>1493</v>
      </c>
      <c r="I19" s="51">
        <v>3.2644164E7</v>
      </c>
      <c r="J19" s="50" t="s">
        <v>574</v>
      </c>
      <c r="K19" s="50" t="s">
        <v>588</v>
      </c>
      <c r="L19" s="50" t="s">
        <v>574</v>
      </c>
      <c r="M19" s="50" t="s">
        <v>588</v>
      </c>
      <c r="N19" s="50" t="s">
        <v>1451</v>
      </c>
      <c r="O19" s="51">
        <v>4.0</v>
      </c>
      <c r="P19" s="51">
        <v>4.0</v>
      </c>
    </row>
    <row r="20">
      <c r="A20" s="50" t="s">
        <v>1495</v>
      </c>
      <c r="B20" s="50">
        <v>5.0</v>
      </c>
      <c r="C20" s="50" t="s">
        <v>592</v>
      </c>
      <c r="D20" s="50" t="s">
        <v>1496</v>
      </c>
      <c r="E20" s="50" t="s">
        <v>1497</v>
      </c>
      <c r="F20" s="51">
        <v>2.03</v>
      </c>
      <c r="G20" s="50" t="s">
        <v>1248</v>
      </c>
      <c r="H20" s="50" t="s">
        <v>1495</v>
      </c>
      <c r="I20" s="51">
        <v>3.2563692E7</v>
      </c>
      <c r="J20" s="50" t="s">
        <v>574</v>
      </c>
      <c r="K20" s="50" t="s">
        <v>588</v>
      </c>
      <c r="L20" s="50" t="s">
        <v>574</v>
      </c>
      <c r="M20" s="50" t="s">
        <v>588</v>
      </c>
      <c r="N20" s="50" t="s">
        <v>1451</v>
      </c>
      <c r="O20" s="51">
        <v>3.7</v>
      </c>
      <c r="P20" s="51">
        <v>0.0</v>
      </c>
    </row>
    <row r="21">
      <c r="A21" s="50" t="s">
        <v>1498</v>
      </c>
      <c r="B21" s="50">
        <v>5.0</v>
      </c>
      <c r="C21" s="50" t="s">
        <v>592</v>
      </c>
      <c r="D21" s="50" t="s">
        <v>1499</v>
      </c>
      <c r="E21" s="50" t="s">
        <v>1500</v>
      </c>
      <c r="F21" s="51">
        <v>2.03</v>
      </c>
      <c r="G21" s="50" t="s">
        <v>1195</v>
      </c>
      <c r="H21" s="50" t="s">
        <v>1498</v>
      </c>
      <c r="I21" s="51">
        <v>3.2659821E7</v>
      </c>
      <c r="J21" s="50" t="s">
        <v>574</v>
      </c>
      <c r="K21" s="50" t="s">
        <v>588</v>
      </c>
      <c r="L21" s="50" t="s">
        <v>574</v>
      </c>
      <c r="M21" s="50" t="s">
        <v>588</v>
      </c>
      <c r="N21" s="50" t="s">
        <v>1451</v>
      </c>
      <c r="O21" s="51">
        <v>4.0</v>
      </c>
      <c r="P21" s="51">
        <v>4.0</v>
      </c>
    </row>
    <row r="22">
      <c r="A22" s="50" t="s">
        <v>1370</v>
      </c>
      <c r="B22" s="50">
        <v>5.0</v>
      </c>
      <c r="C22" s="50" t="s">
        <v>592</v>
      </c>
      <c r="D22" s="50" t="s">
        <v>1501</v>
      </c>
      <c r="E22" s="50" t="s">
        <v>1502</v>
      </c>
      <c r="F22" s="51">
        <v>2.13</v>
      </c>
      <c r="G22" s="50" t="s">
        <v>1195</v>
      </c>
      <c r="H22" s="50" t="s">
        <v>1370</v>
      </c>
      <c r="I22" s="51">
        <v>3.2618873E7</v>
      </c>
      <c r="J22" s="50" t="s">
        <v>574</v>
      </c>
      <c r="K22" s="50" t="s">
        <v>574</v>
      </c>
      <c r="L22" s="50" t="s">
        <v>588</v>
      </c>
      <c r="M22" s="50" t="s">
        <v>574</v>
      </c>
      <c r="N22" s="50" t="s">
        <v>1489</v>
      </c>
      <c r="O22" s="51">
        <v>3.85</v>
      </c>
      <c r="P22" s="51">
        <v>3.85</v>
      </c>
    </row>
    <row r="23">
      <c r="A23" s="50" t="s">
        <v>1372</v>
      </c>
      <c r="B23" s="50">
        <v>5.0</v>
      </c>
      <c r="C23" s="50" t="s">
        <v>592</v>
      </c>
      <c r="D23" s="50" t="s">
        <v>1503</v>
      </c>
      <c r="E23" s="50" t="s">
        <v>1504</v>
      </c>
      <c r="F23" s="51">
        <v>2.2</v>
      </c>
      <c r="G23" s="50" t="s">
        <v>1210</v>
      </c>
      <c r="H23" s="50" t="s">
        <v>1372</v>
      </c>
      <c r="I23" s="51">
        <v>3.2307058E7</v>
      </c>
      <c r="J23" s="50" t="s">
        <v>574</v>
      </c>
      <c r="K23" s="50" t="s">
        <v>574</v>
      </c>
      <c r="L23" s="50"/>
      <c r="M23" s="50" t="s">
        <v>574</v>
      </c>
      <c r="N23" s="50" t="s">
        <v>1489</v>
      </c>
      <c r="O23" s="51">
        <v>4.0</v>
      </c>
      <c r="P23" s="51">
        <v>4.0</v>
      </c>
    </row>
    <row r="24">
      <c r="A24" s="50" t="s">
        <v>1356</v>
      </c>
      <c r="B24" s="50">
        <v>5.0</v>
      </c>
      <c r="C24" s="50" t="s">
        <v>592</v>
      </c>
      <c r="D24" s="50" t="s">
        <v>1505</v>
      </c>
      <c r="E24" s="50" t="s">
        <v>1506</v>
      </c>
      <c r="F24" s="51">
        <v>2.2</v>
      </c>
      <c r="G24" s="50" t="s">
        <v>1195</v>
      </c>
      <c r="H24" s="50" t="s">
        <v>1356</v>
      </c>
      <c r="I24" s="51">
        <v>3.2222528E7</v>
      </c>
      <c r="J24" s="50" t="s">
        <v>574</v>
      </c>
      <c r="K24" s="50" t="s">
        <v>574</v>
      </c>
      <c r="L24" s="50"/>
      <c r="M24" s="50" t="s">
        <v>574</v>
      </c>
      <c r="N24" s="50" t="s">
        <v>1489</v>
      </c>
      <c r="O24" s="51">
        <v>4.0</v>
      </c>
      <c r="P24" s="51">
        <v>4.0</v>
      </c>
    </row>
    <row r="25">
      <c r="A25" s="50" t="s">
        <v>1209</v>
      </c>
      <c r="B25" s="50">
        <v>5.0</v>
      </c>
      <c r="C25" s="50" t="s">
        <v>592</v>
      </c>
      <c r="D25" s="50" t="s">
        <v>1507</v>
      </c>
      <c r="E25" s="50" t="s">
        <v>1508</v>
      </c>
      <c r="F25" s="51">
        <v>2.2</v>
      </c>
      <c r="G25" s="50"/>
      <c r="H25" s="50" t="s">
        <v>1209</v>
      </c>
      <c r="I25" s="51">
        <v>3.2152392E7</v>
      </c>
      <c r="J25" s="50" t="s">
        <v>574</v>
      </c>
      <c r="K25" s="50" t="s">
        <v>574</v>
      </c>
      <c r="L25" s="50"/>
      <c r="M25" s="50" t="s">
        <v>574</v>
      </c>
      <c r="N25" s="50" t="s">
        <v>1509</v>
      </c>
      <c r="O25" s="51">
        <v>4.0</v>
      </c>
      <c r="P25" s="51">
        <v>4.0</v>
      </c>
    </row>
    <row r="26">
      <c r="A26" s="50" t="s">
        <v>1362</v>
      </c>
      <c r="B26" s="50">
        <v>5.0</v>
      </c>
      <c r="C26" s="50" t="s">
        <v>592</v>
      </c>
      <c r="D26" s="50" t="s">
        <v>1510</v>
      </c>
      <c r="E26" s="50" t="s">
        <v>53</v>
      </c>
      <c r="F26" s="51">
        <v>2.2</v>
      </c>
      <c r="G26" s="50" t="s">
        <v>1195</v>
      </c>
      <c r="H26" s="50" t="s">
        <v>1362</v>
      </c>
      <c r="I26" s="51">
        <v>3.199555E7</v>
      </c>
      <c r="J26" s="50" t="s">
        <v>574</v>
      </c>
      <c r="K26" s="50" t="s">
        <v>574</v>
      </c>
      <c r="L26" s="50" t="s">
        <v>574</v>
      </c>
      <c r="M26" s="50" t="s">
        <v>574</v>
      </c>
      <c r="N26" s="50" t="s">
        <v>1489</v>
      </c>
      <c r="O26" s="51">
        <v>3.83</v>
      </c>
      <c r="P26" s="51">
        <v>3.54</v>
      </c>
    </row>
    <row r="27">
      <c r="A27" s="50" t="s">
        <v>1226</v>
      </c>
      <c r="B27" s="50">
        <v>5.0</v>
      </c>
      <c r="C27" s="50" t="s">
        <v>592</v>
      </c>
      <c r="D27" s="50" t="s">
        <v>1511</v>
      </c>
      <c r="E27" s="50" t="s">
        <v>1512</v>
      </c>
      <c r="F27" s="51">
        <v>2.2</v>
      </c>
      <c r="G27" s="50" t="s">
        <v>1513</v>
      </c>
      <c r="H27" s="50" t="s">
        <v>1226</v>
      </c>
      <c r="I27" s="51">
        <v>3.2150232E7</v>
      </c>
      <c r="J27" s="50" t="s">
        <v>574</v>
      </c>
      <c r="K27" s="50" t="s">
        <v>574</v>
      </c>
      <c r="L27" s="50"/>
      <c r="M27" s="50" t="s">
        <v>574</v>
      </c>
      <c r="N27" s="50" t="s">
        <v>1489</v>
      </c>
      <c r="O27" s="51">
        <v>3.592</v>
      </c>
      <c r="P27" s="51">
        <v>3.592</v>
      </c>
    </row>
    <row r="28">
      <c r="A28" s="50" t="s">
        <v>1514</v>
      </c>
      <c r="B28" s="50">
        <v>5.0</v>
      </c>
      <c r="C28" s="50" t="s">
        <v>592</v>
      </c>
      <c r="D28" s="50" t="s">
        <v>1515</v>
      </c>
      <c r="E28" s="50" t="s">
        <v>1516</v>
      </c>
      <c r="F28" s="51">
        <v>2.23</v>
      </c>
      <c r="G28" s="50" t="s">
        <v>1210</v>
      </c>
      <c r="H28" s="50" t="s">
        <v>1514</v>
      </c>
      <c r="I28" s="51">
        <v>3.2493086E7</v>
      </c>
      <c r="J28" s="50" t="s">
        <v>574</v>
      </c>
      <c r="K28" s="50" t="s">
        <v>588</v>
      </c>
      <c r="L28" s="50" t="s">
        <v>574</v>
      </c>
      <c r="M28" s="50" t="s">
        <v>588</v>
      </c>
      <c r="N28" s="50" t="s">
        <v>1451</v>
      </c>
      <c r="O28" s="51">
        <v>3.91</v>
      </c>
      <c r="P28" s="51">
        <v>3.94</v>
      </c>
    </row>
    <row r="29">
      <c r="A29" s="50" t="s">
        <v>1517</v>
      </c>
      <c r="B29" s="50">
        <v>5.0</v>
      </c>
      <c r="C29" s="50" t="s">
        <v>592</v>
      </c>
      <c r="D29" s="50" t="s">
        <v>1518</v>
      </c>
      <c r="E29" s="50" t="s">
        <v>1519</v>
      </c>
      <c r="F29" s="50" t="s">
        <v>1520</v>
      </c>
      <c r="G29" s="50" t="s">
        <v>1235</v>
      </c>
      <c r="H29" s="50" t="s">
        <v>1517</v>
      </c>
      <c r="I29" s="51">
        <v>3.2482441E7</v>
      </c>
      <c r="J29" s="50" t="s">
        <v>574</v>
      </c>
      <c r="K29" s="50" t="s">
        <v>574</v>
      </c>
      <c r="L29" s="50" t="s">
        <v>588</v>
      </c>
      <c r="M29" s="50" t="s">
        <v>588</v>
      </c>
      <c r="N29" s="50" t="s">
        <v>1451</v>
      </c>
      <c r="O29" s="51">
        <v>3.939</v>
      </c>
      <c r="P29" s="51">
        <v>3.896</v>
      </c>
    </row>
    <row r="30">
      <c r="A30" s="50" t="s">
        <v>1407</v>
      </c>
      <c r="B30" s="50">
        <v>5.0</v>
      </c>
      <c r="C30" s="50" t="s">
        <v>592</v>
      </c>
      <c r="D30" s="50" t="s">
        <v>1521</v>
      </c>
      <c r="E30" s="50" t="s">
        <v>1522</v>
      </c>
      <c r="F30" s="50" t="s">
        <v>1487</v>
      </c>
      <c r="G30" s="50" t="s">
        <v>1218</v>
      </c>
      <c r="H30" s="50" t="s">
        <v>1407</v>
      </c>
      <c r="I30" s="51">
        <v>3.2258392E7</v>
      </c>
      <c r="J30" s="50" t="s">
        <v>574</v>
      </c>
      <c r="K30" s="50" t="s">
        <v>574</v>
      </c>
      <c r="L30" s="50" t="s">
        <v>574</v>
      </c>
      <c r="M30" s="50" t="s">
        <v>574</v>
      </c>
      <c r="N30" s="50" t="s">
        <v>1523</v>
      </c>
      <c r="O30" s="51">
        <v>3.9</v>
      </c>
      <c r="P30" s="51">
        <v>3.83</v>
      </c>
    </row>
    <row r="31">
      <c r="A31" s="50" t="s">
        <v>1364</v>
      </c>
      <c r="B31" s="50">
        <v>5.0</v>
      </c>
      <c r="C31" s="50" t="s">
        <v>592</v>
      </c>
      <c r="D31" s="50" t="s">
        <v>1524</v>
      </c>
      <c r="E31" s="50" t="s">
        <v>1525</v>
      </c>
      <c r="F31" s="51">
        <v>1.03</v>
      </c>
      <c r="G31" s="50" t="s">
        <v>1210</v>
      </c>
      <c r="H31" s="50" t="s">
        <v>1364</v>
      </c>
      <c r="I31" s="51">
        <v>3.2701695E7</v>
      </c>
      <c r="J31" s="50" t="s">
        <v>574</v>
      </c>
      <c r="K31" s="50" t="s">
        <v>574</v>
      </c>
      <c r="L31" s="50"/>
      <c r="M31" s="50" t="s">
        <v>574</v>
      </c>
      <c r="N31" s="50" t="s">
        <v>1489</v>
      </c>
      <c r="O31" s="51">
        <v>4.0</v>
      </c>
      <c r="P31" s="51">
        <v>4.0</v>
      </c>
    </row>
    <row r="32">
      <c r="A32" s="50" t="s">
        <v>1353</v>
      </c>
      <c r="B32" s="50">
        <v>5.0</v>
      </c>
      <c r="C32" s="50" t="s">
        <v>592</v>
      </c>
      <c r="D32" s="50" t="s">
        <v>1526</v>
      </c>
      <c r="E32" s="50" t="s">
        <v>1527</v>
      </c>
      <c r="F32" s="50" t="s">
        <v>1478</v>
      </c>
      <c r="G32" s="50" t="s">
        <v>1248</v>
      </c>
      <c r="H32" s="50" t="s">
        <v>1353</v>
      </c>
      <c r="I32" s="51">
        <v>3.2409193E7</v>
      </c>
      <c r="J32" s="50" t="s">
        <v>574</v>
      </c>
      <c r="K32" s="50" t="s">
        <v>574</v>
      </c>
      <c r="L32" s="50"/>
      <c r="M32" s="50" t="s">
        <v>574</v>
      </c>
      <c r="N32" s="50" t="s">
        <v>1466</v>
      </c>
      <c r="O32" s="51">
        <v>3.545</v>
      </c>
      <c r="P32" s="51">
        <v>3.6</v>
      </c>
    </row>
    <row r="33">
      <c r="A33" s="50" t="s">
        <v>1379</v>
      </c>
      <c r="B33" s="50">
        <v>5.0</v>
      </c>
      <c r="C33" s="50" t="s">
        <v>635</v>
      </c>
      <c r="D33" s="50" t="s">
        <v>1528</v>
      </c>
      <c r="E33" s="50" t="s">
        <v>1529</v>
      </c>
      <c r="F33" s="50" t="s">
        <v>1520</v>
      </c>
      <c r="G33" s="50" t="s">
        <v>1195</v>
      </c>
      <c r="H33" s="50" t="s">
        <v>1379</v>
      </c>
      <c r="I33" s="51">
        <v>3.2507437E7</v>
      </c>
      <c r="J33" s="50" t="s">
        <v>574</v>
      </c>
      <c r="K33" s="50" t="s">
        <v>574</v>
      </c>
      <c r="L33" s="50"/>
      <c r="M33" s="50" t="s">
        <v>574</v>
      </c>
      <c r="N33" s="50" t="s">
        <v>1530</v>
      </c>
      <c r="O33" s="51">
        <v>3.28</v>
      </c>
      <c r="P33" s="51">
        <v>2.35</v>
      </c>
    </row>
    <row r="34">
      <c r="A34" s="50" t="s">
        <v>1531</v>
      </c>
      <c r="B34" s="50">
        <v>5.0</v>
      </c>
      <c r="C34" s="50" t="s">
        <v>635</v>
      </c>
      <c r="D34" s="50" t="s">
        <v>1532</v>
      </c>
      <c r="E34" s="50" t="s">
        <v>1533</v>
      </c>
      <c r="F34" s="51">
        <v>1.0</v>
      </c>
      <c r="G34" s="50" t="s">
        <v>1210</v>
      </c>
      <c r="H34" s="50" t="s">
        <v>1531</v>
      </c>
      <c r="I34" s="51">
        <v>3.2928243E7</v>
      </c>
      <c r="J34" s="50" t="s">
        <v>574</v>
      </c>
      <c r="K34" s="50" t="s">
        <v>574</v>
      </c>
      <c r="L34" s="50" t="s">
        <v>574</v>
      </c>
      <c r="M34" s="50" t="s">
        <v>588</v>
      </c>
      <c r="N34" s="50" t="s">
        <v>1451</v>
      </c>
      <c r="O34" s="51">
        <v>4.0</v>
      </c>
      <c r="P34" s="51">
        <v>0.0</v>
      </c>
    </row>
    <row r="35">
      <c r="A35" s="50" t="s">
        <v>1381</v>
      </c>
      <c r="B35" s="50">
        <v>10.0</v>
      </c>
      <c r="C35" s="50" t="s">
        <v>635</v>
      </c>
      <c r="D35" s="50" t="s">
        <v>1534</v>
      </c>
      <c r="E35" s="50" t="s">
        <v>1535</v>
      </c>
      <c r="F35" s="50" t="s">
        <v>1520</v>
      </c>
      <c r="G35" s="50" t="s">
        <v>1195</v>
      </c>
      <c r="H35" s="50" t="s">
        <v>1381</v>
      </c>
      <c r="I35" s="51">
        <v>3.1819974E7</v>
      </c>
      <c r="J35" s="50" t="s">
        <v>574</v>
      </c>
      <c r="K35" s="50" t="s">
        <v>574</v>
      </c>
      <c r="L35" s="50"/>
      <c r="M35" s="50" t="s">
        <v>574</v>
      </c>
      <c r="N35" s="50" t="s">
        <v>1530</v>
      </c>
      <c r="O35" s="51">
        <v>3.45</v>
      </c>
      <c r="P35" s="51">
        <v>3.2</v>
      </c>
    </row>
    <row r="36">
      <c r="A36" s="50" t="s">
        <v>1240</v>
      </c>
      <c r="B36" s="50">
        <v>5.0</v>
      </c>
      <c r="C36" s="50" t="s">
        <v>669</v>
      </c>
      <c r="D36" s="50" t="s">
        <v>1536</v>
      </c>
      <c r="E36" s="50" t="s">
        <v>74</v>
      </c>
      <c r="F36" s="50" t="s">
        <v>1520</v>
      </c>
      <c r="G36" s="50" t="s">
        <v>1195</v>
      </c>
      <c r="H36" s="50" t="s">
        <v>1240</v>
      </c>
      <c r="I36" s="51">
        <v>3.2156296E7</v>
      </c>
      <c r="J36" s="50" t="s">
        <v>574</v>
      </c>
      <c r="K36" s="50" t="s">
        <v>574</v>
      </c>
      <c r="L36" s="50"/>
      <c r="M36" s="50" t="s">
        <v>574</v>
      </c>
      <c r="N36" s="50" t="s">
        <v>1530</v>
      </c>
      <c r="O36" s="51">
        <v>4.0</v>
      </c>
      <c r="P36" s="51">
        <v>4.0</v>
      </c>
    </row>
    <row r="37">
      <c r="A37" s="50" t="s">
        <v>913</v>
      </c>
      <c r="B37" s="50">
        <v>10.0</v>
      </c>
      <c r="C37" s="50" t="s">
        <v>669</v>
      </c>
      <c r="D37" s="50" t="s">
        <v>1537</v>
      </c>
      <c r="E37" s="50" t="s">
        <v>1538</v>
      </c>
      <c r="F37" s="51">
        <v>1.02</v>
      </c>
      <c r="G37" s="50" t="s">
        <v>1210</v>
      </c>
      <c r="H37" s="50" t="s">
        <v>913</v>
      </c>
      <c r="I37" s="51">
        <v>3.1817951E7</v>
      </c>
      <c r="J37" s="50" t="s">
        <v>574</v>
      </c>
      <c r="K37" s="50" t="s">
        <v>574</v>
      </c>
      <c r="L37" s="50"/>
      <c r="M37" s="50" t="s">
        <v>574</v>
      </c>
      <c r="N37" s="50" t="s">
        <v>1509</v>
      </c>
      <c r="O37" s="51">
        <v>3.7</v>
      </c>
      <c r="P37" s="51">
        <v>3.6</v>
      </c>
    </row>
    <row r="38">
      <c r="A38" s="50" t="s">
        <v>1539</v>
      </c>
      <c r="B38" s="50">
        <v>5.0</v>
      </c>
      <c r="C38" s="50" t="s">
        <v>669</v>
      </c>
      <c r="D38" s="50" t="s">
        <v>1540</v>
      </c>
      <c r="E38" s="50" t="s">
        <v>1541</v>
      </c>
      <c r="F38" s="51">
        <v>2.0</v>
      </c>
      <c r="G38" s="50" t="s">
        <v>1210</v>
      </c>
      <c r="H38" s="50" t="s">
        <v>1539</v>
      </c>
      <c r="I38" s="51">
        <v>3.2492011E7</v>
      </c>
      <c r="J38" s="50" t="s">
        <v>574</v>
      </c>
      <c r="K38" s="50" t="s">
        <v>588</v>
      </c>
      <c r="L38" s="50" t="s">
        <v>574</v>
      </c>
      <c r="M38" s="50" t="s">
        <v>588</v>
      </c>
      <c r="N38" s="50" t="s">
        <v>1451</v>
      </c>
      <c r="O38" s="51">
        <v>4.0</v>
      </c>
      <c r="P38" s="51">
        <v>4.0</v>
      </c>
    </row>
    <row r="39">
      <c r="A39" s="50" t="s">
        <v>1542</v>
      </c>
      <c r="B39" s="50">
        <v>5.0</v>
      </c>
      <c r="C39" s="50" t="s">
        <v>669</v>
      </c>
      <c r="D39" s="50" t="s">
        <v>1543</v>
      </c>
      <c r="E39" s="50" t="s">
        <v>1544</v>
      </c>
      <c r="F39" s="51">
        <v>2.0</v>
      </c>
      <c r="G39" s="50" t="s">
        <v>1545</v>
      </c>
      <c r="H39" s="50" t="s">
        <v>1542</v>
      </c>
      <c r="I39" s="51">
        <v>3.1975996E7</v>
      </c>
      <c r="J39" s="50" t="s">
        <v>574</v>
      </c>
      <c r="K39" s="50" t="s">
        <v>574</v>
      </c>
      <c r="L39" s="50" t="s">
        <v>574</v>
      </c>
      <c r="M39" s="50" t="s">
        <v>588</v>
      </c>
      <c r="N39" s="50" t="s">
        <v>1451</v>
      </c>
      <c r="O39" s="51">
        <v>3.986</v>
      </c>
      <c r="P39" s="51">
        <v>3.973</v>
      </c>
    </row>
    <row r="40">
      <c r="A40" s="50" t="s">
        <v>1214</v>
      </c>
      <c r="B40" s="50">
        <v>10.0</v>
      </c>
      <c r="C40" s="50" t="s">
        <v>669</v>
      </c>
      <c r="D40" s="50" t="s">
        <v>1546</v>
      </c>
      <c r="E40" s="50" t="s">
        <v>1547</v>
      </c>
      <c r="F40" s="51">
        <v>2.0</v>
      </c>
      <c r="G40" s="50" t="s">
        <v>1210</v>
      </c>
      <c r="H40" s="50" t="s">
        <v>1214</v>
      </c>
      <c r="I40" s="51">
        <v>3.2325731E7</v>
      </c>
      <c r="J40" s="50" t="s">
        <v>574</v>
      </c>
      <c r="K40" s="50" t="s">
        <v>574</v>
      </c>
      <c r="L40" s="50"/>
      <c r="M40" s="50" t="s">
        <v>574</v>
      </c>
      <c r="N40" s="50" t="s">
        <v>1509</v>
      </c>
      <c r="O40" s="51">
        <v>3.758</v>
      </c>
      <c r="P40" s="51">
        <v>3.742</v>
      </c>
    </row>
    <row r="41">
      <c r="A41" s="50" t="s">
        <v>1548</v>
      </c>
      <c r="B41" s="50">
        <v>5.0</v>
      </c>
      <c r="C41" s="50" t="s">
        <v>669</v>
      </c>
      <c r="D41" s="50" t="s">
        <v>1549</v>
      </c>
      <c r="E41" s="50" t="s">
        <v>1550</v>
      </c>
      <c r="F41" s="51">
        <v>2.0</v>
      </c>
      <c r="G41" s="50" t="s">
        <v>1218</v>
      </c>
      <c r="H41" s="50" t="s">
        <v>1548</v>
      </c>
      <c r="I41" s="51">
        <v>3.248973E7</v>
      </c>
      <c r="J41" s="50" t="s">
        <v>574</v>
      </c>
      <c r="K41" s="50" t="s">
        <v>588</v>
      </c>
      <c r="L41" s="50" t="s">
        <v>574</v>
      </c>
      <c r="M41" s="50" t="s">
        <v>588</v>
      </c>
      <c r="N41" s="50" t="s">
        <v>1451</v>
      </c>
      <c r="O41" s="51">
        <v>3.807</v>
      </c>
      <c r="P41" s="51">
        <v>3.35</v>
      </c>
    </row>
    <row r="42">
      <c r="A42" s="50" t="s">
        <v>1551</v>
      </c>
      <c r="B42" s="50">
        <v>5.0</v>
      </c>
      <c r="C42" s="50" t="s">
        <v>669</v>
      </c>
      <c r="D42" s="50" t="s">
        <v>810</v>
      </c>
      <c r="E42" s="50" t="s">
        <v>133</v>
      </c>
      <c r="F42" s="50" t="s">
        <v>1487</v>
      </c>
      <c r="G42" s="50" t="s">
        <v>1282</v>
      </c>
      <c r="H42" s="50" t="s">
        <v>1551</v>
      </c>
      <c r="I42" s="51">
        <v>3.2279884E7</v>
      </c>
      <c r="J42" s="50" t="s">
        <v>574</v>
      </c>
      <c r="K42" s="50" t="s">
        <v>588</v>
      </c>
      <c r="L42" s="50" t="s">
        <v>574</v>
      </c>
      <c r="M42" s="50" t="s">
        <v>588</v>
      </c>
      <c r="N42" s="50" t="s">
        <v>1451</v>
      </c>
      <c r="O42" s="51">
        <v>3.84</v>
      </c>
      <c r="P42" s="51">
        <v>3.84</v>
      </c>
    </row>
    <row r="43">
      <c r="A43" s="50" t="s">
        <v>1552</v>
      </c>
      <c r="B43" s="50">
        <v>5.0</v>
      </c>
      <c r="C43" s="50" t="s">
        <v>669</v>
      </c>
      <c r="D43" s="50" t="s">
        <v>1553</v>
      </c>
      <c r="E43" s="50" t="s">
        <v>1554</v>
      </c>
      <c r="F43" s="50" t="s">
        <v>1487</v>
      </c>
      <c r="G43" s="50" t="s">
        <v>1210</v>
      </c>
      <c r="H43" s="50" t="s">
        <v>1552</v>
      </c>
      <c r="I43" s="51">
        <v>3.2486948E7</v>
      </c>
      <c r="J43" s="50" t="s">
        <v>574</v>
      </c>
      <c r="K43" s="50" t="s">
        <v>588</v>
      </c>
      <c r="L43" s="50" t="s">
        <v>574</v>
      </c>
      <c r="M43" s="50" t="s">
        <v>588</v>
      </c>
      <c r="N43" s="50" t="s">
        <v>1451</v>
      </c>
      <c r="O43" s="51">
        <v>3.34</v>
      </c>
      <c r="P43" s="51">
        <v>2.85</v>
      </c>
    </row>
    <row r="44">
      <c r="A44" s="50" t="s">
        <v>1555</v>
      </c>
      <c r="B44" s="50">
        <v>5.0</v>
      </c>
      <c r="C44" s="50" t="s">
        <v>1262</v>
      </c>
      <c r="D44" s="50" t="s">
        <v>129</v>
      </c>
      <c r="E44" s="50" t="s">
        <v>217</v>
      </c>
      <c r="F44" s="51">
        <v>1.03</v>
      </c>
      <c r="G44" s="50" t="s">
        <v>1556</v>
      </c>
      <c r="H44" s="50" t="s">
        <v>1555</v>
      </c>
      <c r="I44" s="51">
        <v>3.2642163E7</v>
      </c>
      <c r="J44" s="50" t="s">
        <v>574</v>
      </c>
      <c r="K44" s="50" t="s">
        <v>588</v>
      </c>
      <c r="L44" s="50" t="s">
        <v>574</v>
      </c>
      <c r="M44" s="50" t="s">
        <v>588</v>
      </c>
      <c r="N44" s="50" t="s">
        <v>1451</v>
      </c>
      <c r="O44" s="51">
        <v>4.0</v>
      </c>
      <c r="P44" s="51">
        <v>4.0</v>
      </c>
    </row>
    <row r="45">
      <c r="A45" s="50" t="s">
        <v>1557</v>
      </c>
      <c r="B45" s="50">
        <v>5.0</v>
      </c>
      <c r="C45" s="50" t="s">
        <v>1262</v>
      </c>
      <c r="D45" s="50" t="s">
        <v>1558</v>
      </c>
      <c r="E45" s="50" t="s">
        <v>1559</v>
      </c>
      <c r="F45" s="51">
        <v>1.03</v>
      </c>
      <c r="G45" s="50" t="s">
        <v>1195</v>
      </c>
      <c r="H45" s="50" t="s">
        <v>1557</v>
      </c>
      <c r="I45" s="51">
        <v>3.2488601E7</v>
      </c>
      <c r="J45" s="50" t="s">
        <v>574</v>
      </c>
      <c r="K45" s="50" t="s">
        <v>588</v>
      </c>
      <c r="L45" s="50" t="s">
        <v>574</v>
      </c>
      <c r="M45" s="50" t="s">
        <v>588</v>
      </c>
      <c r="N45" s="50" t="s">
        <v>1451</v>
      </c>
      <c r="O45" s="51">
        <v>3.88</v>
      </c>
      <c r="P45" s="51">
        <v>3.75</v>
      </c>
    </row>
    <row r="46">
      <c r="A46" s="50" t="s">
        <v>1396</v>
      </c>
      <c r="B46" s="50">
        <v>5.0</v>
      </c>
      <c r="C46" s="50" t="s">
        <v>1262</v>
      </c>
      <c r="D46" s="50" t="s">
        <v>1560</v>
      </c>
      <c r="E46" s="50" t="s">
        <v>1561</v>
      </c>
      <c r="F46" s="51">
        <v>1.03</v>
      </c>
      <c r="G46" s="50"/>
      <c r="H46" s="50" t="s">
        <v>1396</v>
      </c>
      <c r="I46" s="51">
        <v>3.1705062E7</v>
      </c>
      <c r="J46" s="50" t="s">
        <v>574</v>
      </c>
      <c r="K46" s="50" t="s">
        <v>574</v>
      </c>
      <c r="L46" s="50"/>
      <c r="M46" s="50" t="s">
        <v>574</v>
      </c>
      <c r="N46" s="50" t="s">
        <v>1562</v>
      </c>
      <c r="O46" s="51">
        <v>3.89</v>
      </c>
      <c r="P46" s="51">
        <v>3.91</v>
      </c>
    </row>
    <row r="47">
      <c r="A47" s="50" t="s">
        <v>1563</v>
      </c>
      <c r="B47" s="50">
        <v>5.0</v>
      </c>
      <c r="C47" s="50" t="s">
        <v>1262</v>
      </c>
      <c r="D47" s="50" t="s">
        <v>1564</v>
      </c>
      <c r="E47" s="50" t="s">
        <v>1565</v>
      </c>
      <c r="F47" s="51">
        <v>1.13</v>
      </c>
      <c r="G47" s="50" t="s">
        <v>1282</v>
      </c>
      <c r="H47" s="50" t="s">
        <v>1563</v>
      </c>
      <c r="I47" s="51">
        <v>3.2485853E7</v>
      </c>
      <c r="J47" s="50" t="s">
        <v>574</v>
      </c>
      <c r="K47" s="50" t="s">
        <v>588</v>
      </c>
      <c r="L47" s="50" t="s">
        <v>574</v>
      </c>
      <c r="M47" s="50" t="s">
        <v>588</v>
      </c>
      <c r="N47" s="50" t="s">
        <v>1451</v>
      </c>
      <c r="O47" s="51">
        <v>3.54</v>
      </c>
      <c r="P47" s="51">
        <v>3.43</v>
      </c>
    </row>
    <row r="48">
      <c r="A48" s="50" t="s">
        <v>1130</v>
      </c>
      <c r="B48" s="50">
        <v>5.0</v>
      </c>
      <c r="C48" s="50" t="s">
        <v>1262</v>
      </c>
      <c r="D48" s="50" t="s">
        <v>1566</v>
      </c>
      <c r="E48" s="50" t="s">
        <v>1567</v>
      </c>
      <c r="F48" s="51">
        <v>1.13</v>
      </c>
      <c r="G48" s="50"/>
      <c r="H48" s="50" t="s">
        <v>1130</v>
      </c>
      <c r="I48" s="51">
        <v>3.1822451E7</v>
      </c>
      <c r="J48" s="50" t="s">
        <v>574</v>
      </c>
      <c r="K48" s="50" t="s">
        <v>588</v>
      </c>
      <c r="L48" s="50"/>
      <c r="M48" s="50" t="s">
        <v>574</v>
      </c>
      <c r="N48" s="50" t="s">
        <v>1568</v>
      </c>
      <c r="O48" s="51">
        <v>3.958</v>
      </c>
      <c r="P48" s="51">
        <v>3.918</v>
      </c>
    </row>
    <row r="49">
      <c r="A49" s="50" t="s">
        <v>1569</v>
      </c>
      <c r="B49" s="50">
        <v>5.0</v>
      </c>
      <c r="C49" s="50" t="s">
        <v>1262</v>
      </c>
      <c r="D49" s="50" t="s">
        <v>1570</v>
      </c>
      <c r="E49" s="50" t="s">
        <v>70</v>
      </c>
      <c r="F49" s="51">
        <v>1.13</v>
      </c>
      <c r="G49" s="50" t="s">
        <v>1268</v>
      </c>
      <c r="H49" s="50" t="s">
        <v>1569</v>
      </c>
      <c r="I49" s="51">
        <v>3.2596015E7</v>
      </c>
      <c r="J49" s="50" t="s">
        <v>574</v>
      </c>
      <c r="K49" s="50" t="s">
        <v>588</v>
      </c>
      <c r="L49" s="50" t="s">
        <v>574</v>
      </c>
      <c r="M49" s="50" t="s">
        <v>588</v>
      </c>
      <c r="N49" s="50" t="s">
        <v>1451</v>
      </c>
      <c r="O49" s="51">
        <v>3.888</v>
      </c>
      <c r="P49" s="51">
        <v>3.825</v>
      </c>
    </row>
    <row r="50">
      <c r="A50" s="50" t="s">
        <v>1571</v>
      </c>
      <c r="B50" s="50">
        <v>5.0</v>
      </c>
      <c r="C50" s="50" t="s">
        <v>681</v>
      </c>
      <c r="D50" s="50" t="s">
        <v>1572</v>
      </c>
      <c r="E50" s="50" t="s">
        <v>1573</v>
      </c>
      <c r="F50" s="51">
        <v>2.0</v>
      </c>
      <c r="G50" s="50" t="s">
        <v>1227</v>
      </c>
      <c r="H50" s="50" t="s">
        <v>1571</v>
      </c>
      <c r="I50" s="51">
        <v>3.230432E7</v>
      </c>
      <c r="J50" s="50" t="s">
        <v>574</v>
      </c>
      <c r="K50" s="50" t="s">
        <v>574</v>
      </c>
      <c r="L50" s="50"/>
      <c r="M50" s="50" t="s">
        <v>588</v>
      </c>
      <c r="N50" s="50" t="s">
        <v>1451</v>
      </c>
      <c r="O50" s="51">
        <v>3.72</v>
      </c>
      <c r="P50" s="51">
        <v>3.5</v>
      </c>
    </row>
    <row r="51">
      <c r="A51" s="50" t="s">
        <v>1102</v>
      </c>
      <c r="B51" s="50">
        <v>5.0</v>
      </c>
      <c r="C51" s="50" t="s">
        <v>681</v>
      </c>
      <c r="D51" s="50" t="s">
        <v>1574</v>
      </c>
      <c r="E51" s="50" t="s">
        <v>1575</v>
      </c>
      <c r="F51" s="50" t="s">
        <v>1520</v>
      </c>
      <c r="G51" s="50" t="s">
        <v>1210</v>
      </c>
      <c r="H51" s="50" t="s">
        <v>1102</v>
      </c>
      <c r="I51" s="51">
        <v>3.1820014E7</v>
      </c>
      <c r="J51" s="50" t="s">
        <v>574</v>
      </c>
      <c r="K51" s="50" t="s">
        <v>588</v>
      </c>
      <c r="L51" s="50"/>
      <c r="M51" s="50" t="s">
        <v>574</v>
      </c>
      <c r="N51" s="50" t="s">
        <v>1576</v>
      </c>
      <c r="O51" s="51">
        <v>3.83</v>
      </c>
      <c r="P51" s="51">
        <v>3.79</v>
      </c>
    </row>
    <row r="52">
      <c r="A52" s="50" t="s">
        <v>1067</v>
      </c>
      <c r="B52" s="50">
        <v>5.0</v>
      </c>
      <c r="C52" s="50" t="s">
        <v>681</v>
      </c>
      <c r="D52" s="50" t="s">
        <v>1577</v>
      </c>
      <c r="E52" s="50" t="s">
        <v>1578</v>
      </c>
      <c r="F52" s="50" t="s">
        <v>1520</v>
      </c>
      <c r="G52" s="50" t="s">
        <v>1579</v>
      </c>
      <c r="H52" s="50" t="s">
        <v>1067</v>
      </c>
      <c r="I52" s="51">
        <v>3.2016238E7</v>
      </c>
      <c r="J52" s="50" t="s">
        <v>574</v>
      </c>
      <c r="K52" s="50" t="s">
        <v>588</v>
      </c>
      <c r="L52" s="50"/>
      <c r="M52" s="50" t="s">
        <v>574</v>
      </c>
      <c r="N52" s="50" t="s">
        <v>1580</v>
      </c>
      <c r="O52" s="51">
        <v>3.9</v>
      </c>
      <c r="P52" s="51">
        <v>4.0</v>
      </c>
    </row>
    <row r="53">
      <c r="A53" s="50" t="s">
        <v>1212</v>
      </c>
      <c r="B53" s="50">
        <v>5.0</v>
      </c>
      <c r="C53" s="50" t="s">
        <v>681</v>
      </c>
      <c r="D53" s="50" t="s">
        <v>1581</v>
      </c>
      <c r="E53" s="50" t="s">
        <v>1582</v>
      </c>
      <c r="F53" s="50" t="s">
        <v>1520</v>
      </c>
      <c r="G53" s="50" t="s">
        <v>1218</v>
      </c>
      <c r="H53" s="50" t="s">
        <v>1212</v>
      </c>
      <c r="I53" s="51">
        <v>3.2380867E7</v>
      </c>
      <c r="J53" s="50" t="s">
        <v>574</v>
      </c>
      <c r="K53" s="50" t="s">
        <v>574</v>
      </c>
      <c r="L53" s="50"/>
      <c r="M53" s="50" t="s">
        <v>574</v>
      </c>
      <c r="N53" s="50" t="s">
        <v>1580</v>
      </c>
      <c r="O53" s="51">
        <v>4.0</v>
      </c>
      <c r="P53" s="51">
        <v>4.0</v>
      </c>
    </row>
    <row r="54">
      <c r="A54" s="50" t="s">
        <v>1392</v>
      </c>
      <c r="B54" s="50">
        <v>5.0</v>
      </c>
      <c r="C54" s="50" t="s">
        <v>681</v>
      </c>
      <c r="D54" s="50" t="s">
        <v>231</v>
      </c>
      <c r="E54" s="50" t="s">
        <v>492</v>
      </c>
      <c r="F54" s="50" t="s">
        <v>1520</v>
      </c>
      <c r="G54" s="50" t="s">
        <v>1210</v>
      </c>
      <c r="H54" s="50" t="s">
        <v>1392</v>
      </c>
      <c r="I54" s="51">
        <v>3.2278696E7</v>
      </c>
      <c r="J54" s="50" t="s">
        <v>574</v>
      </c>
      <c r="K54" s="50" t="s">
        <v>574</v>
      </c>
      <c r="L54" s="50"/>
      <c r="M54" s="50" t="s">
        <v>574</v>
      </c>
      <c r="N54" s="50" t="s">
        <v>1583</v>
      </c>
      <c r="O54" s="51">
        <v>3.636</v>
      </c>
      <c r="P54" s="51">
        <v>3.429</v>
      </c>
    </row>
    <row r="55">
      <c r="A55" s="50" t="s">
        <v>1237</v>
      </c>
      <c r="B55" s="50">
        <v>5.0</v>
      </c>
      <c r="C55" s="50" t="s">
        <v>681</v>
      </c>
      <c r="D55" s="50" t="s">
        <v>783</v>
      </c>
      <c r="E55" s="50" t="s">
        <v>1584</v>
      </c>
      <c r="F55" s="51">
        <v>1.0</v>
      </c>
      <c r="G55" s="50" t="s">
        <v>1585</v>
      </c>
      <c r="H55" s="50" t="s">
        <v>1237</v>
      </c>
      <c r="I55" s="51">
        <v>3.1826414E7</v>
      </c>
      <c r="J55" s="50" t="s">
        <v>574</v>
      </c>
      <c r="K55" s="50" t="s">
        <v>574</v>
      </c>
      <c r="L55" s="50"/>
      <c r="M55" s="50" t="s">
        <v>574</v>
      </c>
      <c r="N55" s="50" t="s">
        <v>1586</v>
      </c>
      <c r="O55" s="51">
        <v>3.8</v>
      </c>
      <c r="P55" s="51">
        <v>3.7</v>
      </c>
    </row>
    <row r="56">
      <c r="A56" s="50" t="s">
        <v>1390</v>
      </c>
      <c r="B56" s="50">
        <v>5.0</v>
      </c>
      <c r="C56" s="50" t="s">
        <v>681</v>
      </c>
      <c r="D56" s="50" t="s">
        <v>40</v>
      </c>
      <c r="E56" s="50" t="s">
        <v>1587</v>
      </c>
      <c r="F56" s="51">
        <v>1.0</v>
      </c>
      <c r="G56" s="50" t="s">
        <v>1210</v>
      </c>
      <c r="H56" s="50" t="s">
        <v>1390</v>
      </c>
      <c r="I56" s="51">
        <v>3.2235865E7</v>
      </c>
      <c r="J56" s="50" t="s">
        <v>574</v>
      </c>
      <c r="K56" s="50" t="s">
        <v>574</v>
      </c>
      <c r="L56" s="50"/>
      <c r="M56" s="50" t="s">
        <v>574</v>
      </c>
      <c r="N56" s="50" t="s">
        <v>1588</v>
      </c>
      <c r="O56" s="51">
        <v>3.787</v>
      </c>
      <c r="P56" s="51">
        <v>3.92</v>
      </c>
    </row>
    <row r="57">
      <c r="A57" s="50" t="s">
        <v>1136</v>
      </c>
      <c r="B57" s="50">
        <v>5.0</v>
      </c>
      <c r="C57" s="50" t="s">
        <v>681</v>
      </c>
      <c r="D57" s="50" t="s">
        <v>1589</v>
      </c>
      <c r="E57" s="50" t="s">
        <v>1590</v>
      </c>
      <c r="F57" s="51">
        <v>1.0</v>
      </c>
      <c r="G57" s="50" t="s">
        <v>1210</v>
      </c>
      <c r="H57" s="50" t="s">
        <v>1136</v>
      </c>
      <c r="I57" s="51">
        <v>3.2028583E7</v>
      </c>
      <c r="J57" s="50" t="s">
        <v>574</v>
      </c>
      <c r="K57" s="50" t="s">
        <v>588</v>
      </c>
      <c r="L57" s="50"/>
      <c r="M57" s="50" t="s">
        <v>574</v>
      </c>
      <c r="N57" s="50" t="s">
        <v>1591</v>
      </c>
      <c r="O57" s="51">
        <v>3.3</v>
      </c>
      <c r="P57" s="51">
        <v>3.3</v>
      </c>
    </row>
    <row r="58">
      <c r="A58" s="50" t="s">
        <v>1331</v>
      </c>
      <c r="B58" s="50">
        <v>5.0</v>
      </c>
      <c r="C58" s="50" t="s">
        <v>681</v>
      </c>
      <c r="D58" s="50" t="s">
        <v>1592</v>
      </c>
      <c r="E58" s="50" t="s">
        <v>169</v>
      </c>
      <c r="F58" s="51">
        <v>1.01</v>
      </c>
      <c r="G58" s="50" t="s">
        <v>1195</v>
      </c>
      <c r="H58" s="50" t="s">
        <v>1331</v>
      </c>
      <c r="I58" s="51">
        <v>3.2222849E7</v>
      </c>
      <c r="J58" s="50" t="s">
        <v>574</v>
      </c>
      <c r="K58" s="50" t="s">
        <v>574</v>
      </c>
      <c r="L58" s="50"/>
      <c r="M58" s="50" t="s">
        <v>574</v>
      </c>
      <c r="N58" s="50" t="s">
        <v>1593</v>
      </c>
      <c r="O58" s="51">
        <v>3.97</v>
      </c>
      <c r="P58" s="51">
        <v>4.0</v>
      </c>
    </row>
    <row r="59">
      <c r="A59" s="50" t="s">
        <v>1594</v>
      </c>
      <c r="B59" s="50">
        <v>5.0</v>
      </c>
      <c r="C59" s="50" t="s">
        <v>681</v>
      </c>
      <c r="D59" s="50" t="s">
        <v>1595</v>
      </c>
      <c r="E59" s="50" t="s">
        <v>1596</v>
      </c>
      <c r="F59" s="51">
        <v>1.03</v>
      </c>
      <c r="G59" s="50" t="s">
        <v>1251</v>
      </c>
      <c r="H59" s="50" t="s">
        <v>1594</v>
      </c>
      <c r="I59" s="51">
        <v>3.2949497E7</v>
      </c>
      <c r="J59" s="50" t="s">
        <v>574</v>
      </c>
      <c r="K59" s="50" t="s">
        <v>588</v>
      </c>
      <c r="L59" s="50" t="s">
        <v>574</v>
      </c>
      <c r="M59" s="50" t="s">
        <v>588</v>
      </c>
      <c r="N59" s="50" t="s">
        <v>1451</v>
      </c>
      <c r="O59" s="51">
        <v>0.0</v>
      </c>
      <c r="P59" s="51">
        <v>0.0</v>
      </c>
    </row>
    <row r="60">
      <c r="A60" s="50" t="s">
        <v>1597</v>
      </c>
      <c r="B60" s="50">
        <v>5.0</v>
      </c>
      <c r="C60" s="50" t="s">
        <v>681</v>
      </c>
      <c r="D60" s="50" t="s">
        <v>1598</v>
      </c>
      <c r="E60" s="50" t="s">
        <v>1599</v>
      </c>
      <c r="F60" s="51">
        <v>1.0</v>
      </c>
      <c r="G60" s="50" t="s">
        <v>1210</v>
      </c>
      <c r="H60" s="50" t="s">
        <v>1597</v>
      </c>
      <c r="I60" s="51">
        <v>3.2485978E7</v>
      </c>
      <c r="J60" s="50" t="s">
        <v>574</v>
      </c>
      <c r="K60" s="50" t="s">
        <v>588</v>
      </c>
      <c r="L60" s="50" t="s">
        <v>574</v>
      </c>
      <c r="M60" s="50" t="s">
        <v>588</v>
      </c>
      <c r="N60" s="50" t="s">
        <v>1451</v>
      </c>
      <c r="O60" s="51">
        <v>3.53</v>
      </c>
      <c r="P60" s="51">
        <v>3.65</v>
      </c>
    </row>
    <row r="61">
      <c r="A61" s="50" t="s">
        <v>1388</v>
      </c>
      <c r="B61" s="50">
        <v>5.0</v>
      </c>
      <c r="C61" s="50" t="s">
        <v>681</v>
      </c>
      <c r="D61" s="50" t="s">
        <v>1600</v>
      </c>
      <c r="E61" s="50" t="s">
        <v>1601</v>
      </c>
      <c r="F61" s="51">
        <v>2.13</v>
      </c>
      <c r="G61" s="50" t="s">
        <v>1210</v>
      </c>
      <c r="H61" s="50" t="s">
        <v>1388</v>
      </c>
      <c r="I61" s="51">
        <v>3.2487599E7</v>
      </c>
      <c r="J61" s="50" t="s">
        <v>574</v>
      </c>
      <c r="K61" s="50" t="s">
        <v>574</v>
      </c>
      <c r="L61" s="50"/>
      <c r="M61" s="50" t="s">
        <v>574</v>
      </c>
      <c r="N61" s="50" t="s">
        <v>1583</v>
      </c>
      <c r="O61" s="51">
        <v>3.855</v>
      </c>
      <c r="P61" s="51">
        <v>3.722</v>
      </c>
    </row>
    <row r="62">
      <c r="A62" s="50" t="s">
        <v>1394</v>
      </c>
      <c r="B62" s="50">
        <v>10.0</v>
      </c>
      <c r="C62" s="50" t="s">
        <v>710</v>
      </c>
      <c r="D62" s="50" t="s">
        <v>1602</v>
      </c>
      <c r="E62" s="50" t="s">
        <v>1603</v>
      </c>
      <c r="F62" s="51">
        <v>1.01</v>
      </c>
      <c r="G62" s="50" t="s">
        <v>1251</v>
      </c>
      <c r="H62" s="50" t="s">
        <v>1394</v>
      </c>
      <c r="I62" s="51">
        <v>3.2178194E7</v>
      </c>
      <c r="J62" s="50" t="s">
        <v>574</v>
      </c>
      <c r="K62" s="50" t="s">
        <v>574</v>
      </c>
      <c r="L62" s="50"/>
      <c r="M62" s="50" t="s">
        <v>574</v>
      </c>
      <c r="N62" s="50" t="s">
        <v>1604</v>
      </c>
      <c r="O62" s="51">
        <v>3.769</v>
      </c>
      <c r="P62" s="51">
        <v>3.63</v>
      </c>
    </row>
    <row r="63">
      <c r="A63" s="50" t="s">
        <v>917</v>
      </c>
      <c r="B63" s="50">
        <v>10.0</v>
      </c>
      <c r="C63" s="50" t="s">
        <v>710</v>
      </c>
      <c r="D63" s="50" t="s">
        <v>1605</v>
      </c>
      <c r="E63" s="50" t="s">
        <v>1606</v>
      </c>
      <c r="F63" s="51">
        <v>1.01</v>
      </c>
      <c r="G63" s="50" t="s">
        <v>1248</v>
      </c>
      <c r="H63" s="50" t="s">
        <v>917</v>
      </c>
      <c r="I63" s="51">
        <v>3.2012111E7</v>
      </c>
      <c r="J63" s="50" t="s">
        <v>574</v>
      </c>
      <c r="K63" s="50" t="s">
        <v>588</v>
      </c>
      <c r="L63" s="50" t="s">
        <v>588</v>
      </c>
      <c r="M63" s="50" t="s">
        <v>574</v>
      </c>
      <c r="N63" s="50" t="s">
        <v>1607</v>
      </c>
      <c r="O63" s="51">
        <v>3.69</v>
      </c>
      <c r="P63" s="51">
        <v>3.58</v>
      </c>
    </row>
    <row r="64">
      <c r="A64" s="50" t="s">
        <v>1085</v>
      </c>
      <c r="B64" s="50">
        <v>5.0</v>
      </c>
      <c r="C64" s="50" t="s">
        <v>710</v>
      </c>
      <c r="D64" s="50" t="s">
        <v>1608</v>
      </c>
      <c r="E64" s="50" t="s">
        <v>1609</v>
      </c>
      <c r="F64" s="51">
        <v>2.1</v>
      </c>
      <c r="G64" s="50" t="s">
        <v>1210</v>
      </c>
      <c r="H64" s="50" t="s">
        <v>1085</v>
      </c>
      <c r="I64" s="51">
        <v>3.2186148E7</v>
      </c>
      <c r="J64" s="50" t="s">
        <v>574</v>
      </c>
      <c r="K64" s="50" t="s">
        <v>574</v>
      </c>
      <c r="L64" s="50"/>
      <c r="M64" s="50" t="s">
        <v>574</v>
      </c>
      <c r="N64" s="50" t="s">
        <v>1610</v>
      </c>
      <c r="O64" s="51">
        <v>4.0</v>
      </c>
      <c r="P64" s="51">
        <v>4.0</v>
      </c>
    </row>
    <row r="65">
      <c r="A65" s="50" t="s">
        <v>964</v>
      </c>
      <c r="B65" s="50">
        <v>5.0</v>
      </c>
      <c r="C65" s="50" t="s">
        <v>710</v>
      </c>
      <c r="D65" s="50" t="s">
        <v>223</v>
      </c>
      <c r="E65" s="50" t="s">
        <v>48</v>
      </c>
      <c r="F65" s="51">
        <v>4.1</v>
      </c>
      <c r="G65" s="50" t="s">
        <v>1210</v>
      </c>
      <c r="H65" s="50" t="s">
        <v>964</v>
      </c>
      <c r="I65" s="51">
        <v>3.2014553E7</v>
      </c>
      <c r="J65" s="50" t="s">
        <v>574</v>
      </c>
      <c r="K65" s="50" t="s">
        <v>574</v>
      </c>
      <c r="L65" s="50"/>
      <c r="M65" s="50" t="s">
        <v>574</v>
      </c>
      <c r="N65" s="50" t="s">
        <v>1611</v>
      </c>
      <c r="O65" s="51">
        <v>3.85</v>
      </c>
      <c r="P65" s="51">
        <v>4.0</v>
      </c>
    </row>
    <row r="66">
      <c r="A66" s="50" t="s">
        <v>1612</v>
      </c>
      <c r="B66" s="50">
        <v>5.0</v>
      </c>
      <c r="C66" s="50" t="s">
        <v>710</v>
      </c>
      <c r="D66" s="50" t="s">
        <v>1613</v>
      </c>
      <c r="E66" s="50" t="s">
        <v>1614</v>
      </c>
      <c r="F66" s="51">
        <v>5.03</v>
      </c>
      <c r="G66" s="50" t="s">
        <v>1195</v>
      </c>
      <c r="H66" s="50" t="s">
        <v>1612</v>
      </c>
      <c r="I66" s="51">
        <v>3.2639907E7</v>
      </c>
      <c r="J66" s="50" t="s">
        <v>574</v>
      </c>
      <c r="K66" s="50" t="s">
        <v>588</v>
      </c>
      <c r="L66" s="50" t="s">
        <v>574</v>
      </c>
      <c r="M66" s="50" t="s">
        <v>588</v>
      </c>
      <c r="N66" s="50" t="s">
        <v>1451</v>
      </c>
      <c r="O66" s="51">
        <v>4.0</v>
      </c>
      <c r="P66" s="51">
        <v>0.0</v>
      </c>
    </row>
    <row r="67">
      <c r="A67" s="50" t="s">
        <v>1273</v>
      </c>
      <c r="B67" s="50">
        <v>5.0</v>
      </c>
      <c r="C67" s="50" t="s">
        <v>710</v>
      </c>
      <c r="D67" s="50" t="s">
        <v>1615</v>
      </c>
      <c r="E67" s="50" t="s">
        <v>1616</v>
      </c>
      <c r="F67" s="51">
        <v>6.1</v>
      </c>
      <c r="G67" s="50" t="s">
        <v>1195</v>
      </c>
      <c r="H67" s="50" t="s">
        <v>1273</v>
      </c>
      <c r="I67" s="51">
        <v>3.2499001E7</v>
      </c>
      <c r="J67" s="50" t="s">
        <v>574</v>
      </c>
      <c r="K67" s="50" t="s">
        <v>574</v>
      </c>
      <c r="L67" s="50"/>
      <c r="M67" s="50" t="s">
        <v>574</v>
      </c>
      <c r="N67" s="50" t="s">
        <v>1617</v>
      </c>
      <c r="O67" s="51">
        <v>3.88</v>
      </c>
      <c r="P67" s="51">
        <v>3.793</v>
      </c>
    </row>
    <row r="68">
      <c r="A68" s="50" t="s">
        <v>1618</v>
      </c>
      <c r="B68" s="50">
        <v>5.0</v>
      </c>
      <c r="C68" s="50" t="s">
        <v>710</v>
      </c>
      <c r="D68" s="50" t="s">
        <v>1619</v>
      </c>
      <c r="E68" s="50" t="s">
        <v>247</v>
      </c>
      <c r="F68" s="50" t="s">
        <v>1520</v>
      </c>
      <c r="G68" s="50" t="s">
        <v>1195</v>
      </c>
      <c r="H68" s="50" t="s">
        <v>1618</v>
      </c>
      <c r="I68" s="51">
        <v>3.2385753E7</v>
      </c>
      <c r="J68" s="50" t="s">
        <v>574</v>
      </c>
      <c r="K68" s="50" t="s">
        <v>574</v>
      </c>
      <c r="L68" s="50"/>
      <c r="M68" s="50" t="s">
        <v>588</v>
      </c>
      <c r="N68" s="50" t="s">
        <v>1451</v>
      </c>
      <c r="O68" s="51">
        <v>4.0</v>
      </c>
      <c r="P68" s="51">
        <v>4.0</v>
      </c>
    </row>
    <row r="69">
      <c r="A69" s="50" t="s">
        <v>1620</v>
      </c>
      <c r="B69" s="50">
        <v>5.0</v>
      </c>
      <c r="C69" s="50" t="s">
        <v>710</v>
      </c>
      <c r="D69" s="50" t="s">
        <v>363</v>
      </c>
      <c r="E69" s="50" t="s">
        <v>217</v>
      </c>
      <c r="F69" s="50" t="s">
        <v>1478</v>
      </c>
      <c r="G69" s="50" t="s">
        <v>1210</v>
      </c>
      <c r="H69" s="50" t="s">
        <v>1620</v>
      </c>
      <c r="I69" s="51">
        <v>3.2305677E7</v>
      </c>
      <c r="J69" s="50" t="s">
        <v>574</v>
      </c>
      <c r="K69" s="50" t="s">
        <v>574</v>
      </c>
      <c r="L69" s="50" t="s">
        <v>574</v>
      </c>
      <c r="M69" s="50" t="s">
        <v>588</v>
      </c>
      <c r="N69" s="50" t="s">
        <v>1451</v>
      </c>
      <c r="O69" s="51">
        <v>3.835</v>
      </c>
      <c r="P69" s="51">
        <v>3.6</v>
      </c>
    </row>
    <row r="70">
      <c r="A70" s="50" t="s">
        <v>1621</v>
      </c>
      <c r="B70" s="50">
        <v>5.0</v>
      </c>
      <c r="C70" s="50" t="s">
        <v>741</v>
      </c>
      <c r="D70" s="50" t="s">
        <v>1622</v>
      </c>
      <c r="E70" s="50" t="s">
        <v>247</v>
      </c>
      <c r="F70" s="51">
        <v>3.0</v>
      </c>
      <c r="G70" s="50" t="s">
        <v>1210</v>
      </c>
      <c r="H70" s="50" t="s">
        <v>1621</v>
      </c>
      <c r="I70" s="51">
        <v>3.2486448E7</v>
      </c>
      <c r="J70" s="50" t="s">
        <v>574</v>
      </c>
      <c r="K70" s="50" t="s">
        <v>574</v>
      </c>
      <c r="L70" s="50" t="s">
        <v>574</v>
      </c>
      <c r="M70" s="50" t="s">
        <v>588</v>
      </c>
      <c r="N70" s="50" t="s">
        <v>1451</v>
      </c>
      <c r="O70" s="51">
        <v>4.0</v>
      </c>
      <c r="P70" s="51">
        <v>4.0</v>
      </c>
    </row>
    <row r="71">
      <c r="A71" s="50" t="s">
        <v>915</v>
      </c>
      <c r="B71" s="50">
        <v>10.0</v>
      </c>
      <c r="C71" s="50" t="s">
        <v>741</v>
      </c>
      <c r="D71" s="50" t="s">
        <v>1623</v>
      </c>
      <c r="E71" s="50" t="s">
        <v>1624</v>
      </c>
      <c r="F71" s="51">
        <v>1.0</v>
      </c>
      <c r="G71" s="50" t="s">
        <v>1210</v>
      </c>
      <c r="H71" s="50" t="s">
        <v>915</v>
      </c>
      <c r="I71" s="51">
        <v>3.1829387E7</v>
      </c>
      <c r="J71" s="50" t="s">
        <v>574</v>
      </c>
      <c r="K71" s="50" t="s">
        <v>574</v>
      </c>
      <c r="L71" s="50"/>
      <c r="M71" s="50" t="s">
        <v>574</v>
      </c>
      <c r="N71" s="50" t="s">
        <v>1625</v>
      </c>
      <c r="O71" s="51">
        <v>4.0</v>
      </c>
      <c r="P71" s="51">
        <v>4.0</v>
      </c>
    </row>
    <row r="72">
      <c r="A72" s="50" t="s">
        <v>1425</v>
      </c>
      <c r="B72" s="50">
        <v>10.0</v>
      </c>
      <c r="C72" s="50" t="s">
        <v>741</v>
      </c>
      <c r="D72" s="50" t="s">
        <v>1626</v>
      </c>
      <c r="E72" s="50" t="s">
        <v>1627</v>
      </c>
      <c r="F72" s="51">
        <v>5.1</v>
      </c>
      <c r="G72" s="50" t="s">
        <v>1210</v>
      </c>
      <c r="H72" s="50" t="s">
        <v>1425</v>
      </c>
      <c r="I72" s="51">
        <v>3.2010252E7</v>
      </c>
      <c r="J72" s="50" t="s">
        <v>574</v>
      </c>
      <c r="K72" s="50" t="s">
        <v>574</v>
      </c>
      <c r="L72" s="50"/>
      <c r="M72" s="50" t="s">
        <v>574</v>
      </c>
      <c r="N72" s="50" t="s">
        <v>1628</v>
      </c>
      <c r="O72" s="51">
        <v>3.62</v>
      </c>
      <c r="P72" s="51">
        <v>3.63</v>
      </c>
    </row>
    <row r="73">
      <c r="A73" s="50" t="s">
        <v>1399</v>
      </c>
      <c r="B73" s="50">
        <v>10.0</v>
      </c>
      <c r="C73" s="50" t="s">
        <v>741</v>
      </c>
      <c r="D73" s="50" t="s">
        <v>1629</v>
      </c>
      <c r="E73" s="50" t="s">
        <v>1630</v>
      </c>
      <c r="F73" s="51">
        <v>6.1</v>
      </c>
      <c r="G73" s="50" t="s">
        <v>1329</v>
      </c>
      <c r="H73" s="50" t="s">
        <v>1399</v>
      </c>
      <c r="I73" s="51">
        <v>3.1943602E7</v>
      </c>
      <c r="J73" s="50" t="s">
        <v>574</v>
      </c>
      <c r="K73" s="50" t="s">
        <v>574</v>
      </c>
      <c r="L73" s="50"/>
      <c r="M73" s="50" t="s">
        <v>574</v>
      </c>
      <c r="N73" s="50" t="s">
        <v>1631</v>
      </c>
      <c r="O73" s="51">
        <v>3.925</v>
      </c>
      <c r="P73" s="51">
        <v>3.925</v>
      </c>
    </row>
    <row r="74">
      <c r="A74" s="50" t="s">
        <v>1061</v>
      </c>
      <c r="B74" s="50">
        <v>10.0</v>
      </c>
      <c r="C74" s="50" t="s">
        <v>741</v>
      </c>
      <c r="D74" s="50" t="s">
        <v>1632</v>
      </c>
      <c r="E74" s="50" t="s">
        <v>1633</v>
      </c>
      <c r="F74" s="51">
        <v>7.1</v>
      </c>
      <c r="G74" s="50" t="s">
        <v>1210</v>
      </c>
      <c r="H74" s="50" t="s">
        <v>1061</v>
      </c>
      <c r="I74" s="51">
        <v>3.1713935E7</v>
      </c>
      <c r="J74" s="50" t="s">
        <v>574</v>
      </c>
      <c r="K74" s="50" t="s">
        <v>588</v>
      </c>
      <c r="L74" s="50"/>
      <c r="M74" s="50" t="s">
        <v>574</v>
      </c>
      <c r="N74" s="50" t="s">
        <v>1489</v>
      </c>
      <c r="O74" s="51">
        <v>3.9</v>
      </c>
      <c r="P74" s="51">
        <v>3.8</v>
      </c>
    </row>
    <row r="75">
      <c r="A75" s="50" t="s">
        <v>1222</v>
      </c>
      <c r="B75" s="50">
        <v>10.0</v>
      </c>
      <c r="C75" s="50" t="s">
        <v>741</v>
      </c>
      <c r="D75" s="50" t="s">
        <v>1634</v>
      </c>
      <c r="E75" s="50" t="s">
        <v>247</v>
      </c>
      <c r="F75" s="51">
        <v>1.1</v>
      </c>
      <c r="G75" s="50" t="s">
        <v>1195</v>
      </c>
      <c r="H75" s="50" t="s">
        <v>1222</v>
      </c>
      <c r="I75" s="51">
        <v>3.2266988E7</v>
      </c>
      <c r="J75" s="50" t="s">
        <v>574</v>
      </c>
      <c r="K75" s="50" t="s">
        <v>574</v>
      </c>
      <c r="L75" s="50"/>
      <c r="M75" s="50" t="s">
        <v>574</v>
      </c>
      <c r="N75" s="50" t="s">
        <v>1489</v>
      </c>
      <c r="O75" s="51">
        <v>3.953</v>
      </c>
      <c r="P75" s="51">
        <v>3.911</v>
      </c>
    </row>
    <row r="76">
      <c r="A76" s="50" t="s">
        <v>1055</v>
      </c>
      <c r="B76" s="50">
        <v>10.0</v>
      </c>
      <c r="C76" s="50" t="s">
        <v>750</v>
      </c>
      <c r="D76" s="50" t="s">
        <v>1635</v>
      </c>
      <c r="E76" s="50" t="s">
        <v>146</v>
      </c>
      <c r="F76" s="51">
        <v>2.1</v>
      </c>
      <c r="G76" s="50" t="s">
        <v>1218</v>
      </c>
      <c r="H76" s="50" t="s">
        <v>1055</v>
      </c>
      <c r="I76" s="51">
        <v>3.197773E7</v>
      </c>
      <c r="J76" s="50" t="s">
        <v>574</v>
      </c>
      <c r="K76" s="50" t="s">
        <v>588</v>
      </c>
      <c r="L76" s="50"/>
      <c r="M76" s="50" t="s">
        <v>574</v>
      </c>
      <c r="N76" s="50" t="s">
        <v>1636</v>
      </c>
      <c r="O76" s="51">
        <v>3.59</v>
      </c>
      <c r="P76" s="51">
        <v>3.3</v>
      </c>
    </row>
    <row r="77">
      <c r="A77" s="50" t="s">
        <v>1288</v>
      </c>
      <c r="B77" s="50">
        <v>10.0</v>
      </c>
      <c r="C77" s="50" t="s">
        <v>750</v>
      </c>
      <c r="D77" s="50" t="s">
        <v>1637</v>
      </c>
      <c r="E77" s="50" t="s">
        <v>1638</v>
      </c>
      <c r="F77" s="51">
        <v>1.1</v>
      </c>
      <c r="G77" s="50" t="s">
        <v>1210</v>
      </c>
      <c r="H77" s="50" t="s">
        <v>1288</v>
      </c>
      <c r="I77" s="51">
        <v>3.2015207E7</v>
      </c>
      <c r="J77" s="50" t="s">
        <v>574</v>
      </c>
      <c r="K77" s="50" t="s">
        <v>574</v>
      </c>
      <c r="L77" s="50"/>
      <c r="M77" s="50" t="s">
        <v>574</v>
      </c>
      <c r="N77" s="50" t="s">
        <v>1523</v>
      </c>
      <c r="O77" s="51">
        <v>3.927</v>
      </c>
      <c r="P77" s="51">
        <v>3.911</v>
      </c>
    </row>
    <row r="78">
      <c r="A78" s="50" t="s">
        <v>1284</v>
      </c>
      <c r="B78" s="50">
        <v>10.0</v>
      </c>
      <c r="C78" s="50" t="s">
        <v>750</v>
      </c>
      <c r="D78" s="50" t="s">
        <v>1639</v>
      </c>
      <c r="E78" s="50" t="s">
        <v>368</v>
      </c>
      <c r="F78" s="51">
        <v>1.1</v>
      </c>
      <c r="G78" s="50"/>
      <c r="H78" s="50" t="s">
        <v>1284</v>
      </c>
      <c r="I78" s="51">
        <v>3.181905E7</v>
      </c>
      <c r="J78" s="50" t="s">
        <v>574</v>
      </c>
      <c r="K78" s="50" t="s">
        <v>574</v>
      </c>
      <c r="L78" s="50"/>
      <c r="M78" s="50" t="s">
        <v>574</v>
      </c>
      <c r="N78" s="50" t="s">
        <v>1523</v>
      </c>
      <c r="O78" s="51">
        <v>3.966</v>
      </c>
      <c r="P78" s="51">
        <v>3.956</v>
      </c>
    </row>
    <row r="79">
      <c r="A79" s="50" t="s">
        <v>1640</v>
      </c>
      <c r="B79" s="50">
        <v>10.0</v>
      </c>
      <c r="C79" s="50" t="s">
        <v>750</v>
      </c>
      <c r="D79" s="50" t="s">
        <v>452</v>
      </c>
      <c r="E79" s="50" t="s">
        <v>1641</v>
      </c>
      <c r="F79" s="50" t="s">
        <v>1642</v>
      </c>
      <c r="G79" s="50" t="s">
        <v>1251</v>
      </c>
      <c r="H79" s="50" t="s">
        <v>1640</v>
      </c>
      <c r="I79" s="51">
        <v>3.2941312E7</v>
      </c>
      <c r="J79" s="50" t="s">
        <v>574</v>
      </c>
      <c r="K79" s="50" t="s">
        <v>588</v>
      </c>
      <c r="L79" s="50" t="s">
        <v>574</v>
      </c>
      <c r="M79" s="50" t="s">
        <v>588</v>
      </c>
      <c r="N79" s="50" t="s">
        <v>1451</v>
      </c>
      <c r="O79" s="51">
        <v>4.0</v>
      </c>
      <c r="P79" s="51">
        <v>4.0</v>
      </c>
    </row>
    <row r="80">
      <c r="A80" s="50" t="s">
        <v>1286</v>
      </c>
      <c r="B80" s="50">
        <v>10.0</v>
      </c>
      <c r="C80" s="50" t="s">
        <v>750</v>
      </c>
      <c r="D80" s="50" t="s">
        <v>1643</v>
      </c>
      <c r="E80" s="50" t="s">
        <v>1644</v>
      </c>
      <c r="F80" s="51">
        <v>1.11</v>
      </c>
      <c r="G80" s="50" t="s">
        <v>1195</v>
      </c>
      <c r="H80" s="50" t="s">
        <v>1286</v>
      </c>
      <c r="I80" s="51">
        <v>3.2033022E7</v>
      </c>
      <c r="J80" s="50" t="s">
        <v>574</v>
      </c>
      <c r="K80" s="50" t="s">
        <v>574</v>
      </c>
      <c r="L80" s="50"/>
      <c r="M80" s="50" t="s">
        <v>574</v>
      </c>
      <c r="N80" s="50" t="s">
        <v>1523</v>
      </c>
      <c r="O80" s="51">
        <v>3.82</v>
      </c>
      <c r="P80" s="51">
        <v>3.68</v>
      </c>
    </row>
    <row r="81">
      <c r="A81" s="50" t="s">
        <v>1645</v>
      </c>
      <c r="B81" s="50">
        <v>5.0</v>
      </c>
      <c r="C81" s="50" t="s">
        <v>1646</v>
      </c>
      <c r="D81" s="50" t="s">
        <v>433</v>
      </c>
      <c r="E81" s="50" t="s">
        <v>1647</v>
      </c>
      <c r="F81" s="51">
        <v>1.13</v>
      </c>
      <c r="G81" s="50" t="s">
        <v>1210</v>
      </c>
      <c r="H81" s="50" t="s">
        <v>1645</v>
      </c>
      <c r="I81" s="51">
        <v>3.2476638E7</v>
      </c>
      <c r="J81" s="50" t="s">
        <v>574</v>
      </c>
      <c r="K81" s="50" t="s">
        <v>574</v>
      </c>
      <c r="L81" s="50"/>
      <c r="M81" s="50" t="s">
        <v>588</v>
      </c>
      <c r="N81" s="50" t="s">
        <v>1451</v>
      </c>
      <c r="O81" s="51">
        <v>3.743</v>
      </c>
      <c r="P81" s="51">
        <v>3.583</v>
      </c>
    </row>
    <row r="82">
      <c r="A82" s="50" t="s">
        <v>1648</v>
      </c>
      <c r="B82" s="50">
        <v>5.0</v>
      </c>
      <c r="C82" s="50" t="s">
        <v>1646</v>
      </c>
      <c r="D82" s="50" t="s">
        <v>1649</v>
      </c>
      <c r="E82" s="50" t="s">
        <v>1650</v>
      </c>
      <c r="F82" s="51">
        <v>1.2</v>
      </c>
      <c r="G82" s="50" t="s">
        <v>1195</v>
      </c>
      <c r="H82" s="50" t="s">
        <v>1648</v>
      </c>
      <c r="I82" s="51">
        <v>3.1537514E7</v>
      </c>
      <c r="J82" s="50" t="s">
        <v>574</v>
      </c>
      <c r="K82" s="50" t="s">
        <v>588</v>
      </c>
      <c r="L82" s="50" t="s">
        <v>574</v>
      </c>
      <c r="M82" s="50" t="s">
        <v>588</v>
      </c>
      <c r="N82" s="50" t="s">
        <v>1451</v>
      </c>
      <c r="O82" s="51">
        <v>3.67</v>
      </c>
      <c r="P82" s="51">
        <v>3.53</v>
      </c>
    </row>
    <row r="83">
      <c r="A83" s="50" t="s">
        <v>1651</v>
      </c>
      <c r="B83" s="50">
        <v>5.0</v>
      </c>
      <c r="C83" s="50" t="s">
        <v>1646</v>
      </c>
      <c r="D83" s="50" t="s">
        <v>1652</v>
      </c>
      <c r="E83" s="50" t="s">
        <v>1653</v>
      </c>
      <c r="F83" s="50" t="s">
        <v>1478</v>
      </c>
      <c r="G83" s="50" t="s">
        <v>1268</v>
      </c>
      <c r="H83" s="50" t="s">
        <v>1651</v>
      </c>
      <c r="I83" s="51">
        <v>3.2205175E7</v>
      </c>
      <c r="J83" s="50" t="s">
        <v>574</v>
      </c>
      <c r="K83" s="50" t="s">
        <v>588</v>
      </c>
      <c r="L83" s="50" t="s">
        <v>574</v>
      </c>
      <c r="M83" s="50" t="s">
        <v>588</v>
      </c>
      <c r="N83" s="50" t="s">
        <v>1451</v>
      </c>
      <c r="O83" s="51">
        <v>3.5</v>
      </c>
      <c r="P83" s="51">
        <v>3.15</v>
      </c>
    </row>
    <row r="84">
      <c r="A84" s="50" t="s">
        <v>1253</v>
      </c>
      <c r="B84" s="50">
        <v>10.0</v>
      </c>
      <c r="C84" s="50" t="s">
        <v>1654</v>
      </c>
      <c r="D84" s="50" t="s">
        <v>1655</v>
      </c>
      <c r="E84" s="50" t="s">
        <v>1656</v>
      </c>
      <c r="F84" s="51">
        <v>1.0</v>
      </c>
      <c r="G84" s="50" t="s">
        <v>1210</v>
      </c>
      <c r="H84" s="50" t="s">
        <v>1253</v>
      </c>
      <c r="I84" s="51">
        <v>3.2159463E7</v>
      </c>
      <c r="J84" s="50" t="s">
        <v>574</v>
      </c>
      <c r="K84" s="50" t="s">
        <v>574</v>
      </c>
      <c r="L84" s="50"/>
      <c r="M84" s="50" t="s">
        <v>574</v>
      </c>
      <c r="N84" s="50" t="s">
        <v>1657</v>
      </c>
      <c r="O84" s="51">
        <v>3.957</v>
      </c>
      <c r="P84" s="51">
        <v>4.0</v>
      </c>
    </row>
    <row r="85">
      <c r="A85" s="50" t="s">
        <v>749</v>
      </c>
      <c r="B85" s="50">
        <v>10.0</v>
      </c>
      <c r="C85" s="50" t="s">
        <v>1654</v>
      </c>
      <c r="D85" s="50" t="s">
        <v>747</v>
      </c>
      <c r="E85" s="50" t="s">
        <v>748</v>
      </c>
      <c r="F85" s="51">
        <v>1.0</v>
      </c>
      <c r="G85" s="50" t="s">
        <v>1210</v>
      </c>
      <c r="H85" s="50" t="s">
        <v>749</v>
      </c>
      <c r="I85" s="51">
        <v>3.1829561E7</v>
      </c>
      <c r="J85" s="50" t="s">
        <v>574</v>
      </c>
      <c r="K85" s="50" t="s">
        <v>574</v>
      </c>
      <c r="L85" s="50"/>
      <c r="M85" s="50" t="s">
        <v>574</v>
      </c>
      <c r="N85" s="50" t="s">
        <v>1658</v>
      </c>
      <c r="O85" s="51">
        <v>3.981</v>
      </c>
      <c r="P85" s="51">
        <v>3.981</v>
      </c>
    </row>
    <row r="86">
      <c r="A86" s="50" t="s">
        <v>1659</v>
      </c>
      <c r="B86" s="50">
        <v>5.0</v>
      </c>
      <c r="C86" s="50" t="s">
        <v>1646</v>
      </c>
      <c r="D86" s="50" t="s">
        <v>1660</v>
      </c>
      <c r="E86" s="50" t="s">
        <v>1661</v>
      </c>
      <c r="F86" s="51">
        <v>1.0</v>
      </c>
      <c r="G86" s="50" t="s">
        <v>1210</v>
      </c>
      <c r="H86" s="50" t="s">
        <v>1659</v>
      </c>
      <c r="I86" s="51">
        <v>3.2491046E7</v>
      </c>
      <c r="J86" s="50" t="s">
        <v>574</v>
      </c>
      <c r="K86" s="50" t="s">
        <v>574</v>
      </c>
      <c r="L86" s="50"/>
      <c r="M86" s="50" t="s">
        <v>588</v>
      </c>
      <c r="N86" s="50" t="s">
        <v>1451</v>
      </c>
      <c r="O86" s="51">
        <v>4.0</v>
      </c>
      <c r="P86" s="51">
        <v>4.0</v>
      </c>
    </row>
    <row r="87">
      <c r="A87" s="50" t="s">
        <v>1217</v>
      </c>
      <c r="B87" s="50">
        <v>5.0</v>
      </c>
      <c r="C87" s="50" t="s">
        <v>1646</v>
      </c>
      <c r="D87" s="50" t="s">
        <v>1662</v>
      </c>
      <c r="E87" s="50" t="s">
        <v>1663</v>
      </c>
      <c r="F87" s="51">
        <v>1.13</v>
      </c>
      <c r="G87" s="50" t="s">
        <v>1195</v>
      </c>
      <c r="H87" s="50" t="s">
        <v>1217</v>
      </c>
      <c r="I87" s="51">
        <v>3.2016157E7</v>
      </c>
      <c r="J87" s="50" t="s">
        <v>574</v>
      </c>
      <c r="K87" s="50" t="s">
        <v>574</v>
      </c>
      <c r="L87" s="50"/>
      <c r="M87" s="50" t="s">
        <v>574</v>
      </c>
      <c r="N87" s="50" t="s">
        <v>1489</v>
      </c>
      <c r="O87" s="51">
        <v>3.585</v>
      </c>
      <c r="P87" s="51">
        <v>3.572</v>
      </c>
    </row>
    <row r="88">
      <c r="A88" s="50" t="s">
        <v>1664</v>
      </c>
      <c r="B88" s="50">
        <v>5.0</v>
      </c>
      <c r="C88" s="50" t="s">
        <v>1665</v>
      </c>
      <c r="D88" s="50" t="s">
        <v>1666</v>
      </c>
      <c r="E88" s="50" t="s">
        <v>1667</v>
      </c>
      <c r="F88" s="51">
        <v>1.23</v>
      </c>
      <c r="G88" s="50" t="s">
        <v>1210</v>
      </c>
      <c r="H88" s="50" t="s">
        <v>1664</v>
      </c>
      <c r="I88" s="51">
        <v>3.2158758E7</v>
      </c>
      <c r="J88" s="50" t="s">
        <v>574</v>
      </c>
      <c r="K88" s="50" t="s">
        <v>574</v>
      </c>
      <c r="L88" s="50"/>
      <c r="M88" s="50" t="s">
        <v>588</v>
      </c>
      <c r="N88" s="50" t="s">
        <v>1451</v>
      </c>
      <c r="O88" s="51">
        <v>4.0</v>
      </c>
      <c r="P88" s="51">
        <v>4.0</v>
      </c>
    </row>
    <row r="89">
      <c r="A89" s="50" t="s">
        <v>1279</v>
      </c>
      <c r="B89" s="50">
        <v>10.0</v>
      </c>
      <c r="C89" s="50" t="s">
        <v>1668</v>
      </c>
      <c r="D89" s="50" t="s">
        <v>1669</v>
      </c>
      <c r="E89" s="50" t="s">
        <v>86</v>
      </c>
      <c r="F89" s="51">
        <v>1.1</v>
      </c>
      <c r="G89" s="50" t="s">
        <v>1251</v>
      </c>
      <c r="H89" s="50" t="s">
        <v>1279</v>
      </c>
      <c r="I89" s="51">
        <v>3.1411639E7</v>
      </c>
      <c r="J89" s="50" t="s">
        <v>574</v>
      </c>
      <c r="K89" s="50" t="s">
        <v>574</v>
      </c>
      <c r="L89" s="50"/>
      <c r="M89" s="50" t="s">
        <v>574</v>
      </c>
      <c r="N89" s="50" t="s">
        <v>1670</v>
      </c>
      <c r="O89" s="51">
        <v>3.804</v>
      </c>
      <c r="P89" s="51">
        <v>3.7</v>
      </c>
    </row>
    <row r="90">
      <c r="A90" s="50" t="s">
        <v>956</v>
      </c>
      <c r="B90" s="50">
        <v>10.0</v>
      </c>
      <c r="C90" s="50" t="s">
        <v>1668</v>
      </c>
      <c r="D90" s="50" t="s">
        <v>433</v>
      </c>
      <c r="E90" s="50" t="s">
        <v>1671</v>
      </c>
      <c r="F90" s="51">
        <v>1.2</v>
      </c>
      <c r="G90" s="50" t="s">
        <v>1210</v>
      </c>
      <c r="H90" s="50" t="s">
        <v>956</v>
      </c>
      <c r="I90" s="51">
        <v>3.2003572E7</v>
      </c>
      <c r="J90" s="50" t="s">
        <v>574</v>
      </c>
      <c r="K90" s="50" t="s">
        <v>588</v>
      </c>
      <c r="L90" s="50"/>
      <c r="M90" s="50" t="s">
        <v>574</v>
      </c>
      <c r="N90" s="50" t="s">
        <v>1672</v>
      </c>
      <c r="O90" s="51">
        <v>4.0</v>
      </c>
      <c r="P90" s="51">
        <v>4.0</v>
      </c>
    </row>
    <row r="91">
      <c r="A91" s="50" t="s">
        <v>1264</v>
      </c>
      <c r="B91" s="50">
        <v>5.0</v>
      </c>
      <c r="C91" s="50" t="s">
        <v>787</v>
      </c>
      <c r="D91" s="50" t="s">
        <v>1673</v>
      </c>
      <c r="E91" s="50" t="s">
        <v>1674</v>
      </c>
      <c r="F91" s="51">
        <v>82.0</v>
      </c>
      <c r="G91" s="50"/>
      <c r="H91" s="50" t="s">
        <v>1264</v>
      </c>
      <c r="I91" s="51">
        <v>3.171296E7</v>
      </c>
      <c r="J91" s="50" t="s">
        <v>574</v>
      </c>
      <c r="K91" s="50" t="s">
        <v>574</v>
      </c>
      <c r="L91" s="50"/>
      <c r="M91" s="50" t="s">
        <v>574</v>
      </c>
      <c r="N91" s="50" t="s">
        <v>1675</v>
      </c>
      <c r="O91" s="51">
        <v>3.638</v>
      </c>
      <c r="P91" s="51">
        <v>3.604</v>
      </c>
    </row>
    <row r="92">
      <c r="A92" s="50" t="s">
        <v>1676</v>
      </c>
      <c r="B92" s="50">
        <v>5.0</v>
      </c>
      <c r="C92" s="50" t="s">
        <v>787</v>
      </c>
      <c r="D92" s="50" t="s">
        <v>1677</v>
      </c>
      <c r="E92" s="50" t="s">
        <v>1678</v>
      </c>
      <c r="F92" s="51">
        <v>82.0</v>
      </c>
      <c r="G92" s="50" t="s">
        <v>1210</v>
      </c>
      <c r="H92" s="50" t="s">
        <v>1676</v>
      </c>
      <c r="I92" s="51">
        <v>3.2151268E7</v>
      </c>
      <c r="J92" s="50" t="s">
        <v>574</v>
      </c>
      <c r="K92" s="50" t="s">
        <v>574</v>
      </c>
      <c r="L92" s="50" t="s">
        <v>574</v>
      </c>
      <c r="M92" s="50" t="s">
        <v>588</v>
      </c>
      <c r="N92" s="50" t="s">
        <v>1451</v>
      </c>
      <c r="O92" s="51">
        <v>3.9</v>
      </c>
      <c r="P92" s="51">
        <v>3.822</v>
      </c>
    </row>
    <row r="93">
      <c r="A93" s="50" t="s">
        <v>1368</v>
      </c>
      <c r="B93" s="50">
        <v>5.0</v>
      </c>
      <c r="C93" s="50" t="s">
        <v>1300</v>
      </c>
      <c r="D93" s="50" t="s">
        <v>1679</v>
      </c>
      <c r="E93" s="50" t="s">
        <v>1680</v>
      </c>
      <c r="F93" s="51">
        <v>4.1</v>
      </c>
      <c r="G93" s="50" t="s">
        <v>1210</v>
      </c>
      <c r="H93" s="50" t="s">
        <v>1368</v>
      </c>
      <c r="I93" s="51">
        <v>3.2014254E7</v>
      </c>
      <c r="J93" s="50" t="s">
        <v>574</v>
      </c>
      <c r="K93" s="50" t="s">
        <v>574</v>
      </c>
      <c r="L93" s="50"/>
      <c r="M93" s="50" t="s">
        <v>574</v>
      </c>
      <c r="N93" s="50" t="s">
        <v>1681</v>
      </c>
      <c r="O93" s="51">
        <v>3.563</v>
      </c>
      <c r="P93" s="51">
        <v>3.753</v>
      </c>
    </row>
    <row r="94">
      <c r="A94" s="50" t="s">
        <v>1073</v>
      </c>
      <c r="B94" s="50">
        <v>10.0</v>
      </c>
      <c r="C94" s="50" t="s">
        <v>1300</v>
      </c>
      <c r="D94" s="50" t="s">
        <v>1682</v>
      </c>
      <c r="E94" s="50" t="s">
        <v>1683</v>
      </c>
      <c r="F94" s="51">
        <v>5.1</v>
      </c>
      <c r="G94" s="50" t="s">
        <v>1210</v>
      </c>
      <c r="H94" s="50" t="s">
        <v>1073</v>
      </c>
      <c r="I94" s="51">
        <v>3.1758142E7</v>
      </c>
      <c r="J94" s="50" t="s">
        <v>574</v>
      </c>
      <c r="K94" s="50" t="s">
        <v>588</v>
      </c>
      <c r="L94" s="50"/>
      <c r="M94" s="50" t="s">
        <v>574</v>
      </c>
      <c r="N94" s="50" t="s">
        <v>1489</v>
      </c>
      <c r="O94" s="51">
        <v>3.873</v>
      </c>
      <c r="P94" s="51">
        <v>3.83</v>
      </c>
    </row>
    <row r="95">
      <c r="A95" s="50" t="s">
        <v>1402</v>
      </c>
      <c r="B95" s="50">
        <v>5.0</v>
      </c>
      <c r="C95" s="50" t="s">
        <v>1300</v>
      </c>
      <c r="D95" s="50" t="s">
        <v>1684</v>
      </c>
      <c r="E95" s="50" t="s">
        <v>1685</v>
      </c>
      <c r="F95" s="51">
        <v>6.21</v>
      </c>
      <c r="G95" s="50" t="s">
        <v>1218</v>
      </c>
      <c r="H95" s="50" t="s">
        <v>1402</v>
      </c>
      <c r="I95" s="51">
        <v>3.1816621E7</v>
      </c>
      <c r="J95" s="50" t="s">
        <v>574</v>
      </c>
      <c r="K95" s="50" t="s">
        <v>574</v>
      </c>
      <c r="L95" s="50"/>
      <c r="M95" s="50" t="s">
        <v>574</v>
      </c>
      <c r="N95" s="50" t="s">
        <v>1631</v>
      </c>
      <c r="O95" s="51">
        <v>3.39</v>
      </c>
      <c r="P95" s="51">
        <v>3.297</v>
      </c>
    </row>
    <row r="96">
      <c r="A96" s="50" t="s">
        <v>604</v>
      </c>
      <c r="B96" s="50">
        <v>10.0</v>
      </c>
      <c r="C96" s="50" t="s">
        <v>789</v>
      </c>
      <c r="D96" s="50" t="s">
        <v>601</v>
      </c>
      <c r="E96" s="50" t="s">
        <v>602</v>
      </c>
      <c r="F96" s="51">
        <v>1.1</v>
      </c>
      <c r="G96" s="50" t="s">
        <v>1210</v>
      </c>
      <c r="H96" s="50" t="s">
        <v>604</v>
      </c>
      <c r="I96" s="51">
        <v>3.2015187E7</v>
      </c>
      <c r="J96" s="50" t="s">
        <v>574</v>
      </c>
      <c r="K96" s="50" t="s">
        <v>588</v>
      </c>
      <c r="L96" s="50" t="s">
        <v>588</v>
      </c>
      <c r="M96" s="50" t="s">
        <v>574</v>
      </c>
      <c r="N96" s="50" t="s">
        <v>1489</v>
      </c>
      <c r="O96" s="51">
        <v>3.907</v>
      </c>
      <c r="P96" s="51">
        <v>3.883</v>
      </c>
    </row>
    <row r="97">
      <c r="A97" s="50" t="s">
        <v>1686</v>
      </c>
      <c r="B97" s="50">
        <v>10.0</v>
      </c>
      <c r="C97" s="50" t="s">
        <v>789</v>
      </c>
      <c r="D97" s="50" t="s">
        <v>1687</v>
      </c>
      <c r="E97" s="50" t="s">
        <v>1688</v>
      </c>
      <c r="F97" s="50" t="s">
        <v>1478</v>
      </c>
      <c r="G97" s="50" t="s">
        <v>1195</v>
      </c>
      <c r="H97" s="50" t="s">
        <v>1686</v>
      </c>
      <c r="I97" s="51">
        <v>3.1811872E7</v>
      </c>
      <c r="J97" s="50" t="s">
        <v>574</v>
      </c>
      <c r="K97" s="50" t="s">
        <v>588</v>
      </c>
      <c r="L97" s="50" t="s">
        <v>574</v>
      </c>
      <c r="M97" s="50" t="s">
        <v>588</v>
      </c>
      <c r="N97" s="50" t="s">
        <v>1451</v>
      </c>
      <c r="O97" s="51">
        <v>3.65</v>
      </c>
      <c r="P97" s="51">
        <v>3.38</v>
      </c>
    </row>
    <row r="98">
      <c r="A98" s="50" t="s">
        <v>1337</v>
      </c>
      <c r="B98" s="50">
        <v>10.0</v>
      </c>
      <c r="C98" s="50" t="s">
        <v>1152</v>
      </c>
      <c r="D98" s="50" t="s">
        <v>1689</v>
      </c>
      <c r="E98" s="50" t="s">
        <v>1690</v>
      </c>
      <c r="F98" s="51">
        <v>1.0</v>
      </c>
      <c r="G98" s="50" t="s">
        <v>1210</v>
      </c>
      <c r="H98" s="50" t="s">
        <v>1337</v>
      </c>
      <c r="I98" s="51">
        <v>3.1827484E7</v>
      </c>
      <c r="J98" s="50" t="s">
        <v>574</v>
      </c>
      <c r="K98" s="50" t="s">
        <v>574</v>
      </c>
      <c r="L98" s="50"/>
      <c r="M98" s="50" t="s">
        <v>574</v>
      </c>
      <c r="N98" s="50" t="s">
        <v>1691</v>
      </c>
      <c r="O98" s="51">
        <v>3.014</v>
      </c>
      <c r="P98" s="51">
        <v>3.559</v>
      </c>
    </row>
    <row r="99">
      <c r="A99" s="50" t="s">
        <v>1417</v>
      </c>
      <c r="B99" s="50">
        <v>10.0</v>
      </c>
      <c r="C99" s="50" t="s">
        <v>812</v>
      </c>
      <c r="D99" s="50" t="s">
        <v>679</v>
      </c>
      <c r="E99" s="50" t="s">
        <v>1692</v>
      </c>
      <c r="F99" s="51">
        <v>1.0</v>
      </c>
      <c r="G99" s="50" t="s">
        <v>1210</v>
      </c>
      <c r="H99" s="50" t="s">
        <v>1417</v>
      </c>
      <c r="I99" s="51">
        <v>3.1458342E7</v>
      </c>
      <c r="J99" s="50" t="s">
        <v>574</v>
      </c>
      <c r="K99" s="50" t="s">
        <v>574</v>
      </c>
      <c r="L99" s="50"/>
      <c r="M99" s="50" t="s">
        <v>574</v>
      </c>
      <c r="N99" s="50" t="s">
        <v>1693</v>
      </c>
      <c r="O99" s="51">
        <v>3.4</v>
      </c>
      <c r="P99" s="51">
        <v>3.2</v>
      </c>
    </row>
    <row r="100">
      <c r="A100" s="50" t="s">
        <v>1100</v>
      </c>
      <c r="B100" s="50">
        <v>10.0</v>
      </c>
      <c r="C100" s="50" t="s">
        <v>812</v>
      </c>
      <c r="D100" s="50" t="s">
        <v>1694</v>
      </c>
      <c r="E100" s="50" t="s">
        <v>1695</v>
      </c>
      <c r="F100" s="51">
        <v>1.0</v>
      </c>
      <c r="G100" s="50" t="s">
        <v>1195</v>
      </c>
      <c r="H100" s="50" t="s">
        <v>1100</v>
      </c>
      <c r="I100" s="51">
        <v>3.2018212E7</v>
      </c>
      <c r="J100" s="50" t="s">
        <v>574</v>
      </c>
      <c r="K100" s="50" t="s">
        <v>588</v>
      </c>
      <c r="L100" s="50"/>
      <c r="M100" s="50" t="s">
        <v>574</v>
      </c>
      <c r="N100" s="50" t="s">
        <v>1583</v>
      </c>
      <c r="O100" s="51">
        <v>3.535</v>
      </c>
      <c r="P100" s="51">
        <v>3.364</v>
      </c>
    </row>
    <row r="101">
      <c r="A101" s="50" t="s">
        <v>1413</v>
      </c>
      <c r="B101" s="50">
        <v>5.0</v>
      </c>
      <c r="C101" s="50" t="s">
        <v>812</v>
      </c>
      <c r="D101" s="50" t="s">
        <v>1696</v>
      </c>
      <c r="E101" s="50" t="s">
        <v>1697</v>
      </c>
      <c r="F101" s="50" t="s">
        <v>1520</v>
      </c>
      <c r="G101" s="50" t="s">
        <v>1195</v>
      </c>
      <c r="H101" s="50" t="s">
        <v>1413</v>
      </c>
      <c r="I101" s="51">
        <v>3.0942144E7</v>
      </c>
      <c r="J101" s="50" t="s">
        <v>574</v>
      </c>
      <c r="K101" s="50" t="s">
        <v>574</v>
      </c>
      <c r="L101" s="50"/>
      <c r="M101" s="50" t="s">
        <v>574</v>
      </c>
      <c r="N101" s="50" t="s">
        <v>1693</v>
      </c>
      <c r="O101" s="51">
        <v>3.91</v>
      </c>
      <c r="P101" s="51">
        <v>3.862</v>
      </c>
    </row>
    <row r="102">
      <c r="A102" s="50" t="s">
        <v>1698</v>
      </c>
      <c r="B102" s="50">
        <v>5.0</v>
      </c>
      <c r="C102" s="50" t="s">
        <v>812</v>
      </c>
      <c r="D102" s="50" t="s">
        <v>1699</v>
      </c>
      <c r="E102" s="50" t="s">
        <v>1700</v>
      </c>
      <c r="F102" s="50" t="s">
        <v>1520</v>
      </c>
      <c r="G102" s="50" t="s">
        <v>1195</v>
      </c>
      <c r="H102" s="50" t="s">
        <v>1698</v>
      </c>
      <c r="I102" s="51">
        <v>3.2001294E7</v>
      </c>
      <c r="J102" s="50" t="s">
        <v>574</v>
      </c>
      <c r="K102" s="50" t="s">
        <v>588</v>
      </c>
      <c r="L102" s="50" t="s">
        <v>574</v>
      </c>
      <c r="M102" s="50" t="s">
        <v>588</v>
      </c>
      <c r="N102" s="50" t="s">
        <v>1451</v>
      </c>
      <c r="O102" s="51">
        <v>3.849</v>
      </c>
      <c r="P102" s="51">
        <v>3.763</v>
      </c>
    </row>
    <row r="103">
      <c r="A103" s="50" t="s">
        <v>1349</v>
      </c>
      <c r="B103" s="50">
        <v>5.0</v>
      </c>
      <c r="C103" s="50" t="s">
        <v>812</v>
      </c>
      <c r="D103" s="50" t="s">
        <v>1701</v>
      </c>
      <c r="E103" s="50" t="s">
        <v>1702</v>
      </c>
      <c r="F103" s="50" t="s">
        <v>1520</v>
      </c>
      <c r="G103" s="50" t="s">
        <v>1703</v>
      </c>
      <c r="H103" s="50" t="s">
        <v>1349</v>
      </c>
      <c r="I103" s="51">
        <v>3.1935278E7</v>
      </c>
      <c r="J103" s="50" t="s">
        <v>574</v>
      </c>
      <c r="K103" s="50" t="s">
        <v>574</v>
      </c>
      <c r="L103" s="50" t="s">
        <v>588</v>
      </c>
      <c r="M103" s="50" t="s">
        <v>574</v>
      </c>
      <c r="N103" s="50" t="s">
        <v>1466</v>
      </c>
      <c r="O103" s="51">
        <v>3.17</v>
      </c>
      <c r="P103" s="51">
        <v>2.98</v>
      </c>
    </row>
    <row r="104">
      <c r="A104" s="50" t="s">
        <v>1704</v>
      </c>
      <c r="B104" s="50">
        <v>5.0</v>
      </c>
      <c r="C104" s="50" t="s">
        <v>812</v>
      </c>
      <c r="D104" s="50" t="s">
        <v>32</v>
      </c>
      <c r="E104" s="50" t="s">
        <v>1541</v>
      </c>
      <c r="F104" s="51">
        <v>80.0</v>
      </c>
      <c r="G104" s="50" t="s">
        <v>1268</v>
      </c>
      <c r="H104" s="50" t="s">
        <v>1704</v>
      </c>
      <c r="I104" s="51">
        <v>3.2015126E7</v>
      </c>
      <c r="J104" s="50" t="s">
        <v>574</v>
      </c>
      <c r="K104" s="50" t="s">
        <v>588</v>
      </c>
      <c r="L104" s="50" t="s">
        <v>574</v>
      </c>
      <c r="M104" s="50" t="s">
        <v>588</v>
      </c>
      <c r="N104" s="50" t="s">
        <v>1451</v>
      </c>
      <c r="O104" s="51">
        <v>3.81</v>
      </c>
      <c r="P104" s="51">
        <v>3.73</v>
      </c>
    </row>
    <row r="105">
      <c r="A105" s="50" t="s">
        <v>1063</v>
      </c>
      <c r="B105" s="50">
        <v>5.0</v>
      </c>
      <c r="C105" s="50" t="s">
        <v>812</v>
      </c>
      <c r="D105" s="50" t="s">
        <v>1705</v>
      </c>
      <c r="E105" s="50" t="s">
        <v>1706</v>
      </c>
      <c r="F105" s="51">
        <v>1.03</v>
      </c>
      <c r="G105" s="50" t="s">
        <v>1268</v>
      </c>
      <c r="H105" s="50" t="s">
        <v>1063</v>
      </c>
      <c r="I105" s="51">
        <v>3.2156475E7</v>
      </c>
      <c r="J105" s="50" t="s">
        <v>574</v>
      </c>
      <c r="K105" s="50" t="s">
        <v>574</v>
      </c>
      <c r="L105" s="50"/>
      <c r="M105" s="50" t="s">
        <v>574</v>
      </c>
      <c r="N105" s="50" t="s">
        <v>1707</v>
      </c>
      <c r="O105" s="51">
        <v>4.0</v>
      </c>
      <c r="P105" s="51">
        <v>4.0</v>
      </c>
    </row>
    <row r="106">
      <c r="A106" s="50" t="s">
        <v>1421</v>
      </c>
      <c r="B106" s="50">
        <v>5.0</v>
      </c>
      <c r="C106" s="50" t="s">
        <v>845</v>
      </c>
      <c r="D106" s="50" t="s">
        <v>129</v>
      </c>
      <c r="E106" s="50" t="s">
        <v>470</v>
      </c>
      <c r="F106" s="51">
        <v>2.11</v>
      </c>
      <c r="G106" s="50" t="s">
        <v>1210</v>
      </c>
      <c r="H106" s="50" t="s">
        <v>1421</v>
      </c>
      <c r="I106" s="51">
        <v>3.1826573E7</v>
      </c>
      <c r="J106" s="50" t="s">
        <v>574</v>
      </c>
      <c r="K106" s="50" t="s">
        <v>574</v>
      </c>
      <c r="L106" s="50"/>
      <c r="M106" s="50" t="s">
        <v>574</v>
      </c>
      <c r="N106" s="50" t="s">
        <v>1708</v>
      </c>
      <c r="O106" s="51">
        <v>3.805</v>
      </c>
      <c r="P106" s="51">
        <v>3.754</v>
      </c>
    </row>
    <row r="107">
      <c r="A107" s="50" t="s">
        <v>941</v>
      </c>
      <c r="B107" s="50">
        <v>10.0</v>
      </c>
      <c r="C107" s="50" t="s">
        <v>845</v>
      </c>
      <c r="D107" s="50" t="s">
        <v>1623</v>
      </c>
      <c r="E107" s="50" t="s">
        <v>1709</v>
      </c>
      <c r="F107" s="51">
        <v>2.11</v>
      </c>
      <c r="G107" s="50" t="s">
        <v>1268</v>
      </c>
      <c r="H107" s="50" t="s">
        <v>941</v>
      </c>
      <c r="I107" s="51">
        <v>3.2009173E7</v>
      </c>
      <c r="J107" s="50" t="s">
        <v>574</v>
      </c>
      <c r="K107" s="50" t="s">
        <v>588</v>
      </c>
      <c r="L107" s="50" t="s">
        <v>574</v>
      </c>
      <c r="M107" s="50" t="s">
        <v>574</v>
      </c>
      <c r="N107" s="50" t="s">
        <v>1710</v>
      </c>
      <c r="O107" s="51">
        <v>3.602</v>
      </c>
      <c r="P107" s="51">
        <v>3.687</v>
      </c>
    </row>
    <row r="108">
      <c r="A108" s="50" t="s">
        <v>902</v>
      </c>
      <c r="B108" s="50">
        <v>5.0</v>
      </c>
      <c r="C108" s="50" t="s">
        <v>845</v>
      </c>
      <c r="D108" s="50" t="s">
        <v>282</v>
      </c>
      <c r="E108" s="50" t="s">
        <v>1711</v>
      </c>
      <c r="F108" s="51">
        <v>2.11</v>
      </c>
      <c r="G108" s="50" t="s">
        <v>1210</v>
      </c>
      <c r="H108" s="50" t="s">
        <v>902</v>
      </c>
      <c r="I108" s="51">
        <v>3.1751076E7</v>
      </c>
      <c r="J108" s="50" t="s">
        <v>574</v>
      </c>
      <c r="K108" s="50" t="s">
        <v>574</v>
      </c>
      <c r="L108" s="50"/>
      <c r="M108" s="50" t="s">
        <v>574</v>
      </c>
      <c r="N108" s="50" t="s">
        <v>1712</v>
      </c>
      <c r="O108" s="51">
        <v>3.677</v>
      </c>
      <c r="P108" s="51">
        <v>3.696</v>
      </c>
    </row>
    <row r="109">
      <c r="A109" s="50" t="s">
        <v>1091</v>
      </c>
      <c r="B109" s="50">
        <v>5.0</v>
      </c>
      <c r="C109" s="50" t="s">
        <v>848</v>
      </c>
      <c r="D109" s="50" t="s">
        <v>621</v>
      </c>
      <c r="E109" s="50" t="s">
        <v>1713</v>
      </c>
      <c r="F109" s="51">
        <v>1.0</v>
      </c>
      <c r="G109" s="50" t="s">
        <v>1210</v>
      </c>
      <c r="H109" s="50" t="s">
        <v>1091</v>
      </c>
      <c r="I109" s="51">
        <v>3.1825184E7</v>
      </c>
      <c r="J109" s="50" t="s">
        <v>574</v>
      </c>
      <c r="K109" s="50" t="s">
        <v>574</v>
      </c>
      <c r="L109" s="50" t="s">
        <v>574</v>
      </c>
      <c r="M109" s="50" t="s">
        <v>574</v>
      </c>
      <c r="N109" s="50" t="s">
        <v>1714</v>
      </c>
      <c r="O109" s="51">
        <v>3.708</v>
      </c>
      <c r="P109" s="51">
        <v>3.842</v>
      </c>
    </row>
    <row r="110">
      <c r="A110" s="50" t="s">
        <v>1715</v>
      </c>
      <c r="B110" s="50">
        <v>5.0</v>
      </c>
      <c r="C110" s="50" t="s">
        <v>848</v>
      </c>
      <c r="D110" s="50" t="s">
        <v>836</v>
      </c>
      <c r="E110" s="50" t="s">
        <v>1716</v>
      </c>
      <c r="F110" s="51">
        <v>1.1</v>
      </c>
      <c r="G110" s="50" t="s">
        <v>1210</v>
      </c>
      <c r="H110" s="50" t="s">
        <v>1715</v>
      </c>
      <c r="I110" s="51">
        <v>3.2003815E7</v>
      </c>
      <c r="J110" s="50" t="s">
        <v>574</v>
      </c>
      <c r="K110" s="50" t="s">
        <v>588</v>
      </c>
      <c r="L110" s="50" t="s">
        <v>574</v>
      </c>
      <c r="M110" s="50" t="s">
        <v>588</v>
      </c>
      <c r="N110" s="50" t="s">
        <v>1451</v>
      </c>
      <c r="O110" s="51">
        <v>3.556</v>
      </c>
      <c r="P110" s="51">
        <v>3.616</v>
      </c>
    </row>
    <row r="111">
      <c r="A111" s="50" t="s">
        <v>1717</v>
      </c>
      <c r="B111" s="50">
        <v>5.0</v>
      </c>
      <c r="C111" s="50" t="s">
        <v>848</v>
      </c>
      <c r="D111" s="50" t="s">
        <v>1718</v>
      </c>
      <c r="E111" s="50" t="s">
        <v>1719</v>
      </c>
      <c r="F111" s="50" t="s">
        <v>1487</v>
      </c>
      <c r="G111" s="50" t="s">
        <v>1210</v>
      </c>
      <c r="H111" s="50" t="s">
        <v>1717</v>
      </c>
      <c r="I111" s="51">
        <v>3.2460509E7</v>
      </c>
      <c r="J111" s="50" t="s">
        <v>574</v>
      </c>
      <c r="K111" s="50" t="s">
        <v>574</v>
      </c>
      <c r="L111" s="50" t="s">
        <v>574</v>
      </c>
      <c r="M111" s="50" t="s">
        <v>588</v>
      </c>
      <c r="N111" s="50" t="s">
        <v>1451</v>
      </c>
      <c r="O111" s="51">
        <v>3.57</v>
      </c>
      <c r="P111" s="51">
        <v>3.4</v>
      </c>
    </row>
    <row r="112">
      <c r="A112" s="50" t="s">
        <v>1267</v>
      </c>
      <c r="B112" s="50">
        <v>5.0</v>
      </c>
      <c r="C112" s="50" t="s">
        <v>848</v>
      </c>
      <c r="D112" s="50" t="s">
        <v>1720</v>
      </c>
      <c r="E112" s="50" t="s">
        <v>1721</v>
      </c>
      <c r="F112" s="51">
        <v>1.1</v>
      </c>
      <c r="G112" s="50" t="s">
        <v>1251</v>
      </c>
      <c r="H112" s="50" t="s">
        <v>1267</v>
      </c>
      <c r="I112" s="51">
        <v>3.1453336E7</v>
      </c>
      <c r="J112" s="50" t="s">
        <v>574</v>
      </c>
      <c r="K112" s="50" t="s">
        <v>574</v>
      </c>
      <c r="L112" s="50"/>
      <c r="M112" s="50" t="s">
        <v>574</v>
      </c>
      <c r="N112" s="50" t="s">
        <v>1722</v>
      </c>
      <c r="O112" s="51">
        <v>3.954</v>
      </c>
      <c r="P112" s="51">
        <v>3.96</v>
      </c>
    </row>
    <row r="113">
      <c r="A113" s="50" t="s">
        <v>1723</v>
      </c>
      <c r="B113" s="50">
        <v>5.0</v>
      </c>
      <c r="C113" s="50" t="s">
        <v>848</v>
      </c>
      <c r="D113" s="50" t="s">
        <v>1724</v>
      </c>
      <c r="E113" s="50" t="s">
        <v>1725</v>
      </c>
      <c r="F113" s="51">
        <v>1.23</v>
      </c>
      <c r="G113" s="50" t="s">
        <v>1195</v>
      </c>
      <c r="H113" s="50" t="s">
        <v>1723</v>
      </c>
      <c r="I113" s="51">
        <v>3.2292012E7</v>
      </c>
      <c r="J113" s="50" t="s">
        <v>574</v>
      </c>
      <c r="K113" s="50" t="s">
        <v>574</v>
      </c>
      <c r="L113" s="50"/>
      <c r="M113" s="50" t="s">
        <v>588</v>
      </c>
      <c r="N113" s="50" t="s">
        <v>1451</v>
      </c>
      <c r="O113" s="51">
        <v>3.878</v>
      </c>
      <c r="P113" s="51">
        <v>3.878</v>
      </c>
    </row>
    <row r="114">
      <c r="A114" s="50" t="s">
        <v>1429</v>
      </c>
      <c r="B114" s="50">
        <v>5.0</v>
      </c>
      <c r="C114" s="50" t="s">
        <v>848</v>
      </c>
      <c r="D114" s="50" t="s">
        <v>1524</v>
      </c>
      <c r="E114" s="50" t="s">
        <v>1726</v>
      </c>
      <c r="F114" s="50" t="s">
        <v>1520</v>
      </c>
      <c r="G114" s="50" t="s">
        <v>1210</v>
      </c>
      <c r="H114" s="50" t="s">
        <v>1429</v>
      </c>
      <c r="I114" s="51">
        <v>3.2230751E7</v>
      </c>
      <c r="J114" s="50" t="s">
        <v>574</v>
      </c>
      <c r="K114" s="50" t="s">
        <v>574</v>
      </c>
      <c r="L114" s="50"/>
      <c r="M114" s="50" t="s">
        <v>574</v>
      </c>
      <c r="N114" s="50" t="s">
        <v>1727</v>
      </c>
      <c r="O114" s="51">
        <v>3.72</v>
      </c>
      <c r="P114" s="51">
        <v>3.6</v>
      </c>
    </row>
    <row r="115">
      <c r="A115" s="50" t="s">
        <v>900</v>
      </c>
      <c r="B115" s="50">
        <v>10.0</v>
      </c>
      <c r="C115" s="50" t="s">
        <v>1171</v>
      </c>
      <c r="D115" s="50" t="s">
        <v>1728</v>
      </c>
      <c r="E115" s="50" t="s">
        <v>48</v>
      </c>
      <c r="F115" s="51">
        <v>1.0</v>
      </c>
      <c r="G115" s="50" t="s">
        <v>1210</v>
      </c>
      <c r="H115" s="50" t="s">
        <v>900</v>
      </c>
      <c r="I115" s="51">
        <v>3.1569668E7</v>
      </c>
      <c r="J115" s="50" t="s">
        <v>574</v>
      </c>
      <c r="K115" s="50" t="s">
        <v>574</v>
      </c>
      <c r="L115" s="50"/>
      <c r="M115" s="50" t="s">
        <v>574</v>
      </c>
      <c r="N115" s="50" t="s">
        <v>1729</v>
      </c>
      <c r="O115" s="51">
        <v>3.977</v>
      </c>
      <c r="P115" s="51">
        <v>3.972</v>
      </c>
    </row>
    <row r="116">
      <c r="A116" s="50" t="s">
        <v>904</v>
      </c>
      <c r="B116" s="50">
        <v>5.0</v>
      </c>
      <c r="C116" s="50" t="s">
        <v>1171</v>
      </c>
      <c r="D116" s="50" t="s">
        <v>1730</v>
      </c>
      <c r="E116" s="50" t="s">
        <v>1731</v>
      </c>
      <c r="F116" s="51">
        <v>2.03</v>
      </c>
      <c r="G116" s="50" t="s">
        <v>1210</v>
      </c>
      <c r="H116" s="50" t="s">
        <v>904</v>
      </c>
      <c r="I116" s="51">
        <v>3.169032E7</v>
      </c>
      <c r="J116" s="50" t="s">
        <v>574</v>
      </c>
      <c r="K116" s="50" t="s">
        <v>588</v>
      </c>
      <c r="L116" s="50"/>
      <c r="M116" s="50" t="s">
        <v>574</v>
      </c>
      <c r="N116" s="50" t="s">
        <v>1568</v>
      </c>
      <c r="O116" s="51">
        <v>3.82</v>
      </c>
      <c r="P116" s="51">
        <v>3.894</v>
      </c>
    </row>
    <row r="117">
      <c r="A117" s="50" t="s">
        <v>933</v>
      </c>
      <c r="B117" s="50">
        <v>5.0</v>
      </c>
      <c r="C117" s="50" t="s">
        <v>1171</v>
      </c>
      <c r="D117" s="50" t="s">
        <v>1732</v>
      </c>
      <c r="E117" s="50" t="s">
        <v>1541</v>
      </c>
      <c r="F117" s="51">
        <v>4.1</v>
      </c>
      <c r="G117" s="50" t="s">
        <v>1271</v>
      </c>
      <c r="H117" s="50" t="s">
        <v>933</v>
      </c>
      <c r="I117" s="51">
        <v>3.1680336E7</v>
      </c>
      <c r="J117" s="50" t="s">
        <v>574</v>
      </c>
      <c r="K117" s="50" t="s">
        <v>588</v>
      </c>
      <c r="L117" s="50"/>
      <c r="M117" s="50" t="s">
        <v>574</v>
      </c>
      <c r="N117" s="50" t="s">
        <v>1733</v>
      </c>
      <c r="O117" s="51">
        <v>3.885</v>
      </c>
      <c r="P117" s="51">
        <v>3.951</v>
      </c>
    </row>
    <row r="118">
      <c r="A118" s="50" t="s">
        <v>1275</v>
      </c>
      <c r="B118" s="50">
        <v>10.0</v>
      </c>
      <c r="C118" s="50" t="s">
        <v>1734</v>
      </c>
      <c r="D118" s="50" t="s">
        <v>1735</v>
      </c>
      <c r="E118" s="50" t="s">
        <v>1736</v>
      </c>
      <c r="F118" s="50" t="s">
        <v>1520</v>
      </c>
      <c r="G118" s="50" t="s">
        <v>1271</v>
      </c>
      <c r="H118" s="50" t="s">
        <v>1275</v>
      </c>
      <c r="I118" s="51">
        <v>3.1714927E7</v>
      </c>
      <c r="J118" s="50" t="s">
        <v>574</v>
      </c>
      <c r="K118" s="50" t="s">
        <v>574</v>
      </c>
      <c r="L118" s="50"/>
      <c r="M118" s="50" t="s">
        <v>574</v>
      </c>
      <c r="N118" s="50" t="s">
        <v>1737</v>
      </c>
      <c r="O118" s="51">
        <v>3.3</v>
      </c>
      <c r="P118" s="51">
        <v>3.2</v>
      </c>
    </row>
    <row r="119">
      <c r="A119" s="50" t="s">
        <v>1415</v>
      </c>
      <c r="B119" s="50">
        <v>10.0</v>
      </c>
      <c r="C119" s="50" t="s">
        <v>1734</v>
      </c>
      <c r="D119" s="50" t="s">
        <v>1738</v>
      </c>
      <c r="E119" s="50" t="s">
        <v>1739</v>
      </c>
      <c r="F119" s="51">
        <v>1.1</v>
      </c>
      <c r="G119" s="50" t="s">
        <v>1195</v>
      </c>
      <c r="H119" s="50" t="s">
        <v>1415</v>
      </c>
      <c r="I119" s="51">
        <v>3.2189094E7</v>
      </c>
      <c r="J119" s="50" t="s">
        <v>574</v>
      </c>
      <c r="K119" s="50" t="s">
        <v>574</v>
      </c>
      <c r="L119" s="50"/>
      <c r="M119" s="50" t="s">
        <v>574</v>
      </c>
      <c r="N119" s="50" t="s">
        <v>1693</v>
      </c>
      <c r="O119" s="51">
        <v>3.778</v>
      </c>
      <c r="P119" s="51">
        <v>3.835</v>
      </c>
    </row>
    <row r="120">
      <c r="A120" s="50" t="s">
        <v>745</v>
      </c>
      <c r="B120" s="50">
        <v>10.0</v>
      </c>
      <c r="C120" s="50" t="s">
        <v>1734</v>
      </c>
      <c r="D120" s="50" t="s">
        <v>743</v>
      </c>
      <c r="E120" s="50" t="s">
        <v>744</v>
      </c>
      <c r="F120" s="51">
        <v>80.0</v>
      </c>
      <c r="G120" s="50"/>
      <c r="H120" s="50" t="s">
        <v>745</v>
      </c>
      <c r="I120" s="51">
        <v>3.197074E7</v>
      </c>
      <c r="J120" s="50" t="s">
        <v>574</v>
      </c>
      <c r="K120" s="50" t="s">
        <v>588</v>
      </c>
      <c r="L120" s="50" t="s">
        <v>574</v>
      </c>
      <c r="M120" s="50" t="s">
        <v>574</v>
      </c>
      <c r="N120" s="50" t="s">
        <v>1740</v>
      </c>
      <c r="O120" s="51">
        <v>3.962</v>
      </c>
      <c r="P120" s="51">
        <v>3.968</v>
      </c>
    </row>
    <row r="121">
      <c r="A121" s="50" t="s">
        <v>1741</v>
      </c>
      <c r="B121" s="50">
        <v>10.0</v>
      </c>
      <c r="C121" s="50" t="s">
        <v>1031</v>
      </c>
      <c r="D121" s="50" t="s">
        <v>1742</v>
      </c>
      <c r="E121" s="50" t="s">
        <v>1743</v>
      </c>
      <c r="F121" s="51">
        <v>1.03</v>
      </c>
      <c r="G121" s="50" t="s">
        <v>1195</v>
      </c>
      <c r="H121" s="50" t="s">
        <v>1741</v>
      </c>
      <c r="I121" s="51">
        <v>3.1829061E7</v>
      </c>
      <c r="J121" s="50" t="s">
        <v>574</v>
      </c>
      <c r="K121" s="50" t="s">
        <v>588</v>
      </c>
      <c r="L121" s="50" t="s">
        <v>574</v>
      </c>
      <c r="M121" s="50" t="s">
        <v>588</v>
      </c>
      <c r="N121" s="50" t="s">
        <v>1744</v>
      </c>
      <c r="O121" s="51">
        <v>4.0</v>
      </c>
      <c r="P121" s="51">
        <v>4.0</v>
      </c>
    </row>
    <row r="122">
      <c r="A122" s="50" t="s">
        <v>1342</v>
      </c>
      <c r="B122" s="50">
        <v>5.0</v>
      </c>
      <c r="C122" s="50" t="s">
        <v>1031</v>
      </c>
      <c r="D122" s="50" t="s">
        <v>1745</v>
      </c>
      <c r="E122" s="50" t="s">
        <v>1746</v>
      </c>
      <c r="F122" s="51">
        <v>1.13</v>
      </c>
      <c r="G122" s="50" t="s">
        <v>1747</v>
      </c>
      <c r="H122" s="50" t="s">
        <v>1342</v>
      </c>
      <c r="I122" s="51">
        <v>3.1815874E7</v>
      </c>
      <c r="J122" s="50" t="s">
        <v>574</v>
      </c>
      <c r="K122" s="50" t="s">
        <v>574</v>
      </c>
      <c r="L122" s="50" t="s">
        <v>588</v>
      </c>
      <c r="M122" s="50" t="s">
        <v>574</v>
      </c>
      <c r="N122" s="50" t="s">
        <v>1748</v>
      </c>
      <c r="O122" s="51">
        <v>3.8</v>
      </c>
      <c r="P122" s="51">
        <v>3.9</v>
      </c>
    </row>
    <row r="123">
      <c r="A123" s="50" t="s">
        <v>1328</v>
      </c>
      <c r="B123" s="50">
        <v>5.0</v>
      </c>
      <c r="C123" s="50" t="s">
        <v>1031</v>
      </c>
      <c r="D123" s="50" t="s">
        <v>1749</v>
      </c>
      <c r="E123" s="50" t="s">
        <v>1750</v>
      </c>
      <c r="F123" s="51">
        <v>82.0</v>
      </c>
      <c r="G123" s="50" t="s">
        <v>1747</v>
      </c>
      <c r="H123" s="50" t="s">
        <v>1328</v>
      </c>
      <c r="I123" s="51">
        <v>3.1820318E7</v>
      </c>
      <c r="J123" s="50" t="s">
        <v>574</v>
      </c>
      <c r="K123" s="50" t="s">
        <v>574</v>
      </c>
      <c r="L123" s="50" t="s">
        <v>588</v>
      </c>
      <c r="M123" s="50" t="s">
        <v>574</v>
      </c>
      <c r="N123" s="50" t="s">
        <v>1751</v>
      </c>
      <c r="O123" s="51">
        <v>3.2</v>
      </c>
      <c r="P123" s="51">
        <v>3.292</v>
      </c>
    </row>
    <row r="124">
      <c r="A124" s="50" t="s">
        <v>1752</v>
      </c>
      <c r="B124" s="50">
        <v>5.0</v>
      </c>
      <c r="C124" s="50" t="s">
        <v>1036</v>
      </c>
      <c r="D124" s="50" t="s">
        <v>1753</v>
      </c>
      <c r="E124" s="50" t="s">
        <v>1754</v>
      </c>
      <c r="F124" s="51">
        <v>80.0</v>
      </c>
      <c r="G124" s="50" t="s">
        <v>1210</v>
      </c>
      <c r="H124" s="50" t="s">
        <v>1752</v>
      </c>
      <c r="I124" s="51">
        <v>3.2837003E7</v>
      </c>
      <c r="J124" s="50" t="s">
        <v>574</v>
      </c>
      <c r="K124" s="50" t="s">
        <v>588</v>
      </c>
      <c r="L124" s="50" t="s">
        <v>574</v>
      </c>
      <c r="M124" s="50" t="s">
        <v>588</v>
      </c>
      <c r="N124" s="50" t="s">
        <v>1451</v>
      </c>
      <c r="O124" s="51">
        <v>4.0</v>
      </c>
      <c r="P124" s="51">
        <v>4.0</v>
      </c>
    </row>
    <row r="125">
      <c r="A125" s="50" t="s">
        <v>1755</v>
      </c>
      <c r="B125" s="50">
        <v>5.0</v>
      </c>
      <c r="C125" s="50" t="s">
        <v>1036</v>
      </c>
      <c r="D125" s="50" t="s">
        <v>1756</v>
      </c>
      <c r="E125" s="50" t="s">
        <v>1488</v>
      </c>
      <c r="F125" s="51">
        <v>81.0</v>
      </c>
      <c r="G125" s="50" t="s">
        <v>1210</v>
      </c>
      <c r="H125" s="50" t="s">
        <v>1755</v>
      </c>
      <c r="I125" s="51">
        <v>3.2377307E7</v>
      </c>
      <c r="J125" s="50" t="s">
        <v>574</v>
      </c>
      <c r="K125" s="50" t="s">
        <v>588</v>
      </c>
      <c r="L125" s="50" t="s">
        <v>574</v>
      </c>
      <c r="M125" s="50" t="s">
        <v>588</v>
      </c>
      <c r="N125" s="50" t="s">
        <v>1451</v>
      </c>
      <c r="O125" s="51">
        <v>3.222</v>
      </c>
      <c r="P125" s="51">
        <v>4.0</v>
      </c>
    </row>
    <row r="126">
      <c r="A126" s="50" t="s">
        <v>1757</v>
      </c>
      <c r="B126" s="50">
        <v>5.0</v>
      </c>
      <c r="C126" s="50" t="s">
        <v>1758</v>
      </c>
      <c r="D126" s="50" t="s">
        <v>1759</v>
      </c>
      <c r="E126" s="50" t="s">
        <v>728</v>
      </c>
      <c r="F126" s="51">
        <v>81.0</v>
      </c>
      <c r="G126" s="50" t="s">
        <v>1235</v>
      </c>
      <c r="H126" s="50" t="s">
        <v>1757</v>
      </c>
      <c r="I126" s="51">
        <v>3.2243576E7</v>
      </c>
      <c r="J126" s="50" t="s">
        <v>574</v>
      </c>
      <c r="K126" s="50" t="s">
        <v>588</v>
      </c>
      <c r="L126" s="50" t="s">
        <v>574</v>
      </c>
      <c r="M126" s="50" t="s">
        <v>588</v>
      </c>
      <c r="N126" s="50" t="s">
        <v>1451</v>
      </c>
      <c r="O126" s="51">
        <v>3.852</v>
      </c>
      <c r="P126" s="51">
        <v>3.748</v>
      </c>
    </row>
    <row r="127">
      <c r="A127" s="50" t="s">
        <v>1760</v>
      </c>
      <c r="B127" s="50">
        <v>5.0</v>
      </c>
      <c r="C127" s="50" t="s">
        <v>1758</v>
      </c>
      <c r="D127" s="50" t="s">
        <v>1602</v>
      </c>
      <c r="E127" s="50" t="s">
        <v>1761</v>
      </c>
      <c r="F127" s="51">
        <v>81.0</v>
      </c>
      <c r="G127" s="50" t="s">
        <v>1235</v>
      </c>
      <c r="H127" s="50" t="s">
        <v>1760</v>
      </c>
      <c r="I127" s="51">
        <v>3.2189538E7</v>
      </c>
      <c r="J127" s="50" t="s">
        <v>574</v>
      </c>
      <c r="K127" s="50" t="s">
        <v>588</v>
      </c>
      <c r="L127" s="50" t="s">
        <v>574</v>
      </c>
      <c r="M127" s="50" t="s">
        <v>588</v>
      </c>
      <c r="N127" s="50" t="s">
        <v>1451</v>
      </c>
      <c r="O127" s="51">
        <v>3.48</v>
      </c>
      <c r="P127" s="51">
        <v>3.191</v>
      </c>
    </row>
    <row r="128">
      <c r="A128" s="50" t="s">
        <v>1762</v>
      </c>
      <c r="B128" s="50">
        <v>5.0</v>
      </c>
      <c r="C128" s="50" t="s">
        <v>320</v>
      </c>
      <c r="D128" s="50" t="s">
        <v>1763</v>
      </c>
      <c r="E128" s="50" t="s">
        <v>1764</v>
      </c>
      <c r="F128" s="51">
        <v>2.03</v>
      </c>
      <c r="G128" s="50" t="s">
        <v>1268</v>
      </c>
      <c r="H128" s="50" t="s">
        <v>1762</v>
      </c>
      <c r="I128" s="51">
        <v>3.2933983E7</v>
      </c>
      <c r="J128" s="50" t="s">
        <v>574</v>
      </c>
      <c r="K128" s="50" t="s">
        <v>588</v>
      </c>
      <c r="L128" s="50" t="s">
        <v>574</v>
      </c>
      <c r="M128" s="50" t="s">
        <v>588</v>
      </c>
      <c r="N128" s="50" t="s">
        <v>1451</v>
      </c>
      <c r="O128" s="51">
        <v>3.85</v>
      </c>
      <c r="P128" s="51">
        <v>3.85</v>
      </c>
    </row>
    <row r="129">
      <c r="A129" s="50" t="s">
        <v>1765</v>
      </c>
      <c r="B129" s="50">
        <v>5.0</v>
      </c>
      <c r="C129" s="50" t="s">
        <v>320</v>
      </c>
      <c r="D129" s="50" t="s">
        <v>518</v>
      </c>
      <c r="E129" s="50" t="s">
        <v>1766</v>
      </c>
      <c r="F129" s="51">
        <v>84.0</v>
      </c>
      <c r="G129" s="50" t="s">
        <v>1195</v>
      </c>
      <c r="H129" s="50" t="s">
        <v>1765</v>
      </c>
      <c r="I129" s="51">
        <v>3.2344484E7</v>
      </c>
      <c r="J129" s="50" t="s">
        <v>574</v>
      </c>
      <c r="K129" s="50" t="s">
        <v>574</v>
      </c>
      <c r="L129" s="50"/>
      <c r="M129" s="50" t="s">
        <v>588</v>
      </c>
      <c r="N129" s="50" t="s">
        <v>1451</v>
      </c>
      <c r="O129" s="51">
        <v>3.66</v>
      </c>
      <c r="P129" s="51">
        <v>3.66</v>
      </c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</row>
  </sheetData>
  <autoFilter ref="$A$1:$P$129"/>
  <drawing r:id="rId1"/>
</worksheet>
</file>