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S_BootCamp\homeworks\HW1_Excel\"/>
    </mc:Choice>
  </mc:AlternateContent>
  <bookViews>
    <workbookView xWindow="0" yWindow="0" windowWidth="14370" windowHeight="3270"/>
  </bookViews>
  <sheets>
    <sheet name="PT-category" sheetId="3" r:id="rId1"/>
    <sheet name="PT-subCategory" sheetId="4" r:id="rId2"/>
    <sheet name="PT-3" sheetId="5" r:id="rId3"/>
    <sheet name="main" sheetId="1" r:id="rId4"/>
    <sheet name="Bonus" sheetId="2" r:id="rId5"/>
  </sheets>
  <definedNames>
    <definedName name="_xlnm._FilterDatabase" localSheetId="3" hidden="1">main!$R$1:$R$4115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2" l="1"/>
  <c r="E12" i="2"/>
  <c r="E11" i="2"/>
  <c r="E10" i="2"/>
  <c r="E9" i="2"/>
  <c r="E8" i="2"/>
  <c r="E7" i="2"/>
  <c r="E6" i="2"/>
  <c r="E5" i="2"/>
  <c r="E4" i="2"/>
  <c r="E3" i="2"/>
  <c r="E2" i="2"/>
  <c r="D13" i="2"/>
  <c r="D12" i="2"/>
  <c r="D11" i="2"/>
  <c r="D10" i="2"/>
  <c r="D9" i="2"/>
  <c r="D8" i="2"/>
  <c r="D7" i="2"/>
  <c r="D6" i="2"/>
  <c r="D5" i="2"/>
  <c r="D4" i="2"/>
  <c r="D3" i="2"/>
  <c r="D2" i="2"/>
  <c r="C2" i="2"/>
  <c r="C13" i="2"/>
  <c r="F13" i="2" s="1"/>
  <c r="C12" i="2"/>
  <c r="F12" i="2" s="1"/>
  <c r="C11" i="2"/>
  <c r="F11" i="2" s="1"/>
  <c r="C10" i="2"/>
  <c r="C9" i="2"/>
  <c r="F9" i="2" s="1"/>
  <c r="C8" i="2"/>
  <c r="F8" i="2" s="1"/>
  <c r="C7" i="2"/>
  <c r="F7" i="2" s="1"/>
  <c r="C6" i="2"/>
  <c r="C4" i="2"/>
  <c r="F4" i="2" s="1"/>
  <c r="C3" i="2"/>
  <c r="F3" i="2" s="1"/>
  <c r="C5" i="2"/>
  <c r="F5" i="2" s="1"/>
  <c r="H3" i="2" l="1"/>
  <c r="H7" i="2"/>
  <c r="H11" i="2"/>
  <c r="I3" i="2"/>
  <c r="I7" i="2"/>
  <c r="I11" i="2"/>
  <c r="H4" i="2"/>
  <c r="H8" i="2"/>
  <c r="H12" i="2"/>
  <c r="I4" i="2"/>
  <c r="I8" i="2"/>
  <c r="I12" i="2"/>
  <c r="H5" i="2"/>
  <c r="H9" i="2"/>
  <c r="H13" i="2"/>
  <c r="I5" i="2"/>
  <c r="I9" i="2"/>
  <c r="I13" i="2"/>
  <c r="F2" i="2"/>
  <c r="H2" i="2" s="1"/>
  <c r="F10" i="2"/>
  <c r="I10" i="2" s="1"/>
  <c r="F6" i="2"/>
  <c r="I6" i="2" s="1"/>
  <c r="G13" i="2"/>
  <c r="G9" i="2"/>
  <c r="G5" i="2"/>
  <c r="G12" i="2"/>
  <c r="G8" i="2"/>
  <c r="G4" i="2"/>
  <c r="G11" i="2"/>
  <c r="G7" i="2"/>
  <c r="G3" i="2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2" l="1"/>
  <c r="G10" i="2"/>
  <c r="I2" i="2"/>
  <c r="H10" i="2"/>
  <c r="H6" i="2"/>
  <c r="G2" i="2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<sst xmlns="http://schemas.openxmlformats.org/spreadsheetml/2006/main" count="33048" uniqueCount="8400">
  <si>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</si>
  <si>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</si>
  <si>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</si>
  <si>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</si>
  <si>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</si>
  <si>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</si>
  <si>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</si>
  <si>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</si>
  <si>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</si>
  <si>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</si>
  <si>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</si>
  <si>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</si>
  <si>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</si>
  <si>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</si>
  <si>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</si>
  <si>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</si>
  <si>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</si>
  <si>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</si>
  <si>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</si>
  <si>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</si>
  <si>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</si>
  <si>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</si>
  <si>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</si>
  <si>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</si>
  <si>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</si>
  <si>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</si>
  <si>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</si>
  <si>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</si>
  <si>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</si>
  <si>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</si>
  <si>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</si>
  <si>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</si>
  <si>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</si>
  <si>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</si>
  <si>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</si>
  <si>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</si>
  <si>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</si>
  <si>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</si>
  <si>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</si>
  <si>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</si>
  <si>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</si>
  <si>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</si>
  <si>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</si>
  <si>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</si>
  <si>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</si>
  <si>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</si>
  <si>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</si>
  <si>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</si>
  <si>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</si>
  <si>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</si>
  <si>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</si>
  <si>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</si>
  <si>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</si>
  <si>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</si>
  <si>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</si>
  <si>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</si>
  <si>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</si>
  <si>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</si>
  <si>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</si>
  <si>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</si>
  <si>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</si>
  <si>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</si>
  <si>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</si>
  <si>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</si>
  <si>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</si>
  <si>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</si>
  <si>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</si>
  <si>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</si>
  <si>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</si>
  <si>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</si>
  <si>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</si>
  <si>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</si>
  <si>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</si>
  <si>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</si>
  <si>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</si>
  <si>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</si>
  <si>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</si>
  <si>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</si>
  <si>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</si>
  <si>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</si>
  <si>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</si>
  <si>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</si>
  <si>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</si>
  <si>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</si>
  <si>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</si>
  <si>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</si>
  <si>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</si>
  <si>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</si>
  <si>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</si>
  <si>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</si>
  <si>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</si>
  <si>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</si>
  <si>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</si>
  <si>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</si>
  <si>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</si>
  <si>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</si>
  <si>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</si>
  <si>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</si>
  <si>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</si>
  <si>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</si>
  <si>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</si>
  <si>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</si>
  <si>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</si>
  <si>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</si>
  <si>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</si>
  <si>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</si>
  <si>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</si>
  <si>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</si>
  <si>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</si>
  <si>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</si>
  <si>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</si>
  <si>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</si>
  <si>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</si>
  <si>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</si>
  <si>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</si>
  <si>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</si>
  <si>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</si>
  <si>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</si>
  <si>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</si>
  <si>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</si>
  <si>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</si>
  <si>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</si>
  <si>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</si>
  <si>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</si>
  <si>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</si>
  <si>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</si>
  <si>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</si>
  <si>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</si>
  <si>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</si>
  <si>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</si>
  <si>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</si>
  <si>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</si>
  <si>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</si>
  <si>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</si>
  <si>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</si>
  <si>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</si>
  <si>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</si>
  <si>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</si>
  <si>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</si>
  <si>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</si>
  <si>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</si>
  <si>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</si>
  <si>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</si>
  <si>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</si>
  <si>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</si>
  <si>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</si>
  <si>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</si>
  <si>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</si>
  <si>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</si>
  <si>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</si>
  <si>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</si>
  <si>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</si>
  <si>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</si>
  <si>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</si>
  <si>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</si>
  <si>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</si>
  <si>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</si>
  <si>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</si>
  <si>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</si>
  <si>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</si>
  <si>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</si>
  <si>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</si>
  <si>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</si>
  <si>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</si>
  <si>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</si>
  <si>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</si>
  <si>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</si>
  <si>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</si>
  <si>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</si>
  <si>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</si>
  <si>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</si>
  <si>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</si>
  <si>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</si>
  <si>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</si>
  <si>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</si>
  <si>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</si>
  <si>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</si>
  <si>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</si>
  <si>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</si>
  <si>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</si>
  <si>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</si>
  <si>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</si>
  <si>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</si>
  <si>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</si>
  <si>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</si>
  <si>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</si>
  <si>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</si>
  <si>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</si>
  <si>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</si>
  <si>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</si>
  <si>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</si>
  <si>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</si>
  <si>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</si>
  <si>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</si>
  <si>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</si>
  <si>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</si>
  <si>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</si>
  <si>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</si>
  <si>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</si>
  <si>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</si>
  <si>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</si>
  <si>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</si>
  <si>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</si>
  <si>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</si>
  <si>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</si>
  <si>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</si>
  <si>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</si>
  <si>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</si>
  <si>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</si>
  <si>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</si>
  <si>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</si>
  <si>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</si>
  <si>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</si>
  <si>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</si>
  <si>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</si>
  <si>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</si>
  <si>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</si>
  <si>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</si>
  <si>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</si>
  <si>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</si>
  <si>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</si>
  <si>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</si>
  <si>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</si>
  <si>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</si>
  <si>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</si>
  <si>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</si>
  <si>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</si>
  <si>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</si>
  <si>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</si>
  <si>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</si>
  <si>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</si>
  <si>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</si>
  <si>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</si>
  <si>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</si>
  <si>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</si>
  <si>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</si>
  <si>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</si>
  <si>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</si>
  <si>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</si>
  <si>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</si>
  <si>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</si>
  <si>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</si>
  <si>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</si>
  <si>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</si>
  <si>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</si>
  <si>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</si>
  <si>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</si>
  <si>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</si>
  <si>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</si>
  <si>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</si>
  <si>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</si>
  <si>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</si>
  <si>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</si>
  <si>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</si>
  <si>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</si>
  <si>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</si>
  <si>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</si>
  <si>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</si>
  <si>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</si>
  <si>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</si>
  <si>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</si>
  <si>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</si>
  <si>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</si>
  <si>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</si>
  <si>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</si>
  <si>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</si>
  <si>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</si>
  <si>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</si>
  <si>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</si>
  <si>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</si>
  <si>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</si>
  <si>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</si>
  <si>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</si>
  <si>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</si>
  <si>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</si>
  <si>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</si>
  <si>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</si>
  <si>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</si>
  <si>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</si>
  <si>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</si>
  <si>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</si>
  <si>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</si>
  <si>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</si>
  <si>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</si>
  <si>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</si>
  <si>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</si>
  <si>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</si>
  <si>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</si>
  <si>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</si>
  <si>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</si>
  <si>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</si>
  <si>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</si>
  <si>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</si>
  <si>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</si>
  <si>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</si>
  <si>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</si>
  <si>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</si>
  <si>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</si>
  <si>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</si>
  <si>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</si>
  <si>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</si>
  <si>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</si>
  <si>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</si>
  <si>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</si>
  <si>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</si>
  <si>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</si>
  <si>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</si>
  <si>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</si>
  <si>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</si>
  <si>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</si>
  <si>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</si>
  <si>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</si>
  <si>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</si>
  <si>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</si>
  <si>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</si>
  <si>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</si>
  <si>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</si>
  <si>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</si>
  <si>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</si>
  <si>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</si>
  <si>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</si>
  <si>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</si>
  <si>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</si>
  <si>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</si>
  <si>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</si>
  <si>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</si>
  <si>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</si>
  <si>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</si>
  <si>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</si>
  <si>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</si>
  <si>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</si>
  <si>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</si>
  <si>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</si>
  <si>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</si>
  <si>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</si>
  <si>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</si>
  <si>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</si>
  <si>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</si>
  <si>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</si>
  <si>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</si>
  <si>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</si>
  <si>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</si>
  <si>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</si>
  <si>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</si>
  <si>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</si>
  <si>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</si>
  <si>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</si>
  <si>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</si>
  <si>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</si>
  <si>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</si>
  <si>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</si>
  <si>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</si>
  <si>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</si>
  <si>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</si>
  <si>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</si>
  <si>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</si>
  <si>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</si>
  <si>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</si>
  <si>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</si>
  <si>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</si>
  <si>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</si>
  <si>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</si>
  <si>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</si>
  <si>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</si>
  <si>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</si>
  <si>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</si>
  <si>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</si>
  <si>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</si>
  <si>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</si>
  <si>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</si>
  <si>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</si>
  <si>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</si>
  <si>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</si>
  <si>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</si>
  <si>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</si>
  <si>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</si>
  <si>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</si>
  <si>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</si>
  <si>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</si>
  <si>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</si>
  <si>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</si>
  <si>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</si>
  <si>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</si>
  <si>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</si>
  <si>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</si>
  <si>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</si>
  <si>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</si>
  <si>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</si>
  <si>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</si>
  <si>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</si>
  <si>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</si>
  <si>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</si>
  <si>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</si>
  <si>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</si>
  <si>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</si>
  <si>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</si>
  <si>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</si>
  <si>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</si>
  <si>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</si>
  <si>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</si>
  <si>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</si>
  <si>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</si>
  <si>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</si>
  <si>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</si>
  <si>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</si>
  <si>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</si>
  <si>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</si>
  <si>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</si>
  <si>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</si>
  <si>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</si>
  <si>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</si>
  <si>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</si>
  <si>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</si>
  <si>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</si>
  <si>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</si>
  <si>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</si>
  <si>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</si>
  <si>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</si>
  <si>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</si>
  <si>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</si>
  <si>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</si>
  <si>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</si>
  <si>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</si>
  <si>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</si>
  <si>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</si>
  <si>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</si>
  <si>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</si>
  <si>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</si>
  <si>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</si>
  <si>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</si>
  <si>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</si>
  <si>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</si>
  <si>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</si>
  <si>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</si>
  <si>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</si>
  <si>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</si>
  <si>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</si>
  <si>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</si>
  <si>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</si>
  <si>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</si>
  <si>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</si>
  <si>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</si>
  <si>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</si>
  <si>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</si>
  <si>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</si>
  <si>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</si>
  <si>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</si>
  <si>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</si>
  <si>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</si>
  <si>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</si>
  <si>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</si>
  <si>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</si>
  <si>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</si>
  <si>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</si>
  <si>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</si>
  <si>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</si>
  <si>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</si>
  <si>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</si>
  <si>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</si>
  <si>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</si>
  <si>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</si>
  <si>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</si>
  <si>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</si>
  <si>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</si>
  <si>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</si>
  <si>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</si>
  <si>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</si>
  <si>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</si>
  <si>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</si>
  <si>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</si>
  <si>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</si>
  <si>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</si>
  <si>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</si>
  <si>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</si>
  <si>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</si>
  <si>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</si>
  <si>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</si>
  <si>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</si>
  <si>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</si>
  <si>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</si>
  <si>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</si>
  <si>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</si>
  <si>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</si>
  <si>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</si>
  <si>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</si>
  <si>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</si>
  <si>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</si>
  <si>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</si>
  <si>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</si>
  <si>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</si>
  <si>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</si>
  <si>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</si>
  <si>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</si>
  <si>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</si>
  <si>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</si>
  <si>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</si>
  <si>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</si>
  <si>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</si>
  <si>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</si>
  <si>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</si>
  <si>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</si>
  <si>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</si>
  <si>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</si>
  <si>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</si>
  <si>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</si>
  <si>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</si>
  <si>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</si>
  <si>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</si>
  <si>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</si>
  <si>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</si>
  <si>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</si>
  <si>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</si>
  <si>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</si>
  <si>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</si>
  <si>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</si>
  <si>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</si>
  <si>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</si>
  <si>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</si>
  <si>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</si>
  <si>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</si>
  <si>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</si>
  <si>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</si>
  <si>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</si>
  <si>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</si>
  <si>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</si>
  <si>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</si>
  <si>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</si>
  <si>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</si>
  <si>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</si>
  <si>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</si>
  <si>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</si>
  <si>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</si>
  <si>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</si>
  <si>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</si>
  <si>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</si>
  <si>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</si>
  <si>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</si>
  <si>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</si>
  <si>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</si>
  <si>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</si>
  <si>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</si>
  <si>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</si>
  <si>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</si>
  <si>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</si>
  <si>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</si>
  <si>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</si>
  <si>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</si>
  <si>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</si>
  <si>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</si>
  <si>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</si>
  <si>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</si>
  <si>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</si>
  <si>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</si>
  <si>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</si>
  <si>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</si>
  <si>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</si>
  <si>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</si>
  <si>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</si>
  <si>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</si>
  <si>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</si>
  <si>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</si>
  <si>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</si>
  <si>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</si>
  <si>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</si>
  <si>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</si>
  <si>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</si>
  <si>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</si>
  <si>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</si>
  <si>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</si>
  <si>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</si>
  <si>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</si>
  <si>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</si>
  <si>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</si>
  <si>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</si>
  <si>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</si>
  <si>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</si>
  <si>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</si>
  <si>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</si>
  <si>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</si>
  <si>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</si>
  <si>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</si>
  <si>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</si>
  <si>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</si>
  <si>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</si>
  <si>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</si>
  <si>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</si>
  <si>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</si>
  <si>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</si>
  <si>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</si>
  <si>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</si>
  <si>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</si>
  <si>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</si>
  <si>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</si>
  <si>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</si>
  <si>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</si>
  <si>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</si>
  <si>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</si>
  <si>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</si>
  <si>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</si>
  <si>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</si>
  <si>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</si>
  <si>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</si>
  <si>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</si>
  <si>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</si>
  <si>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</si>
  <si>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</si>
  <si>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</si>
  <si>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</si>
  <si>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</si>
  <si>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</si>
  <si>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</si>
  <si>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</si>
  <si>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</si>
  <si>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</si>
  <si>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</si>
  <si>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</si>
  <si>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</si>
  <si>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</si>
  <si>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</si>
  <si>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</si>
  <si>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</si>
  <si>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</si>
  <si>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</si>
  <si>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</si>
  <si>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</si>
  <si>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</si>
  <si>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</si>
  <si>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</si>
  <si>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</si>
  <si>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</si>
  <si>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</si>
  <si>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</si>
  <si>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</si>
  <si>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</si>
  <si>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</si>
  <si>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</si>
  <si>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</si>
  <si>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</si>
  <si>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</si>
  <si>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</si>
  <si>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</si>
  <si>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</si>
  <si>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</si>
  <si>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</si>
  <si>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</si>
  <si>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</si>
  <si>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</si>
  <si>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</si>
  <si>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</si>
  <si>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</si>
  <si>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</si>
  <si>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</si>
  <si>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</si>
  <si>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</si>
  <si>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</si>
  <si>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</si>
  <si>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</si>
  <si>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</si>
  <si>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</si>
  <si>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</si>
  <si>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</si>
  <si>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</si>
  <si>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</si>
  <si>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</si>
  <si>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</si>
  <si>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</si>
  <si>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</si>
  <si>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</si>
  <si>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</si>
  <si>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</si>
  <si>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</si>
  <si>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</si>
  <si>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</si>
  <si>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</si>
  <si>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</si>
  <si>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</si>
  <si>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</si>
  <si>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</si>
  <si>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</si>
  <si>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</si>
  <si>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</si>
  <si>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</si>
  <si>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</si>
  <si>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</si>
  <si>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</si>
  <si>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</si>
  <si>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</si>
  <si>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</si>
  <si>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</si>
  <si>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</si>
  <si>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</si>
  <si>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</si>
  <si>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</si>
  <si>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</si>
  <si>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</si>
  <si>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</si>
  <si>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</si>
  <si>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</si>
  <si>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</si>
  <si>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</si>
  <si>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</si>
  <si>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</si>
  <si>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</si>
  <si>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</si>
  <si>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</si>
  <si>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</si>
  <si>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</si>
  <si>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</si>
  <si>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</si>
  <si>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</si>
  <si>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</si>
  <si>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</si>
  <si>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</si>
  <si>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</si>
  <si>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</si>
  <si>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</si>
  <si>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</si>
  <si>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</si>
  <si>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</si>
  <si>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</si>
  <si>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</si>
  <si>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</si>
  <si>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</si>
  <si>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</si>
  <si>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</si>
  <si>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</si>
  <si>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</si>
  <si>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</si>
  <si>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</si>
  <si>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</si>
  <si>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</si>
  <si>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</si>
  <si>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</si>
  <si>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</si>
  <si>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</si>
  <si>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</si>
  <si>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</si>
  <si>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</si>
  <si>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</si>
  <si>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</si>
  <si>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</si>
  <si>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</si>
  <si>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</si>
  <si>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</si>
  <si>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</si>
  <si>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</si>
  <si>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</si>
  <si>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</si>
  <si>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</si>
  <si>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</si>
  <si>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</si>
  <si>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</si>
  <si>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</si>
  <si>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</si>
  <si>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</si>
  <si>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</si>
  <si>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</si>
  <si>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</si>
  <si>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</si>
  <si>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</si>
  <si>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</si>
  <si>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</si>
  <si>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</si>
  <si>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</si>
  <si>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</si>
  <si>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</si>
  <si>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</si>
  <si>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</si>
  <si>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</si>
  <si>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</si>
  <si>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</si>
  <si>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</si>
  <si>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</si>
  <si>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</si>
  <si>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</si>
  <si>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</si>
  <si>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</si>
  <si>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</si>
  <si>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</si>
  <si>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</si>
  <si>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</si>
  <si>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</si>
  <si>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</si>
  <si>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</si>
  <si>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</si>
  <si>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</si>
  <si>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</si>
  <si>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</si>
  <si>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</si>
  <si>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</si>
  <si>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</si>
  <si>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</si>
  <si>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</si>
  <si>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</si>
  <si>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</si>
  <si>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</si>
  <si>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</si>
  <si>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</si>
  <si>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</si>
  <si>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</si>
  <si>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</si>
  <si>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</si>
  <si>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</si>
  <si>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</si>
  <si>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</si>
  <si>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</si>
  <si>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</si>
  <si>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</si>
  <si>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</si>
  <si>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</si>
  <si>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</si>
  <si>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</si>
  <si>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</si>
  <si>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</si>
  <si>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</si>
  <si>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</si>
  <si>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</si>
  <si>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</si>
  <si>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</si>
  <si>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</si>
  <si>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</si>
  <si>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</si>
  <si>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</si>
  <si>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</si>
  <si>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</si>
  <si>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</si>
  <si>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</si>
  <si>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</si>
  <si>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</si>
  <si>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</si>
  <si>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</si>
  <si>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</si>
  <si>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</si>
  <si>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</si>
  <si>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</si>
  <si>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</si>
  <si>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</si>
  <si>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</si>
  <si>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</si>
  <si>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</si>
  <si>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</si>
  <si>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</si>
  <si>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</si>
  <si>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</si>
  <si>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</si>
  <si>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</si>
  <si>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</si>
  <si>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</si>
  <si>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</si>
  <si>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</si>
  <si>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</si>
  <si>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</si>
  <si>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</si>
  <si>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</si>
  <si>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</si>
  <si>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</si>
  <si>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</si>
  <si>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</si>
  <si>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</si>
  <si>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</si>
  <si>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</si>
  <si>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</si>
  <si>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</si>
  <si>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</si>
  <si>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</si>
  <si>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</si>
  <si>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</si>
  <si>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</si>
  <si>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</si>
  <si>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</si>
  <si>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</si>
  <si>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</si>
  <si>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</si>
  <si>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</si>
  <si>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</si>
  <si>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</si>
  <si>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</si>
  <si>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</si>
  <si>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</si>
  <si>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</si>
  <si>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</si>
  <si>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</si>
  <si>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</si>
  <si>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</si>
  <si>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</si>
  <si>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</si>
  <si>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</si>
  <si>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</si>
  <si>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</si>
  <si>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</si>
  <si>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</si>
  <si>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</si>
  <si>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</si>
  <si>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</si>
  <si>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</si>
  <si>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</si>
  <si>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</si>
  <si>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</si>
  <si>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</si>
  <si>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</si>
  <si>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</si>
  <si>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</si>
  <si>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</si>
  <si>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</si>
  <si>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</si>
  <si>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</si>
  <si>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</si>
  <si>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</si>
  <si>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</si>
  <si>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</si>
  <si>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</si>
  <si>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</si>
  <si>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</si>
  <si>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</si>
  <si>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</si>
  <si>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</si>
  <si>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</si>
  <si>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</si>
  <si>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</si>
  <si>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</si>
  <si>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</si>
  <si>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</si>
  <si>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</si>
  <si>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</si>
  <si>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</si>
  <si>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</si>
  <si>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</si>
  <si>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</si>
  <si>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</si>
  <si>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</si>
  <si>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</si>
  <si>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</si>
  <si>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</si>
  <si>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</si>
  <si>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</si>
  <si>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</si>
  <si>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</si>
  <si>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</si>
  <si>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</si>
  <si>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</si>
  <si>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</si>
  <si>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</si>
  <si>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</si>
  <si>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</si>
  <si>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</si>
  <si>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</si>
  <si>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</si>
  <si>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</si>
  <si>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</si>
  <si>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</si>
  <si>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</si>
  <si>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</si>
  <si>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</si>
  <si>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</si>
  <si>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</si>
  <si>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</si>
  <si>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</si>
  <si>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</si>
  <si>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</si>
  <si>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</si>
  <si>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</si>
  <si>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</si>
  <si>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</si>
  <si>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</si>
  <si>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</si>
  <si>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</si>
  <si>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</si>
  <si>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</si>
  <si>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</si>
  <si>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</si>
  <si>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</si>
  <si>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</si>
  <si>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</si>
  <si>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</si>
  <si>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</si>
  <si>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</si>
  <si>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</si>
  <si>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</si>
  <si>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</si>
  <si>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</si>
  <si>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</si>
  <si>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</si>
  <si>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</si>
  <si>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</si>
  <si>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</si>
  <si>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</si>
  <si>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</si>
  <si>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</si>
  <si>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</si>
  <si>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</si>
  <si>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</si>
  <si>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</si>
  <si>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</si>
  <si>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</si>
  <si>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</si>
  <si>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</si>
  <si>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</si>
  <si>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</si>
  <si>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</si>
  <si>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</si>
  <si>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</si>
  <si>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</si>
  <si>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</si>
  <si>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</si>
  <si>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</si>
  <si>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</si>
  <si>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</si>
  <si>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</si>
  <si>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</si>
  <si>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</si>
  <si>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</si>
  <si>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</si>
  <si>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</si>
  <si>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</si>
  <si>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</si>
  <si>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</si>
  <si>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</si>
  <si>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</si>
  <si>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</si>
  <si>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</si>
  <si>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</si>
  <si>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</si>
  <si>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</si>
  <si>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</si>
  <si>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</si>
  <si>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</si>
  <si>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</si>
  <si>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</si>
  <si>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</si>
  <si>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</si>
  <si>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</si>
  <si>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</si>
  <si>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</si>
  <si>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</si>
  <si>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</si>
  <si>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</si>
  <si>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</si>
  <si>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</si>
  <si>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</si>
  <si>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</si>
  <si>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</si>
  <si>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</si>
  <si>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</si>
  <si>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</si>
  <si>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</si>
  <si>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</si>
  <si>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</si>
  <si>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</si>
  <si>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</si>
  <si>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</si>
  <si>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</si>
  <si>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</si>
  <si>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</si>
  <si>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</si>
  <si>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</si>
  <si>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</si>
  <si>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</si>
  <si>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</si>
  <si>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</si>
  <si>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</si>
  <si>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</si>
  <si>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</si>
  <si>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</si>
  <si>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</si>
  <si>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</si>
  <si>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</si>
  <si>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</si>
  <si>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</si>
  <si>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</si>
  <si>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</si>
  <si>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</si>
  <si>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</si>
  <si>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</si>
  <si>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</si>
  <si>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</si>
  <si>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</si>
  <si>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</si>
  <si>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</si>
  <si>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</si>
  <si>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</si>
  <si>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</si>
  <si>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</si>
  <si>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</si>
  <si>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</si>
  <si>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</si>
  <si>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</si>
  <si>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</si>
  <si>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</si>
  <si>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</si>
  <si>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</si>
  <si>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</si>
  <si>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</si>
  <si>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</si>
  <si>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</si>
  <si>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</si>
  <si>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</si>
  <si>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</si>
  <si>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</si>
  <si>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</si>
  <si>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</si>
  <si>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</si>
  <si>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</si>
  <si>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</si>
  <si>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</si>
  <si>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</si>
  <si>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</si>
  <si>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</si>
  <si>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</si>
  <si>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</si>
  <si>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</si>
  <si>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</si>
  <si>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</si>
  <si>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</si>
  <si>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</si>
  <si>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</si>
  <si>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</si>
  <si>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</si>
  <si>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</si>
  <si>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</si>
  <si>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</si>
  <si>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</si>
  <si>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</si>
  <si>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</si>
  <si>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</si>
  <si>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</si>
  <si>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</si>
  <si>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</si>
  <si>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</si>
  <si>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</si>
  <si>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</si>
  <si>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</si>
  <si>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</si>
  <si>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</si>
  <si>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</si>
  <si>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</si>
  <si>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</si>
  <si>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</si>
  <si>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</si>
  <si>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</si>
  <si>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</si>
  <si>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</si>
  <si>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</si>
  <si>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</si>
  <si>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</si>
  <si>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</si>
  <si>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</si>
  <si>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</si>
  <si>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</si>
  <si>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</si>
  <si>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</si>
  <si>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</si>
  <si>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</si>
  <si>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</si>
  <si>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</si>
  <si>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</si>
  <si>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</si>
  <si>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</si>
  <si>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</si>
  <si>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</si>
  <si>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</si>
  <si>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</si>
  <si>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</si>
  <si>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</si>
  <si>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</si>
  <si>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</si>
  <si>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</si>
  <si>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</si>
  <si>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</si>
  <si>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</si>
  <si>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</si>
  <si>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</si>
  <si>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</si>
  <si>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</si>
  <si>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</si>
  <si>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</si>
  <si>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</si>
  <si>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</si>
  <si>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</si>
  <si>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</si>
  <si>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</si>
  <si>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</si>
  <si>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</si>
  <si>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</si>
  <si>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</si>
  <si>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</si>
  <si>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</si>
  <si>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</si>
  <si>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</si>
  <si>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</si>
  <si>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</si>
  <si>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</si>
  <si>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</si>
  <si>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</si>
  <si>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</si>
  <si>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</si>
  <si>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</si>
  <si>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</si>
  <si>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</si>
  <si>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</si>
  <si>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</si>
  <si>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</si>
  <si>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</si>
  <si>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</si>
  <si>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</si>
  <si>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</si>
  <si>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</si>
  <si>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</si>
  <si>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</si>
  <si>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</si>
  <si>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</si>
  <si>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</si>
  <si>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</si>
  <si>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</si>
  <si>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</si>
  <si>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</si>
  <si>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</si>
  <si>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</si>
  <si>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</si>
  <si>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</si>
  <si>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</si>
  <si>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</si>
  <si>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</si>
  <si>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</si>
  <si>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</si>
  <si>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</si>
  <si>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</si>
  <si>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</si>
  <si>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</si>
  <si>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</si>
  <si>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</si>
  <si>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</si>
  <si>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</si>
  <si>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</si>
  <si>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</si>
  <si>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</si>
  <si>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</si>
  <si>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</si>
  <si>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</si>
  <si>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</si>
  <si>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</si>
  <si>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</si>
  <si>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</si>
  <si>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</si>
  <si>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</si>
  <si>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</si>
  <si>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</si>
  <si>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</si>
  <si>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</si>
  <si>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</si>
  <si>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</si>
  <si>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</si>
  <si>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</si>
  <si>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</si>
  <si>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</si>
  <si>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</si>
  <si>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</si>
  <si>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</si>
  <si>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</si>
  <si>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</si>
  <si>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</si>
  <si>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</si>
  <si>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</si>
  <si>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</si>
  <si>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</si>
  <si>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</si>
  <si>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</si>
  <si>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</si>
  <si>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</si>
  <si>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</si>
  <si>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</si>
  <si>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</si>
  <si>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</si>
  <si>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</si>
  <si>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</si>
  <si>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</si>
  <si>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</si>
  <si>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</si>
  <si>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</si>
  <si>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</si>
  <si>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</si>
  <si>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</si>
  <si>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</si>
  <si>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</si>
  <si>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</si>
  <si>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</si>
  <si>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</si>
  <si>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</si>
  <si>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</si>
  <si>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</si>
  <si>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</si>
  <si>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</si>
  <si>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</si>
  <si>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</si>
  <si>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</si>
  <si>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</si>
  <si>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</si>
  <si>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</si>
  <si>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</si>
  <si>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</si>
  <si>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</si>
  <si>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</si>
  <si>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</si>
  <si>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</si>
  <si>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</si>
  <si>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</si>
  <si>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</si>
  <si>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</si>
  <si>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</si>
  <si>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</si>
  <si>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</si>
  <si>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</si>
  <si>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</si>
  <si>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</si>
  <si>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</si>
  <si>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</si>
  <si>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</si>
  <si>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</si>
  <si>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</si>
  <si>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</si>
  <si>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</si>
  <si>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</si>
  <si>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</si>
  <si>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</si>
  <si>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</si>
  <si>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</si>
  <si>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</si>
  <si>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</si>
  <si>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</si>
  <si>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</si>
  <si>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</si>
  <si>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</si>
  <si>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</si>
  <si>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</si>
  <si>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</si>
  <si>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</si>
  <si>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</si>
  <si>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</si>
  <si>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</si>
  <si>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</si>
  <si>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</si>
  <si>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</si>
  <si>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</si>
  <si>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</si>
  <si>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</si>
  <si>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</si>
  <si>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</si>
  <si>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</si>
  <si>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</si>
  <si>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</si>
  <si>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</si>
  <si>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</si>
  <si>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</si>
  <si>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</si>
  <si>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</si>
  <si>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</si>
  <si>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</si>
  <si>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</si>
  <si>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</si>
  <si>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</si>
  <si>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</si>
  <si>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</si>
  <si>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</si>
  <si>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</si>
  <si>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</si>
  <si>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</si>
  <si>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</si>
  <si>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</si>
  <si>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</si>
  <si>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</si>
  <si>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</si>
  <si>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</si>
  <si>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</si>
  <si>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</si>
  <si>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</si>
  <si>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</si>
  <si>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</si>
  <si>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</si>
  <si>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</si>
  <si>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</si>
  <si>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</si>
  <si>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</si>
  <si>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</si>
  <si>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</si>
  <si>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</si>
  <si>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</si>
  <si>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</si>
  <si>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</si>
  <si>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</si>
  <si>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</si>
  <si>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</si>
  <si>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</si>
  <si>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</si>
  <si>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</si>
  <si>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</si>
  <si>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</si>
  <si>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</si>
  <si>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</si>
  <si>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</si>
  <si>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</si>
  <si>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</si>
  <si>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</si>
  <si>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</si>
  <si>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</si>
  <si>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</si>
  <si>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</si>
  <si>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</si>
  <si>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</si>
  <si>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</si>
  <si>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</si>
  <si>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</si>
  <si>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</si>
  <si>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</si>
  <si>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</si>
  <si>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</si>
  <si>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</si>
  <si>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</si>
  <si>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</si>
  <si>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</si>
  <si>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</si>
  <si>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</si>
  <si>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</si>
  <si>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</si>
  <si>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</si>
  <si>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</si>
  <si>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</si>
  <si>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</si>
  <si>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</si>
  <si>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</si>
  <si>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</si>
  <si>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</si>
  <si>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</si>
  <si>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</si>
  <si>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</si>
  <si>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</si>
  <si>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</si>
  <si>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</si>
  <si>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</si>
  <si>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</si>
  <si>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</si>
  <si>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</si>
  <si>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</si>
  <si>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</si>
  <si>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</si>
  <si>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</si>
  <si>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</si>
  <si>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</si>
  <si>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</si>
  <si>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</si>
  <si>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</si>
  <si>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</si>
  <si>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</si>
  <si>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</si>
  <si>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</si>
  <si>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</si>
  <si>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</si>
  <si>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</si>
  <si>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</si>
  <si>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</si>
  <si>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</si>
  <si>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</si>
  <si>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</si>
  <si>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</si>
  <si>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</si>
  <si>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</si>
  <si>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</si>
  <si>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</si>
  <si>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</si>
  <si>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</si>
  <si>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</si>
  <si>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</si>
  <si>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</si>
  <si>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</si>
  <si>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</si>
  <si>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</si>
  <si>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</si>
  <si>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</si>
  <si>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</si>
  <si>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</si>
  <si>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</si>
  <si>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</si>
  <si>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</si>
  <si>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</si>
  <si>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</si>
  <si>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</si>
  <si>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</si>
  <si>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</si>
  <si>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</si>
  <si>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</si>
  <si>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</si>
  <si>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</si>
  <si>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</si>
  <si>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</si>
  <si>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</si>
  <si>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</si>
  <si>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</si>
  <si>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</si>
  <si>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</si>
  <si>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</si>
  <si>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</si>
  <si>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</si>
  <si>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</si>
  <si>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</si>
  <si>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</si>
  <si>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</si>
  <si>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</si>
  <si>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</si>
  <si>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</si>
  <si>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</si>
  <si>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</si>
  <si>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</si>
  <si>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</si>
  <si>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</si>
  <si>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</si>
  <si>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</si>
  <si>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</si>
  <si>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</si>
  <si>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</si>
  <si>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</si>
  <si>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</si>
  <si>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</si>
  <si>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</si>
  <si>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</si>
  <si>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</si>
  <si>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</si>
  <si>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</si>
  <si>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</si>
  <si>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</si>
  <si>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</si>
  <si>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</si>
  <si>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</si>
  <si>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</si>
  <si>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</si>
  <si>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</si>
  <si>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</si>
  <si>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</si>
  <si>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</si>
  <si>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</si>
  <si>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</si>
  <si>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</si>
  <si>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</si>
  <si>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</si>
  <si>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</si>
  <si>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</si>
  <si>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</si>
  <si>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</si>
  <si>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</si>
  <si>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</si>
  <si>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</si>
  <si>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</si>
  <si>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</si>
  <si>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</si>
  <si>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</si>
  <si>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</si>
  <si>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</si>
  <si>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</si>
  <si>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</si>
  <si>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</si>
  <si>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</si>
  <si>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</si>
  <si>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</si>
  <si>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</si>
  <si>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</si>
  <si>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</si>
  <si>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</si>
  <si>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</si>
  <si>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</si>
  <si>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</si>
  <si>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</si>
  <si>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</si>
  <si>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</si>
  <si>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</si>
  <si>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</si>
  <si>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</si>
  <si>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</si>
  <si>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</si>
  <si>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</si>
  <si>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</si>
  <si>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</si>
  <si>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</si>
  <si>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</si>
  <si>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</si>
  <si>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</si>
  <si>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</si>
  <si>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</si>
  <si>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</si>
  <si>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</si>
  <si>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</si>
  <si>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</si>
  <si>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</si>
  <si>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</si>
  <si>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</si>
  <si>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</si>
  <si>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</si>
  <si>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</si>
  <si>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</si>
  <si>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</si>
  <si>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</si>
  <si>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</si>
  <si>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</si>
  <si>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</si>
  <si>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</si>
  <si>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</si>
  <si>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</si>
  <si>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</si>
  <si>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</si>
  <si>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</si>
  <si>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</si>
  <si>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</si>
  <si>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</si>
  <si>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</si>
  <si>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</si>
  <si>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</si>
  <si>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</si>
  <si>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</si>
  <si>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</si>
  <si>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</si>
  <si>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</si>
  <si>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</si>
  <si>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</si>
  <si>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</si>
  <si>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</si>
  <si>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</si>
  <si>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</si>
  <si>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</si>
  <si>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</si>
  <si>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</si>
  <si>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</si>
  <si>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</si>
  <si>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</si>
  <si>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</si>
  <si>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</si>
  <si>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</si>
  <si>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</si>
  <si>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</si>
  <si>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</si>
  <si>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</si>
  <si>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</si>
  <si>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</si>
  <si>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</si>
  <si>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</si>
  <si>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</si>
  <si>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</si>
  <si>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</si>
  <si>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</si>
  <si>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</si>
  <si>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</si>
  <si>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</si>
  <si>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</si>
  <si>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</si>
  <si>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</si>
  <si>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</si>
  <si>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</si>
  <si>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</si>
  <si>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</si>
  <si>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</si>
  <si>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</si>
  <si>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</si>
  <si>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</si>
  <si>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</si>
  <si>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</si>
  <si>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</si>
  <si>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</si>
  <si>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</si>
  <si>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</si>
  <si>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</si>
  <si>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</si>
  <si>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</si>
  <si>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</si>
  <si>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</si>
  <si>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</si>
  <si>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</si>
  <si>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</si>
  <si>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</si>
  <si>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</si>
  <si>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</si>
  <si>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</si>
  <si>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</si>
  <si>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</si>
  <si>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</si>
  <si>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</si>
  <si>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</si>
  <si>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</si>
  <si>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</si>
  <si>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</si>
  <si>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</si>
  <si>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</si>
  <si>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</si>
  <si>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</si>
  <si>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</si>
  <si>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</si>
  <si>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</si>
  <si>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</si>
  <si>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</si>
  <si>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</si>
  <si>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</si>
  <si>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</si>
  <si>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</si>
  <si>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</si>
  <si>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</si>
  <si>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</si>
  <si>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</si>
  <si>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</si>
  <si>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</si>
  <si>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</si>
  <si>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</si>
  <si>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</si>
  <si>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</si>
  <si>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</si>
  <si>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</si>
  <si>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</si>
  <si>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</si>
  <si>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</si>
  <si>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</si>
  <si>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</si>
  <si>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</si>
  <si>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</si>
  <si>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</si>
  <si>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</si>
  <si>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</si>
  <si>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</si>
  <si>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</si>
  <si>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</si>
  <si>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</si>
  <si>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</si>
  <si>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</si>
  <si>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</si>
  <si>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</si>
  <si>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</si>
  <si>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</si>
  <si>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</si>
  <si>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</si>
  <si>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</si>
  <si>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</si>
  <si>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</si>
  <si>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</si>
  <si>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</si>
  <si>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</si>
  <si>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</si>
  <si>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</si>
  <si>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</si>
  <si>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</si>
  <si>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</si>
  <si>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</si>
  <si>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</si>
  <si>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</si>
  <si>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</si>
  <si>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</si>
  <si>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</si>
  <si>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</si>
  <si>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</si>
  <si>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</si>
  <si>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</si>
  <si>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</si>
  <si>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</si>
  <si>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</si>
  <si>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</si>
  <si>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</si>
  <si>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</si>
  <si>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</si>
  <si>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</si>
  <si>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</si>
  <si>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</si>
  <si>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</si>
  <si>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</si>
  <si>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</si>
  <si>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</si>
  <si>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</si>
  <si>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</si>
  <si>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</si>
  <si>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</si>
  <si>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</si>
  <si>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</si>
  <si>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</si>
  <si>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</si>
  <si>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</si>
  <si>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</si>
  <si>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</si>
  <si>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</si>
  <si>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</si>
  <si>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</si>
  <si>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</si>
  <si>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</si>
  <si>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</si>
  <si>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</si>
  <si>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</si>
  <si>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</si>
  <si>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</si>
  <si>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</si>
  <si>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</si>
  <si>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</si>
  <si>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</si>
  <si>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</si>
  <si>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</si>
  <si>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</si>
  <si>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</si>
  <si>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</si>
  <si>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</si>
  <si>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</si>
  <si>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</si>
  <si>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</si>
  <si>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</si>
  <si>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</si>
  <si>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</si>
  <si>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</si>
  <si>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</si>
  <si>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</si>
  <si>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</si>
  <si>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</si>
  <si>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</si>
  <si>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</si>
  <si>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</si>
  <si>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</si>
  <si>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</si>
  <si>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</si>
  <si>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</si>
  <si>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</si>
  <si>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</si>
  <si>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</si>
  <si>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</si>
  <si>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</si>
  <si>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</si>
  <si>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</si>
  <si>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</si>
  <si>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</si>
  <si>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</si>
  <si>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</si>
  <si>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</si>
  <si>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</si>
  <si>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</si>
  <si>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</si>
  <si>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</si>
  <si>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</si>
  <si>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</si>
  <si>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</si>
  <si>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</si>
  <si>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</si>
  <si>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</si>
  <si>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</si>
  <si>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</si>
  <si>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</si>
  <si>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</si>
  <si>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</si>
  <si>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</si>
  <si>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</si>
  <si>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</si>
  <si>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</si>
  <si>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</si>
  <si>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</si>
  <si>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</si>
  <si>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</si>
  <si>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</si>
  <si>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</si>
  <si>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</si>
  <si>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</si>
  <si>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</si>
  <si>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</si>
  <si>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</si>
  <si>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</si>
  <si>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</si>
  <si>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</si>
  <si>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</si>
  <si>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</si>
  <si>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</si>
  <si>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</si>
  <si>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</si>
  <si>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</si>
  <si>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</si>
  <si>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</si>
  <si>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</si>
  <si>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</si>
  <si>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</si>
  <si>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</si>
  <si>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</si>
  <si>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</si>
  <si>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</si>
  <si>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</si>
  <si>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</si>
  <si>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</si>
  <si>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</si>
  <si>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</si>
  <si>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</si>
  <si>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</si>
  <si>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</si>
  <si>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</si>
  <si>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</si>
  <si>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</si>
  <si>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</si>
  <si>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</si>
  <si>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</si>
  <si>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</si>
  <si>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</si>
  <si>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</si>
  <si>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</si>
  <si>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</si>
  <si>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</si>
  <si>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</si>
  <si>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</si>
  <si>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</si>
  <si>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</si>
  <si>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</si>
  <si>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</si>
  <si>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</si>
  <si>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</si>
  <si>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</si>
  <si>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</si>
  <si>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</si>
  <si>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</si>
  <si>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</si>
  <si>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</si>
  <si>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</si>
  <si>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</si>
  <si>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</si>
  <si>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</si>
  <si>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</si>
  <si>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</si>
  <si>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</si>
  <si>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</si>
  <si>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</si>
  <si>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</si>
  <si>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</si>
  <si>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</si>
  <si>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</si>
  <si>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</si>
  <si>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</si>
  <si>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</si>
  <si>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</si>
  <si>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</si>
  <si>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</si>
  <si>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</si>
  <si>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</si>
  <si>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</si>
  <si>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</si>
  <si>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</si>
  <si>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</si>
  <si>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</si>
  <si>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</si>
  <si>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</si>
  <si>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</si>
  <si>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</si>
  <si>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</si>
  <si>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</si>
  <si>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</si>
  <si>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</si>
  <si>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</si>
  <si>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</si>
  <si>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</si>
  <si>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</si>
  <si>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</si>
  <si>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</si>
  <si>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</si>
  <si>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</si>
  <si>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</si>
  <si>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</si>
  <si>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</si>
  <si>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</si>
  <si>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</si>
  <si>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</si>
  <si>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</si>
  <si>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</si>
  <si>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</si>
  <si>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</si>
  <si>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</si>
  <si>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</si>
  <si>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</si>
  <si>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</si>
  <si>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</si>
  <si>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</si>
  <si>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</si>
  <si>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</si>
  <si>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</si>
  <si>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</si>
  <si>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</si>
  <si>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</si>
  <si>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</si>
  <si>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</si>
  <si>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</si>
  <si>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</si>
  <si>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</si>
  <si>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</si>
  <si>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</si>
  <si>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</si>
  <si>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</si>
  <si>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</si>
  <si>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</si>
  <si>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</si>
  <si>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</si>
  <si>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</si>
  <si>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</si>
  <si>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</si>
  <si>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</si>
  <si>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</si>
  <si>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</si>
  <si>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</si>
  <si>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</si>
  <si>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</si>
  <si>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</si>
  <si>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</si>
  <si>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</si>
  <si>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</si>
  <si>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</si>
  <si>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</si>
  <si>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</si>
  <si>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</si>
  <si>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</si>
  <si>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</si>
  <si>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</si>
  <si>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</si>
  <si>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</si>
  <si>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</si>
  <si>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</si>
  <si>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</si>
  <si>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</si>
  <si>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</si>
  <si>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</si>
  <si>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</si>
  <si>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</si>
  <si>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</si>
  <si>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</si>
  <si>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</si>
  <si>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</si>
  <si>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</si>
  <si>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</si>
  <si>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</si>
  <si>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</si>
  <si>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</si>
  <si>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</si>
  <si>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</si>
  <si>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</si>
  <si>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</si>
  <si>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</si>
  <si>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</si>
  <si>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</si>
  <si>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</si>
  <si>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</si>
  <si>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</si>
  <si>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</si>
  <si>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</si>
  <si>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</si>
  <si>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</si>
  <si>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</si>
  <si>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</si>
  <si>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</si>
  <si>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</si>
  <si>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</si>
  <si>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</si>
  <si>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</si>
  <si>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</si>
  <si>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</si>
  <si>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</si>
  <si>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</si>
  <si>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</si>
  <si>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</si>
  <si>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</si>
  <si>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</si>
  <si>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</si>
  <si>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</si>
  <si>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</si>
  <si>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</si>
  <si>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</si>
  <si>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</si>
  <si>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</si>
  <si>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</si>
  <si>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</si>
  <si>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</si>
  <si>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</si>
  <si>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</si>
  <si>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</si>
  <si>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</si>
  <si>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</si>
  <si>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</si>
  <si>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</si>
  <si>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</si>
  <si>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</si>
  <si>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</si>
  <si>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</si>
  <si>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</si>
  <si>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</si>
  <si>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</si>
  <si>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</si>
  <si>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</si>
  <si>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</si>
  <si>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</si>
  <si>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</si>
  <si>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</si>
  <si>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</si>
  <si>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</si>
  <si>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</si>
  <si>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</si>
  <si>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</si>
  <si>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</si>
  <si>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</si>
  <si>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</si>
  <si>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</si>
  <si>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</si>
  <si>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</si>
  <si>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</si>
  <si>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</si>
  <si>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</si>
  <si>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</si>
  <si>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</si>
  <si>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</si>
  <si>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</si>
  <si>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</si>
  <si>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</si>
  <si>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</si>
  <si>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</si>
  <si>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</si>
  <si>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</si>
  <si>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</si>
  <si>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</si>
  <si>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</si>
  <si>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</si>
  <si>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</si>
  <si>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</si>
  <si>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</si>
  <si>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</si>
  <si>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</si>
  <si>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</si>
  <si>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</si>
  <si>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</si>
  <si>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</si>
  <si>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</si>
  <si>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</si>
  <si>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</si>
  <si>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</si>
  <si>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</si>
  <si>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</si>
  <si>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</si>
  <si>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</si>
  <si>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</si>
  <si>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</si>
  <si>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</si>
  <si>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</si>
  <si>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</si>
  <si>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</si>
  <si>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</si>
  <si>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</si>
  <si>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</si>
  <si>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</si>
  <si>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</si>
  <si>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</si>
  <si>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</si>
  <si>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</si>
  <si>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</si>
  <si>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</si>
  <si>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</si>
  <si>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</si>
  <si>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</si>
  <si>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</si>
  <si>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</si>
  <si>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</si>
  <si>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</si>
  <si>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</si>
  <si>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</si>
  <si>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</si>
  <si>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</si>
  <si>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</si>
  <si>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</si>
  <si>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</si>
  <si>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</si>
  <si>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</si>
  <si>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</si>
  <si>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</si>
  <si>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</si>
  <si>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</si>
  <si>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</si>
  <si>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</si>
  <si>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</si>
  <si>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</si>
  <si>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</si>
  <si>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</si>
  <si>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</si>
  <si>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</si>
  <si>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</si>
  <si>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</si>
  <si>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</si>
  <si>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</si>
  <si>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</si>
  <si>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</si>
  <si>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</si>
  <si>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</si>
  <si>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</si>
  <si>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</si>
  <si>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</si>
  <si>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</si>
  <si>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</si>
  <si>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</si>
  <si>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</si>
  <si>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</si>
  <si>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</si>
  <si>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</si>
  <si>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</si>
  <si>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</si>
  <si>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</si>
  <si>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</si>
  <si>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</si>
  <si>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</si>
  <si>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</si>
  <si>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</si>
  <si>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</si>
  <si>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</si>
  <si>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</si>
  <si>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</si>
  <si>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</si>
  <si>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</si>
  <si>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</si>
  <si>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</si>
  <si>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</si>
  <si>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</si>
  <si>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</si>
  <si>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</si>
  <si>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</si>
  <si>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</si>
  <si>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</si>
  <si>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</si>
  <si>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</si>
  <si>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</si>
  <si>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</si>
  <si>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</si>
  <si>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</si>
  <si>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</si>
  <si>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</si>
  <si>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</si>
  <si>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</si>
  <si>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</si>
  <si>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</si>
  <si>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</si>
  <si>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</si>
  <si>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</si>
  <si>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</si>
  <si>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</si>
  <si>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</si>
  <si>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</si>
  <si>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</si>
  <si>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</si>
  <si>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</si>
  <si>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</si>
  <si>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</si>
  <si>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</si>
  <si>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</si>
  <si>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</si>
  <si>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</si>
  <si>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</si>
  <si>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</si>
  <si>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</si>
  <si>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</si>
  <si>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</si>
  <si>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</si>
  <si>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</si>
  <si>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</si>
  <si>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</si>
  <si>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</si>
  <si>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</si>
  <si>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</si>
  <si>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</si>
  <si>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</si>
  <si>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</si>
  <si>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</si>
  <si>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</si>
  <si>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</si>
  <si>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</si>
  <si>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</si>
  <si>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</si>
  <si>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</si>
  <si>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</si>
  <si>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</si>
  <si>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</si>
  <si>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</si>
  <si>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</si>
  <si>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</si>
  <si>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</si>
  <si>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</si>
  <si>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</si>
  <si>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</si>
  <si>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</si>
  <si>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</si>
  <si>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</si>
  <si>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</si>
  <si>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</si>
  <si>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</si>
  <si>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</si>
  <si>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</si>
  <si>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</si>
  <si>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</si>
  <si>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</si>
  <si>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</si>
  <si>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</si>
  <si>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</si>
  <si>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</si>
  <si>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</si>
  <si>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</si>
  <si>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</si>
  <si>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</si>
  <si>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</si>
  <si>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</si>
  <si>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</si>
  <si>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</si>
  <si>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</si>
  <si>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</si>
  <si>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</si>
  <si>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</si>
  <si>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</si>
  <si>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</si>
  <si>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</si>
  <si>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</si>
  <si>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</si>
  <si>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</si>
  <si>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</si>
  <si>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</si>
  <si>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</si>
  <si>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</si>
  <si>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</si>
  <si>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</si>
  <si>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</si>
  <si>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</si>
  <si>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</si>
  <si>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</si>
  <si>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</si>
  <si>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</si>
  <si>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</si>
  <si>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</si>
  <si>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</si>
  <si>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</si>
  <si>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</si>
  <si>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</si>
  <si>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</si>
  <si>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</si>
  <si>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</si>
  <si>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</si>
  <si>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</si>
  <si>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</si>
  <si>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</si>
  <si>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</si>
  <si>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</si>
  <si>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</si>
  <si>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</si>
  <si>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</si>
  <si>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</si>
  <si>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</si>
  <si>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</si>
  <si>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</si>
  <si>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</si>
  <si>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</si>
  <si>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</si>
  <si>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</si>
  <si>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</si>
  <si>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</si>
  <si>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</si>
  <si>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</si>
  <si>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</si>
  <si>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</si>
  <si>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</si>
  <si>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</si>
  <si>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</si>
  <si>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</si>
  <si>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</si>
  <si>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</si>
  <si>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</si>
  <si>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</si>
  <si>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</si>
  <si>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</si>
  <si>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</si>
  <si>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</si>
  <si>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</si>
  <si>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</si>
  <si>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</si>
  <si>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</si>
  <si>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</si>
  <si>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</si>
  <si>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</si>
  <si>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</si>
  <si>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</si>
  <si>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</si>
  <si>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</si>
  <si>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</si>
  <si>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</si>
  <si>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</si>
  <si>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</si>
  <si>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</si>
  <si>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</si>
  <si>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</si>
  <si>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</si>
  <si>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</si>
  <si>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</si>
  <si>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</si>
  <si>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</si>
  <si>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</si>
  <si>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</si>
  <si>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</si>
  <si>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</si>
  <si>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</si>
  <si>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</si>
  <si>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</si>
  <si>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</si>
  <si>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</si>
  <si>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</si>
  <si>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</si>
  <si>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</si>
  <si>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</si>
  <si>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</si>
  <si>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</si>
  <si>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</si>
  <si>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</si>
  <si>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</si>
  <si>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</si>
  <si>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</si>
  <si>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</si>
  <si>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</si>
  <si>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</si>
  <si>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</si>
  <si>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</si>
  <si>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</si>
  <si>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</si>
  <si>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</si>
  <si>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</si>
  <si>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</si>
  <si>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</si>
  <si>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</si>
  <si>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</si>
  <si>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</si>
  <si>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</si>
  <si>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</si>
  <si>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</si>
  <si>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</si>
  <si>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</si>
  <si>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</si>
  <si>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</si>
  <si>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</si>
  <si>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</si>
  <si>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</si>
  <si>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</si>
  <si>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</si>
  <si>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</si>
  <si>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</si>
  <si>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</si>
  <si>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</si>
  <si>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</si>
  <si>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</si>
  <si>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</si>
  <si>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</si>
  <si>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</si>
  <si>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</si>
  <si>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</si>
  <si>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</si>
  <si>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</si>
  <si>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</si>
  <si>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</si>
  <si>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</si>
  <si>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</si>
  <si>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</si>
  <si>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</si>
  <si>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</si>
  <si>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</si>
  <si>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</si>
  <si>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</si>
  <si>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</si>
  <si>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</si>
  <si>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</si>
  <si>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</si>
  <si>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</si>
  <si>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</si>
  <si>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</si>
  <si>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</si>
  <si>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</si>
  <si>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</si>
  <si>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</si>
  <si>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</si>
  <si>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</si>
  <si>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</si>
  <si>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</si>
  <si>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</si>
  <si>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</si>
  <si>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</si>
  <si>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</si>
  <si>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</si>
  <si>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</si>
  <si>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</si>
  <si>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</si>
  <si>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</si>
  <si>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</si>
  <si>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</si>
  <si>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</si>
  <si>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</si>
  <si>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</si>
  <si>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</si>
  <si>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</si>
  <si>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</si>
  <si>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</si>
  <si>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</si>
  <si>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</si>
  <si>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</si>
  <si>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</si>
  <si>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</si>
  <si>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</si>
  <si>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</si>
  <si>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</si>
  <si>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</si>
  <si>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</si>
  <si>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</si>
  <si>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</si>
  <si>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</si>
  <si>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</si>
  <si>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</si>
  <si>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</si>
  <si>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</si>
  <si>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</si>
  <si>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</si>
  <si>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</si>
  <si>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</si>
  <si>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</si>
  <si>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</si>
  <si>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</si>
  <si>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</si>
  <si>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</si>
  <si>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</si>
  <si>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</si>
  <si>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</si>
  <si>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</si>
  <si>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</si>
  <si>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</si>
  <si>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</si>
  <si>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</si>
  <si>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</si>
  <si>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</si>
  <si>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</si>
  <si>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</si>
  <si>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</si>
  <si>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</si>
  <si>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</si>
  <si>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</si>
  <si>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</si>
  <si>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</si>
  <si>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</si>
  <si>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</si>
  <si>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</si>
  <si>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</si>
  <si>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</si>
  <si>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</si>
  <si>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</si>
  <si>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</si>
  <si>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</si>
  <si>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</si>
  <si>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</si>
  <si>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</si>
  <si>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</si>
  <si>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</si>
  <si>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</si>
  <si>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</si>
  <si>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</si>
  <si>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</si>
  <si>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</si>
  <si>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</si>
  <si>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</si>
  <si>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</si>
  <si>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</si>
  <si>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</si>
  <si>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</si>
  <si>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</si>
  <si>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</si>
  <si>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</si>
  <si>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</si>
  <si>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</si>
  <si>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</si>
  <si>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</si>
  <si>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</si>
  <si>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</si>
  <si>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</si>
  <si>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</si>
  <si>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</si>
  <si>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</si>
  <si>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</si>
  <si>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</si>
  <si>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</si>
  <si>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</si>
  <si>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</si>
  <si>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</si>
  <si>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</si>
  <si>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</si>
  <si>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</si>
  <si>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</si>
  <si>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</si>
  <si>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</si>
  <si>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</si>
  <si>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</si>
  <si>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</si>
  <si>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</si>
  <si>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</si>
  <si>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</si>
  <si>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</si>
  <si>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</si>
  <si>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</si>
  <si>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</si>
  <si>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</si>
  <si>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</si>
  <si>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</si>
  <si>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</si>
  <si>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</si>
  <si>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</si>
  <si>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</si>
  <si>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</si>
  <si>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</si>
  <si>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</si>
  <si>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</si>
  <si>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</si>
  <si>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</si>
  <si>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</si>
  <si>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</si>
  <si>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</si>
  <si>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</si>
  <si>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</si>
  <si>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</si>
  <si>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</si>
  <si>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</si>
  <si>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</si>
  <si>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</si>
  <si>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</si>
  <si>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</si>
  <si>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</si>
  <si>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</si>
  <si>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</si>
  <si>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</si>
  <si>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</si>
  <si>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</si>
  <si>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</si>
  <si>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</si>
  <si>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</si>
  <si>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</si>
  <si>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</si>
  <si>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</si>
  <si>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</si>
  <si>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</si>
  <si>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</si>
  <si>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</si>
  <si>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</si>
  <si>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</si>
  <si>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</si>
  <si>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</si>
  <si>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</si>
  <si>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</si>
  <si>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</si>
  <si>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</si>
  <si>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</si>
  <si>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</si>
  <si>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</si>
  <si>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</si>
  <si>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</si>
  <si>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</si>
  <si>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</si>
  <si>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</si>
  <si>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</si>
  <si>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</si>
  <si>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</si>
  <si>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</si>
  <si>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</si>
  <si>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</si>
  <si>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</si>
  <si>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</si>
  <si>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</si>
  <si>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</si>
  <si>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</si>
  <si>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</si>
  <si>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</si>
  <si>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</si>
  <si>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</si>
  <si>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</si>
  <si>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</si>
  <si>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</si>
  <si>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</si>
  <si>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</si>
  <si>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</si>
  <si>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</si>
  <si>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</si>
  <si>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</si>
  <si>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</si>
  <si>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</si>
  <si>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</si>
  <si>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</si>
  <si>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</si>
  <si>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</si>
  <si>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</si>
  <si>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</si>
  <si>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</si>
  <si>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</si>
  <si>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</si>
  <si>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</si>
  <si>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</si>
  <si>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</si>
  <si>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</si>
  <si>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</si>
  <si>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</si>
  <si>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</si>
  <si>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</si>
  <si>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</si>
  <si>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</si>
  <si>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</si>
  <si>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</si>
  <si>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</si>
  <si>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</si>
  <si>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</si>
  <si>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</si>
  <si>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</si>
  <si>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</si>
  <si>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</si>
  <si>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</si>
  <si>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</si>
  <si>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</si>
  <si>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</si>
  <si>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</si>
  <si>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</si>
  <si>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</si>
  <si>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</si>
  <si>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</si>
  <si>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</si>
  <si>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</si>
  <si>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</si>
  <si>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</si>
  <si>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</si>
  <si>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</si>
  <si>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</si>
  <si>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</si>
  <si>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</si>
  <si>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</si>
  <si>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</si>
  <si>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</si>
  <si>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</si>
  <si>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</si>
  <si>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</si>
  <si>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</si>
  <si>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</si>
  <si>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</si>
  <si>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</si>
  <si>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</si>
  <si>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</si>
  <si>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</si>
  <si>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</si>
  <si>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</si>
  <si>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</si>
  <si>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</si>
  <si>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</si>
  <si>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</si>
  <si>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</si>
  <si>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</si>
  <si>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</si>
  <si>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</si>
  <si>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</si>
  <si>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</si>
  <si>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</si>
  <si>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</si>
  <si>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</si>
  <si>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</si>
  <si>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</si>
  <si>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</si>
  <si>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</si>
  <si>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</si>
  <si>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</si>
  <si>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</si>
  <si>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</si>
  <si>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</si>
  <si>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</si>
  <si>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</si>
  <si>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</si>
  <si>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</si>
  <si>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</si>
  <si>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</si>
  <si>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</si>
  <si>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</si>
  <si>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</si>
  <si>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</si>
  <si>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</si>
  <si>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</si>
  <si>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</si>
  <si>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</si>
  <si>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</si>
  <si>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</si>
  <si>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</si>
  <si>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</si>
  <si>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</si>
  <si>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</si>
  <si>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</si>
  <si>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</si>
  <si>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</si>
  <si>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</si>
  <si>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</si>
  <si>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</si>
  <si>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</si>
  <si>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</si>
  <si>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</si>
  <si>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</si>
  <si>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</si>
  <si>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</si>
  <si>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</si>
  <si>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</si>
  <si>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</si>
  <si>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</si>
  <si>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</si>
  <si>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</si>
  <si>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</si>
  <si>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</si>
  <si>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</si>
  <si>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</si>
  <si>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</si>
  <si>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</si>
  <si>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</si>
  <si>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</si>
  <si>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</si>
  <si>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</si>
  <si>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</si>
  <si>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</si>
  <si>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</si>
  <si>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</si>
  <si>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</si>
  <si>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</si>
  <si>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</si>
  <si>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</si>
  <si>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</si>
  <si>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</si>
  <si>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</si>
  <si>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</si>
  <si>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</si>
  <si>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</si>
  <si>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</si>
  <si>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</si>
  <si>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</si>
  <si>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</si>
  <si>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</si>
  <si>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</si>
  <si>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</si>
  <si>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</si>
  <si>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</si>
  <si>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</si>
  <si>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</si>
  <si>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</si>
  <si>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</si>
  <si>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</si>
  <si>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</si>
  <si>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</si>
  <si>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</si>
  <si>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</si>
  <si>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</si>
  <si>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</si>
  <si>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</si>
  <si>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</si>
  <si>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</si>
  <si>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</si>
  <si>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</si>
  <si>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</si>
  <si>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</si>
  <si>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</si>
  <si>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</si>
  <si>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</si>
  <si>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</si>
  <si>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</si>
  <si>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</si>
  <si>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</si>
  <si>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</si>
  <si>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</si>
  <si>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</si>
  <si>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</si>
  <si>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</si>
  <si>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</si>
  <si>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</si>
  <si>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</si>
  <si>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</si>
  <si>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</si>
  <si>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</si>
  <si>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</si>
  <si>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</si>
  <si>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</si>
  <si>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</si>
  <si>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</si>
  <si>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</si>
  <si>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</si>
  <si>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</si>
  <si>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</si>
  <si>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</si>
  <si>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</si>
  <si>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</si>
  <si>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</si>
  <si>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</si>
  <si>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</si>
  <si>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</si>
  <si>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</si>
  <si>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</si>
  <si>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</si>
  <si>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</si>
  <si>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</si>
  <si>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</si>
  <si>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</si>
  <si>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</si>
  <si>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</si>
  <si>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</si>
  <si>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</si>
  <si>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</si>
  <si>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</si>
  <si>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</si>
  <si>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</si>
  <si>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</si>
  <si>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</si>
  <si>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</si>
  <si>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</si>
  <si>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</si>
  <si>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</si>
  <si>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</si>
  <si>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</si>
  <si>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</si>
  <si>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</si>
  <si>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</si>
  <si>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</si>
  <si>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</si>
  <si>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</si>
  <si>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</si>
  <si>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</si>
  <si>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</si>
  <si>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</si>
  <si>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</si>
  <si>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</si>
  <si>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</si>
  <si>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</si>
  <si>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</si>
  <si>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</si>
  <si>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</si>
  <si>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</si>
  <si>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</si>
  <si>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</si>
  <si>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</si>
  <si>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</si>
  <si>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</si>
  <si>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</si>
  <si>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</si>
  <si>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</si>
  <si>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</si>
  <si>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</si>
  <si>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</si>
  <si>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</si>
  <si>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</si>
  <si>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</si>
  <si>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</si>
  <si>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</si>
  <si>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</si>
  <si>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</si>
  <si>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</si>
  <si>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</si>
  <si>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</si>
  <si>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</si>
  <si>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</si>
  <si>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</si>
  <si>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</si>
  <si>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</si>
  <si>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</si>
  <si>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</si>
  <si>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</si>
  <si>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</si>
  <si>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</si>
  <si>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</si>
  <si>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</si>
  <si>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</si>
  <si>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</si>
  <si>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</si>
  <si>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</si>
  <si>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</si>
  <si>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</si>
  <si>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</si>
  <si>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</si>
  <si>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</si>
  <si>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</si>
  <si>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</si>
  <si>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</si>
  <si>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</si>
  <si>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</si>
  <si>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</si>
  <si>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</si>
  <si>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</si>
  <si>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</si>
  <si>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</si>
  <si>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</si>
  <si>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</si>
  <si>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</si>
  <si>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</si>
  <si>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</si>
  <si>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</si>
  <si>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</si>
  <si>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</si>
  <si>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</si>
  <si>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</si>
  <si>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</si>
  <si>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</si>
  <si>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</si>
  <si>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</si>
  <si>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</si>
  <si>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</si>
  <si>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</si>
  <si>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</si>
  <si>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</si>
  <si>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</si>
  <si>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</si>
  <si>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</si>
  <si>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</si>
  <si>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</si>
  <si>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</si>
  <si>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</si>
  <si>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</si>
  <si>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</si>
  <si>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</si>
  <si>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</si>
  <si>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</si>
  <si>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</si>
  <si>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</si>
  <si>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</si>
  <si>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</si>
  <si>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</si>
  <si>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</si>
  <si>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</si>
  <si>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</si>
  <si>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</si>
  <si>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</si>
  <si>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</si>
  <si>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</si>
  <si>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</si>
  <si>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</si>
  <si>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</si>
  <si>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</si>
  <si>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</si>
  <si>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</si>
  <si>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</si>
  <si>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</si>
  <si>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</si>
  <si>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</si>
  <si>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</si>
  <si>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</si>
  <si>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</si>
  <si>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</si>
  <si>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</si>
  <si>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</si>
  <si>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</si>
  <si>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</si>
  <si>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</si>
  <si>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</si>
  <si>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</si>
  <si>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</si>
  <si>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</si>
  <si>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</si>
  <si>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</si>
  <si>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</si>
  <si>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</si>
  <si>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</si>
  <si>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</si>
  <si>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</si>
  <si>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</si>
  <si>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</si>
  <si>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</si>
  <si>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</si>
  <si>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</si>
  <si>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</si>
  <si>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</si>
  <si>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</si>
  <si>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</si>
  <si>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</si>
  <si>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</si>
  <si>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</si>
  <si>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</si>
  <si>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</si>
  <si>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</si>
  <si>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</si>
  <si>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</si>
  <si>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</si>
  <si>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</si>
  <si>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</si>
  <si>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</si>
  <si>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</si>
  <si>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</si>
  <si>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</si>
  <si>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</si>
  <si>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</si>
  <si>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</si>
  <si>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</si>
  <si>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</si>
  <si>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</si>
  <si>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</si>
  <si>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</si>
  <si>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</si>
  <si>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</si>
  <si>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</si>
  <si>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</si>
  <si>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</si>
  <si>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</si>
  <si>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</si>
  <si>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</si>
  <si>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</si>
  <si>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</si>
  <si>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</si>
  <si>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</si>
  <si>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</si>
  <si>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</si>
  <si>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</si>
  <si>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</si>
  <si>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</si>
  <si>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</si>
  <si>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</si>
  <si>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</si>
  <si>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</si>
  <si>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</si>
  <si>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</si>
  <si>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</si>
  <si>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</si>
  <si>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</si>
  <si>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</si>
  <si>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</si>
  <si>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</si>
  <si>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</si>
  <si>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</si>
  <si>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</si>
  <si>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</si>
  <si>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</si>
  <si>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</si>
  <si>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</si>
  <si>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</si>
  <si>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</si>
  <si>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</si>
  <si>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</si>
  <si>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</si>
  <si>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</si>
  <si>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</si>
  <si>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</si>
  <si>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</si>
  <si>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</si>
  <si>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</si>
  <si>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</si>
  <si>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</si>
  <si>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</si>
  <si>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</si>
  <si>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</si>
  <si>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</si>
  <si>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</si>
  <si>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</si>
  <si>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</si>
  <si>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</si>
  <si>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</si>
  <si>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</si>
  <si>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</si>
  <si>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</si>
  <si>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</si>
  <si>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</si>
  <si>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</si>
  <si>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</si>
  <si>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</si>
  <si>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</si>
  <si>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</si>
  <si>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</si>
  <si>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</si>
  <si>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</si>
  <si>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</si>
  <si>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</si>
  <si>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</si>
  <si>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</si>
  <si>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</si>
  <si>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</si>
  <si>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</si>
  <si>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</si>
  <si>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</si>
  <si>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</si>
  <si>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</si>
  <si>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</si>
  <si>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</si>
  <si>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</si>
  <si>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</si>
  <si>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</si>
  <si>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</si>
  <si>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</si>
  <si>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</si>
  <si>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</si>
  <si>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</si>
  <si>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</si>
  <si>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</si>
  <si>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</si>
  <si>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</si>
  <si>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</si>
  <si>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</si>
  <si>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</si>
  <si>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</si>
  <si>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</si>
  <si>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</si>
  <si>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</si>
  <si>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</si>
  <si>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</si>
  <si>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</si>
  <si>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</si>
  <si>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</si>
  <si>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</si>
  <si>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</si>
  <si>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</si>
  <si>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</si>
  <si>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</si>
  <si>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</si>
  <si>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</si>
  <si>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</si>
  <si>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</si>
  <si>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</si>
  <si>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</si>
  <si>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</si>
  <si>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</si>
  <si>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</si>
  <si>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</si>
  <si>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</si>
  <si>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</si>
  <si>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</si>
  <si>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</si>
  <si>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</si>
  <si>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</si>
  <si>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</si>
  <si>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</si>
  <si>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</si>
  <si>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</si>
  <si>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</si>
  <si>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</si>
  <si>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</si>
  <si>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</si>
  <si>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</si>
  <si>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</si>
  <si>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</si>
  <si>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</si>
  <si>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</si>
  <si>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</si>
  <si>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</si>
  <si>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</si>
  <si>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</si>
  <si>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</si>
  <si>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</si>
  <si>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</si>
  <si>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</si>
  <si>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</si>
  <si>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</si>
  <si>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</si>
  <si>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</si>
  <si>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</si>
  <si>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</si>
  <si>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</si>
  <si>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</si>
  <si>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</si>
  <si>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</si>
  <si>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</si>
  <si>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</si>
  <si>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</si>
  <si>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</si>
  <si>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</si>
  <si>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</si>
  <si>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</si>
  <si>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</si>
  <si>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</si>
  <si>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</si>
  <si>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</si>
  <si>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</si>
  <si>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</si>
  <si>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</si>
  <si>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</si>
  <si>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</si>
  <si>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</si>
  <si>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</si>
  <si>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</si>
  <si>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</si>
  <si>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</si>
  <si>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</si>
  <si>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</si>
  <si>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</si>
  <si>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</si>
  <si>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</si>
  <si>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</si>
  <si>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</si>
  <si>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</si>
  <si>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</si>
  <si>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</si>
  <si>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</si>
  <si>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</si>
  <si>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</si>
  <si>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</si>
  <si>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</si>
  <si>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</si>
  <si>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</si>
  <si>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</si>
  <si>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</si>
  <si>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</si>
  <si>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</si>
  <si>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</si>
  <si>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</si>
  <si>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</si>
  <si>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</si>
  <si>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</si>
  <si>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</si>
  <si>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</si>
  <si>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</si>
  <si>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</si>
  <si>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</si>
  <si>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</si>
  <si>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</si>
  <si>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</si>
  <si>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</si>
  <si>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</si>
  <si>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</si>
  <si>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</si>
  <si>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</si>
  <si>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</si>
  <si>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</si>
  <si>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</si>
  <si>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</si>
  <si>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</si>
  <si>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</si>
  <si>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</si>
  <si>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</si>
  <si>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</si>
  <si>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</si>
  <si>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</si>
  <si>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</si>
  <si>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</si>
  <si>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</si>
  <si>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</si>
  <si>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</si>
  <si>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</si>
  <si>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</si>
  <si>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</si>
  <si>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</si>
  <si>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</si>
  <si>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</si>
  <si>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</si>
  <si>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</si>
  <si>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</si>
  <si>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</si>
  <si>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</si>
  <si>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</si>
  <si>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</si>
  <si>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</si>
  <si>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</si>
  <si>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</si>
  <si>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</si>
  <si>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</si>
  <si>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</si>
  <si>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</si>
  <si>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</si>
  <si>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</si>
  <si>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</si>
  <si>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</si>
  <si>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</si>
  <si>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</si>
  <si>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</si>
  <si>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</si>
  <si>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</si>
  <si>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</si>
  <si>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</si>
  <si>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</si>
  <si>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</si>
  <si>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</si>
  <si>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</si>
  <si>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</si>
  <si>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</si>
  <si>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</si>
  <si>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</si>
  <si>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</si>
  <si>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</si>
  <si>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</si>
  <si>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</si>
  <si>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</si>
  <si>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</si>
  <si>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</si>
  <si>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</si>
  <si>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</si>
  <si>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</si>
  <si>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</si>
  <si>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</si>
  <si>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</si>
  <si>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</si>
  <si>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</si>
  <si>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</si>
  <si>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</si>
  <si>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</si>
  <si>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</si>
  <si>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</si>
  <si>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</si>
  <si>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</si>
  <si>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</si>
  <si>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</si>
  <si>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</si>
  <si>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</si>
  <si>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</si>
  <si>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</si>
  <si>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</si>
  <si>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</si>
  <si>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</si>
  <si>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</si>
  <si>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</si>
  <si>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</si>
  <si>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</si>
  <si>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</si>
  <si>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</si>
  <si>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</si>
  <si>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</si>
  <si>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</si>
  <si>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</si>
  <si>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</si>
  <si>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</si>
  <si>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</si>
  <si>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</si>
  <si>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</si>
  <si>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</si>
  <si>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</si>
  <si>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</si>
  <si>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</si>
  <si>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</si>
  <si>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</si>
  <si>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</si>
  <si>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</si>
  <si>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</si>
  <si>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</si>
  <si>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</si>
  <si>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</si>
  <si>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</si>
  <si>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</si>
  <si>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</si>
  <si>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</si>
  <si>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</si>
  <si>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</si>
  <si>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</si>
  <si>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</si>
  <si>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</si>
  <si>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</si>
  <si>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</si>
  <si>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</si>
  <si>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</si>
  <si>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</si>
  <si>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</si>
  <si>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</si>
  <si>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</si>
  <si>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</si>
  <si>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</si>
  <si>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</si>
  <si>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</si>
  <si>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</si>
  <si>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</si>
  <si>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</si>
  <si>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</si>
  <si>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</si>
  <si>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</si>
  <si>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</si>
  <si>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</si>
  <si>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</si>
  <si>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</si>
  <si>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</si>
  <si>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</si>
  <si>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</si>
  <si>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</si>
  <si>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</si>
  <si>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</si>
  <si>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</si>
  <si>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</si>
  <si>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</si>
  <si>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</si>
  <si>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</si>
  <si>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</si>
  <si>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</si>
  <si>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</si>
  <si>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</si>
  <si>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</si>
  <si>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</si>
  <si>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</si>
  <si>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</si>
  <si>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</si>
  <si>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</si>
  <si>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</si>
  <si>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</si>
  <si>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</si>
  <si>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</si>
  <si>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</si>
  <si>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</si>
  <si>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</si>
  <si>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</si>
  <si>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</si>
  <si>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</si>
  <si>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</si>
  <si>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</si>
  <si>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</si>
  <si>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</si>
  <si>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</si>
  <si>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</si>
  <si>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</si>
  <si>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</si>
  <si>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</si>
  <si>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</si>
  <si>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</si>
  <si>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</si>
  <si>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</si>
  <si>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</si>
  <si>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</si>
  <si>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</si>
  <si>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</si>
  <si>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</si>
  <si>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</si>
  <si>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</si>
  <si>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</si>
  <si>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</si>
  <si>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</si>
  <si>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</si>
  <si>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</si>
  <si>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</si>
  <si>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</si>
  <si>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</si>
  <si>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</si>
  <si>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</si>
  <si>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</si>
  <si>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</si>
  <si>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</si>
  <si>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</si>
  <si>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</si>
  <si>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</si>
  <si>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</si>
  <si>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</si>
  <si>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</si>
  <si>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</si>
  <si>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</si>
  <si>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</si>
  <si>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</si>
  <si>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</si>
  <si>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</si>
  <si>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</si>
  <si>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</si>
  <si>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</si>
  <si>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</si>
  <si>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</si>
  <si>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</si>
  <si>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</si>
  <si>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</si>
  <si>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</si>
  <si>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</si>
  <si>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</si>
  <si>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</si>
  <si>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</si>
  <si>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</si>
  <si>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</si>
  <si>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</si>
  <si>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</si>
  <si>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</si>
  <si>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</si>
  <si>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</si>
  <si>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</si>
  <si>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</si>
  <si>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</si>
  <si>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</si>
  <si>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</si>
  <si>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</si>
  <si>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</si>
  <si>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</si>
  <si>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</si>
  <si>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</si>
  <si>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</si>
  <si>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</si>
  <si>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</si>
  <si>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</si>
  <si>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</si>
  <si>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</si>
  <si>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</si>
  <si>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</si>
  <si>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</si>
  <si>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</si>
  <si>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</si>
  <si>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</si>
  <si>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</si>
  <si>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</si>
  <si>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</si>
  <si>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</si>
  <si>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</si>
  <si>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</si>
  <si>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</si>
  <si>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</si>
  <si>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</si>
  <si>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</si>
  <si>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</si>
  <si>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</si>
  <si>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</si>
  <si>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</si>
  <si>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</si>
  <si>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</si>
  <si>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</si>
  <si>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</si>
  <si>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</si>
  <si>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</si>
  <si>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</si>
  <si>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</si>
  <si>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</si>
  <si>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</si>
  <si>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</si>
  <si>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</si>
  <si>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</si>
  <si>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</si>
  <si>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</si>
  <si>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</si>
  <si>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</si>
  <si>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</si>
  <si>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</si>
  <si>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</si>
  <si>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</si>
  <si>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</si>
  <si>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</si>
  <si>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</si>
  <si>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</si>
  <si>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</si>
  <si>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</si>
  <si>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</si>
  <si>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</si>
  <si>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</si>
  <si>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</si>
  <si>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</si>
  <si>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</si>
  <si>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</si>
  <si>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</si>
  <si>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</si>
  <si>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</si>
  <si>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</si>
  <si>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</si>
  <si>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</si>
  <si>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</si>
  <si>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</si>
  <si>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</si>
  <si>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</si>
  <si>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</si>
  <si>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</si>
  <si>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</si>
  <si>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</si>
  <si>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</si>
  <si>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</si>
  <si>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</si>
  <si>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</si>
  <si>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</si>
  <si>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</si>
  <si>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</si>
  <si>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</si>
  <si>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</si>
  <si>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</si>
  <si>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</si>
  <si>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</si>
  <si>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</si>
  <si>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</si>
  <si>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</si>
  <si>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</si>
  <si>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</si>
  <si>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</si>
  <si>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</si>
  <si>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</si>
  <si>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</si>
  <si>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</si>
  <si>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</si>
  <si>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</si>
  <si>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</si>
  <si>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</si>
  <si>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</si>
  <si>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</si>
  <si>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</si>
  <si>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</si>
  <si>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</si>
  <si>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</si>
  <si>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</si>
  <si>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</si>
  <si>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</si>
  <si>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</si>
  <si>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</si>
  <si>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</si>
  <si>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</si>
  <si>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</si>
  <si>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</si>
  <si>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</si>
  <si>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</si>
  <si>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</si>
  <si>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</si>
  <si>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</si>
  <si>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</si>
  <si>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</si>
  <si>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</si>
  <si>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</si>
  <si>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</si>
  <si>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</si>
  <si>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</si>
  <si>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</si>
  <si>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</si>
  <si>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</si>
  <si>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</si>
  <si>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</si>
  <si>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</si>
  <si>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</si>
  <si>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</si>
  <si>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</si>
  <si>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</si>
  <si>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</si>
  <si>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</si>
  <si>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</si>
  <si>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</si>
  <si>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</si>
  <si>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</si>
  <si>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</si>
  <si>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</si>
  <si>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</si>
  <si>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</si>
  <si>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</si>
  <si>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</si>
  <si>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</si>
  <si>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</si>
  <si>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</si>
  <si>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</si>
  <si>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</si>
  <si>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</si>
  <si>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</si>
  <si>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</si>
  <si>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</si>
  <si>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</si>
  <si>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</si>
  <si>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</si>
  <si>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</si>
  <si>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</si>
  <si>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</si>
  <si>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</si>
  <si>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</si>
  <si>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</si>
  <si>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</si>
  <si>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</si>
  <si>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</si>
  <si>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</si>
  <si>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</si>
  <si>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</si>
  <si>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</si>
  <si>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</si>
  <si>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</si>
  <si>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</si>
  <si>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</si>
  <si>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</si>
  <si>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</si>
  <si>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</si>
  <si>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</si>
  <si>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</si>
  <si>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</si>
  <si>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</si>
  <si>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</si>
  <si>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</si>
  <si>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</si>
  <si>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</si>
  <si>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</si>
  <si>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</si>
  <si>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</si>
  <si>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</si>
  <si>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</si>
  <si>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</si>
  <si>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</si>
  <si>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</si>
  <si>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</si>
  <si>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</si>
  <si>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</si>
  <si>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</si>
  <si>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</si>
  <si>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</si>
  <si>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</si>
  <si>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</si>
  <si>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</si>
  <si>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</si>
  <si>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</si>
  <si>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</si>
  <si>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</si>
  <si>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</si>
  <si>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</si>
  <si>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</si>
  <si>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</si>
  <si>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</si>
  <si>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</si>
  <si>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</si>
  <si>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</si>
  <si>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</si>
  <si>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</si>
  <si>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</si>
  <si>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</si>
  <si>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</si>
  <si>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</si>
  <si>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</si>
  <si>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</si>
  <si>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</si>
  <si>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</si>
  <si>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</si>
  <si>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</si>
  <si>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</si>
  <si>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</si>
  <si>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</si>
  <si>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</si>
  <si>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</si>
  <si>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</si>
  <si>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</si>
  <si>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</si>
  <si>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</si>
  <si>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</si>
  <si>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</si>
  <si>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</si>
  <si>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</si>
  <si>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</si>
  <si>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</si>
  <si>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</si>
  <si>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</si>
  <si>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</si>
  <si>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</si>
  <si>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</si>
  <si>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</si>
  <si>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</si>
  <si>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</si>
  <si>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</si>
  <si>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</si>
  <si>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</si>
  <si>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</si>
  <si>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</si>
  <si>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</si>
  <si>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</si>
  <si>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</si>
  <si>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</si>
  <si>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</si>
  <si>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</si>
  <si>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</si>
  <si>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</si>
  <si>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</si>
  <si>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</si>
  <si>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</si>
  <si>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</si>
  <si>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</si>
  <si>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</si>
  <si>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</si>
  <si>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</si>
  <si>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</si>
  <si>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</si>
  <si>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</si>
  <si>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</si>
  <si>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</si>
  <si>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</si>
  <si>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</si>
  <si>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</si>
  <si>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</si>
  <si>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</si>
  <si>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</si>
  <si>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</si>
  <si>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</si>
  <si>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</si>
  <si>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</si>
  <si>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</si>
  <si>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</si>
  <si>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</si>
  <si>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</si>
  <si>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</si>
  <si>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</si>
  <si>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</si>
  <si>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</si>
  <si>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</si>
  <si>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</si>
  <si>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</si>
  <si>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</si>
  <si>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</si>
  <si>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</si>
  <si>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</si>
  <si>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</si>
  <si>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</si>
  <si>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</si>
  <si>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</si>
  <si>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</si>
  <si>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</si>
  <si>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</si>
  <si>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</si>
  <si>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</si>
  <si>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</si>
  <si>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</si>
  <si>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</si>
  <si>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</si>
  <si>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</si>
  <si>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</si>
  <si>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</si>
  <si>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</si>
  <si>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</si>
  <si>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</si>
  <si>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</si>
  <si>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</si>
  <si>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</si>
  <si>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</si>
  <si>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</si>
  <si>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</si>
  <si>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</si>
  <si>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</si>
  <si>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</si>
  <si>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</si>
  <si>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</si>
  <si>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</si>
  <si>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</si>
  <si>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</si>
  <si>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</si>
  <si>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</si>
  <si>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</si>
  <si>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</si>
  <si>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</si>
  <si>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</si>
  <si>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</si>
  <si>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</si>
  <si>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</si>
  <si>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</si>
  <si>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</si>
  <si>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</si>
  <si>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</si>
  <si>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</si>
  <si>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</si>
  <si>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</si>
  <si>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</si>
  <si>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</si>
  <si>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</si>
  <si>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</si>
  <si>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</si>
  <si>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</si>
  <si>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</si>
  <si>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</si>
  <si>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</si>
  <si>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</si>
  <si>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</si>
  <si>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</si>
  <si>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</si>
  <si>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</si>
  <si>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</si>
  <si>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</si>
  <si>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</si>
  <si>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</si>
  <si>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</si>
  <si>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</si>
  <si>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</si>
  <si>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</si>
  <si>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</si>
  <si>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</si>
  <si>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</si>
  <si>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</si>
  <si>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</si>
  <si>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</si>
  <si>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</si>
  <si>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</si>
  <si>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</si>
  <si>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</si>
  <si>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</si>
  <si>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</si>
  <si>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</si>
  <si>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</si>
  <si>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</si>
  <si>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</si>
  <si>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</si>
  <si>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</si>
  <si>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</si>
  <si>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</si>
  <si>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</si>
  <si>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</si>
  <si>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</si>
  <si>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</si>
  <si>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</si>
  <si>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</si>
  <si>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</si>
  <si>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</si>
  <si>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</si>
  <si>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</si>
  <si>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</si>
  <si>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</si>
  <si>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</si>
  <si>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</si>
  <si>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</si>
  <si>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</si>
  <si>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</si>
  <si>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</si>
  <si>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</si>
  <si>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</si>
  <si>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</si>
  <si>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</si>
  <si>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</si>
  <si>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</si>
  <si>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</si>
  <si>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</si>
  <si>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</si>
  <si>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</si>
  <si>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</si>
  <si>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</si>
  <si>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</si>
  <si>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</si>
  <si>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</si>
  <si>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</si>
  <si>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</si>
  <si>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</si>
  <si>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</si>
  <si>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</si>
  <si>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</si>
  <si>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</si>
  <si>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</si>
  <si>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</si>
  <si>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</si>
  <si>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</si>
  <si>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</si>
  <si>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</si>
  <si>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</si>
  <si>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</si>
  <si>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</si>
  <si>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</si>
  <si>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</si>
  <si>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</si>
  <si>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</si>
  <si>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</si>
  <si>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</si>
  <si>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</si>
  <si>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</si>
  <si>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</si>
  <si>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</si>
  <si>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</si>
  <si>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</si>
  <si>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</si>
  <si>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</si>
  <si>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</si>
  <si>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</si>
  <si>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</si>
  <si>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</si>
  <si>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</si>
  <si>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</si>
  <si>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</si>
  <si>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</si>
  <si>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</si>
  <si>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</si>
  <si>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</si>
  <si>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</si>
  <si>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</si>
  <si>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</si>
  <si>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</si>
  <si>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</si>
  <si>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</si>
  <si>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</si>
  <si>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</si>
  <si>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</si>
  <si>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</si>
  <si>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</si>
  <si>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</si>
  <si>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</si>
  <si>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</si>
  <si>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</si>
  <si>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</si>
  <si>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</si>
  <si>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</si>
  <si>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</si>
  <si>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</si>
  <si>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</si>
  <si>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</si>
  <si>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</si>
  <si>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</si>
  <si>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</si>
  <si>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</si>
  <si>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</si>
  <si>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</si>
  <si>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</si>
  <si>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</si>
  <si>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</si>
  <si>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</si>
  <si>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</si>
  <si>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</si>
  <si>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</si>
  <si>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</si>
  <si>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</si>
  <si>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</si>
  <si>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</si>
  <si>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</si>
  <si>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</si>
  <si>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</si>
  <si>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</si>
  <si>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</si>
  <si>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</si>
  <si>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</si>
  <si>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</si>
  <si>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</si>
  <si>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</si>
  <si>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</si>
  <si>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</si>
  <si>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</si>
  <si>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</si>
  <si>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</si>
  <si>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</si>
  <si>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</si>
  <si>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</si>
  <si>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</si>
  <si>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</si>
  <si>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</si>
  <si>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</si>
  <si>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</si>
  <si>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</si>
  <si>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</si>
  <si>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</si>
  <si>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</si>
  <si>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</si>
  <si>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</si>
  <si>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</si>
  <si>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</si>
  <si>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</si>
  <si>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</si>
  <si>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</si>
  <si>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</si>
  <si>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</si>
  <si>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</si>
  <si>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</si>
  <si>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</si>
  <si>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</si>
  <si>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</si>
  <si>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</si>
  <si>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</si>
  <si>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</si>
  <si>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</si>
  <si>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</si>
  <si>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</si>
  <si>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</si>
  <si>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</si>
  <si>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</si>
  <si>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</si>
  <si>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</si>
  <si>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</si>
  <si>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</si>
  <si>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</si>
  <si>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</si>
  <si>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</si>
  <si>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</si>
  <si>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</si>
  <si>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</si>
  <si>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</si>
  <si>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</si>
  <si>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</si>
  <si>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</si>
  <si>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</si>
  <si>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</si>
  <si>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</si>
  <si>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</si>
  <si>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</si>
  <si>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</si>
  <si>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</si>
  <si>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</si>
  <si>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</si>
  <si>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</si>
  <si>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</si>
  <si>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</si>
  <si>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</si>
  <si>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</si>
  <si>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</si>
  <si>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</si>
  <si>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</si>
  <si>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</si>
  <si>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</si>
  <si>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</si>
  <si>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</si>
  <si>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</si>
  <si>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</si>
  <si>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</si>
  <si>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</si>
  <si>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</si>
  <si>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</si>
  <si>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</si>
  <si>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</si>
  <si>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</si>
  <si>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</si>
  <si>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</si>
  <si>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</si>
  <si>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</si>
  <si>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</si>
  <si>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</si>
  <si>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</si>
  <si>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</si>
  <si>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</si>
  <si>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</si>
  <si>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</si>
  <si>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</si>
  <si>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</si>
  <si>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</si>
  <si>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</si>
  <si>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</si>
  <si>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</si>
  <si>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</si>
  <si>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</si>
  <si>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</si>
  <si>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</si>
  <si>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</si>
  <si>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</si>
  <si>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</si>
  <si>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</si>
  <si>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</si>
  <si>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</si>
  <si>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</si>
  <si>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</si>
  <si>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</si>
  <si>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</si>
  <si>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</si>
  <si>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</si>
  <si>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</si>
  <si>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</si>
  <si>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</si>
  <si>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</si>
  <si>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</si>
  <si>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</si>
  <si>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</si>
  <si>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</si>
  <si>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</si>
  <si>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</si>
  <si>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</si>
  <si>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</si>
  <si>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</si>
  <si>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</si>
  <si>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</si>
  <si>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</si>
  <si>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</si>
  <si>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</si>
  <si>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</si>
  <si>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</si>
  <si>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</si>
  <si>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</si>
  <si>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</si>
  <si>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</si>
  <si>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</si>
  <si>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</si>
  <si>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</si>
  <si>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</si>
  <si>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</si>
  <si>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</si>
  <si>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</si>
  <si>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</si>
  <si>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</si>
  <si>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</si>
  <si>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</si>
  <si>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</si>
  <si>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</si>
  <si>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</si>
  <si>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</si>
  <si>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</si>
  <si>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</si>
  <si>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</si>
  <si>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</si>
  <si>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</si>
  <si>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</si>
  <si>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</si>
  <si>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</si>
  <si>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</si>
  <si>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</si>
  <si>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</si>
  <si>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</si>
  <si>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</si>
  <si>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</si>
  <si>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</si>
  <si>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</si>
  <si>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</si>
  <si>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</si>
  <si>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</si>
  <si>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</si>
  <si>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</si>
  <si>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</si>
  <si>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</si>
  <si>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</si>
  <si>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</si>
  <si>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</si>
  <si>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</si>
  <si>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</si>
  <si>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</si>
  <si>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</si>
  <si>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</si>
  <si>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</si>
  <si>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</si>
  <si>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</si>
  <si>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</si>
  <si>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</si>
  <si>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</si>
  <si>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</si>
  <si>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</si>
  <si>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</si>
  <si>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</si>
  <si>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</si>
  <si>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</si>
  <si>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</si>
  <si>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</si>
  <si>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</si>
  <si>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</si>
  <si>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</si>
  <si>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</si>
  <si>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</si>
  <si>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</si>
  <si>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</si>
  <si>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</si>
  <si>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</si>
  <si>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</si>
  <si>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</si>
  <si>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</si>
  <si>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</si>
  <si>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</si>
  <si>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</si>
  <si>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</si>
  <si>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</si>
  <si>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</si>
  <si>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</si>
  <si>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</si>
  <si>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</si>
  <si>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</si>
  <si>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</si>
  <si>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</si>
  <si>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</si>
  <si>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</si>
  <si>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</si>
  <si>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</si>
  <si>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</si>
  <si>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</si>
  <si>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</si>
  <si>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</si>
  <si>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</si>
  <si>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</si>
  <si>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</si>
  <si>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</si>
  <si>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</si>
  <si>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</si>
  <si>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</si>
  <si>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</si>
  <si>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</si>
  <si>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</si>
  <si>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</si>
  <si>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</si>
  <si>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</si>
  <si>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</si>
  <si>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</si>
  <si>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</si>
  <si>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</si>
  <si>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</si>
  <si>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</si>
  <si>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</si>
  <si>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</si>
  <si>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</si>
  <si>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</si>
  <si>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</si>
  <si>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</si>
  <si>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</si>
  <si>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</si>
  <si>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</si>
  <si>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</si>
  <si>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</si>
  <si>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</si>
  <si>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</si>
  <si>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</si>
  <si>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</si>
  <si>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</si>
  <si>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</si>
  <si>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</si>
  <si>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</si>
  <si>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</si>
  <si>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</si>
  <si>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</si>
  <si>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</si>
  <si>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</si>
  <si>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</si>
  <si>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</si>
  <si>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</si>
  <si>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</si>
  <si>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</si>
  <si>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</si>
  <si>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</si>
  <si>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</si>
  <si>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</si>
  <si>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</si>
  <si>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</si>
  <si>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</si>
  <si>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</si>
  <si>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</si>
  <si>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</si>
  <si>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</si>
  <si>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</si>
  <si>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</si>
  <si>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</si>
  <si>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</si>
  <si>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</si>
  <si>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</si>
  <si>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</si>
  <si>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</si>
  <si>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</si>
  <si>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</si>
  <si>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</si>
  <si>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</si>
  <si>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</si>
  <si>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</si>
  <si>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</si>
  <si>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</si>
  <si>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</si>
  <si>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</si>
  <si>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</si>
  <si>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</si>
  <si>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</si>
  <si>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</si>
  <si>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</si>
  <si>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</si>
  <si>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</si>
  <si>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</si>
  <si>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</si>
  <si>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</si>
  <si>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</si>
  <si>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</si>
  <si>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</si>
  <si>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</si>
  <si>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</si>
  <si>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</si>
  <si>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</si>
  <si>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</si>
  <si>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</si>
  <si>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</si>
  <si>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</si>
  <si>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</si>
  <si>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</si>
  <si>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</si>
  <si>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</si>
  <si>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</si>
  <si>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</si>
  <si>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</si>
  <si>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</si>
  <si>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</si>
  <si>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</si>
  <si>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</si>
  <si>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</si>
  <si>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</si>
  <si>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</si>
  <si>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</si>
  <si>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</si>
  <si>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</si>
  <si>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</si>
  <si>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</si>
  <si>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</si>
  <si>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</si>
  <si>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</si>
  <si>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</si>
  <si>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</si>
  <si>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</si>
  <si>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</si>
  <si>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</si>
  <si>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</si>
  <si>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</si>
  <si>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</si>
  <si>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</si>
  <si>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</si>
  <si>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</si>
  <si>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</si>
  <si>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</si>
  <si>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</si>
  <si>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</si>
  <si>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</si>
  <si>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</si>
  <si>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</si>
  <si>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</si>
  <si>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</si>
  <si>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</si>
  <si>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</si>
  <si>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</si>
  <si>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</si>
  <si>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</si>
  <si>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</si>
  <si>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</si>
  <si>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</si>
  <si>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</si>
  <si>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</si>
  <si>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</si>
  <si>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</si>
  <si>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</si>
  <si>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</si>
  <si>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</si>
  <si>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</si>
  <si>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</si>
  <si>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</si>
  <si>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</si>
  <si>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</si>
  <si>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</si>
  <si>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</si>
  <si>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</si>
  <si>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</si>
  <si>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</si>
  <si>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</si>
  <si>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</si>
  <si>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</si>
  <si>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</si>
  <si>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</si>
  <si>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</si>
  <si>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</si>
  <si>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</si>
  <si>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</si>
  <si>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</si>
  <si>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</si>
  <si>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</si>
  <si>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</si>
  <si>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</si>
  <si>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</si>
  <si>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</si>
  <si>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</si>
  <si>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</si>
  <si>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</si>
  <si>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</si>
  <si>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</si>
  <si>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</si>
  <si>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</si>
  <si>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</si>
  <si>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</si>
  <si>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</si>
  <si>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</si>
  <si>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</si>
  <si>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</si>
  <si>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</si>
  <si>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</si>
  <si>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</si>
  <si>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</si>
  <si>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</si>
  <si>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</si>
  <si>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</si>
  <si>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</si>
  <si>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</si>
  <si>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</si>
  <si>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</si>
  <si>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</si>
  <si>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</si>
  <si>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</si>
  <si>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</si>
  <si>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</si>
  <si>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</si>
  <si>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</si>
  <si>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</si>
  <si>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</si>
  <si>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</si>
  <si>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</si>
  <si>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</si>
  <si>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</si>
  <si>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</si>
  <si>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</si>
  <si>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</si>
  <si>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</si>
  <si>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</si>
  <si>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</si>
  <si>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</si>
  <si>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</si>
  <si>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</si>
  <si>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</si>
  <si>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</si>
  <si>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</si>
  <si>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</si>
  <si>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</si>
  <si>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</si>
  <si>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</si>
  <si>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</si>
  <si>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</si>
  <si>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</si>
  <si>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</si>
  <si>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</si>
  <si>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</si>
  <si>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</si>
  <si>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</si>
  <si>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</si>
  <si>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</si>
  <si>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</si>
  <si>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</si>
  <si>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</si>
  <si>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</si>
  <si>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</si>
  <si>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</si>
  <si>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</si>
  <si>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</si>
  <si>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</si>
  <si>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</si>
  <si>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</si>
  <si>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</si>
  <si>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</si>
  <si>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</si>
  <si>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</si>
  <si>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</si>
  <si>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</si>
  <si>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</si>
  <si>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</si>
  <si>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</si>
  <si>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</si>
  <si>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</si>
  <si>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</si>
  <si>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</si>
  <si>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</si>
  <si>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</si>
  <si>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</si>
  <si>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</si>
  <si>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</si>
  <si>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</si>
  <si>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</si>
  <si>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</si>
  <si>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</si>
  <si>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</si>
  <si>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</si>
  <si>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</si>
  <si>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</si>
  <si>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</si>
  <si>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</si>
  <si>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</si>
  <si>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</si>
  <si>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</si>
  <si>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</si>
  <si>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</si>
  <si>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</si>
  <si>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</si>
  <si>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</si>
  <si>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</si>
  <si>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</si>
  <si>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</si>
  <si>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</si>
  <si>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</si>
  <si>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</si>
  <si>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</si>
  <si>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</si>
  <si>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</si>
  <si>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</si>
  <si>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</si>
  <si>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</si>
  <si>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</si>
  <si>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</si>
  <si>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</si>
  <si>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</si>
  <si>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</si>
  <si>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</si>
  <si>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</si>
  <si>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</si>
  <si>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</si>
  <si>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</si>
  <si>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</si>
  <si>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</si>
  <si>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</si>
  <si>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</si>
  <si>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</si>
  <si>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</si>
  <si>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</si>
  <si>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</si>
  <si>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</si>
  <si>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</si>
  <si>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</si>
  <si>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</si>
  <si>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</si>
  <si>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</si>
  <si>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</si>
  <si>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</si>
  <si>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</si>
  <si>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</si>
  <si>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</si>
  <si>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</si>
  <si>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</si>
  <si>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</si>
  <si>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</si>
  <si>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</si>
  <si>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</si>
  <si>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</si>
  <si>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</si>
  <si>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</si>
  <si>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</si>
  <si>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</si>
  <si>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</si>
  <si>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</si>
  <si>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</si>
  <si>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</si>
  <si>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</si>
  <si>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</si>
  <si>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</si>
  <si>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</si>
  <si>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</si>
  <si>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</si>
  <si>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</si>
  <si>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</si>
  <si>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</si>
  <si>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</si>
  <si>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</si>
  <si>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</si>
  <si>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</si>
  <si>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</si>
  <si>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</si>
  <si>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</si>
  <si>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</si>
  <si>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</si>
  <si>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</si>
  <si>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</si>
  <si>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</si>
  <si>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</si>
  <si>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</si>
  <si>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</si>
  <si>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</si>
  <si>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</si>
  <si>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</si>
  <si>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</si>
  <si>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</si>
  <si>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</si>
  <si>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</si>
  <si>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</si>
  <si>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</si>
  <si>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</si>
  <si>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</si>
  <si>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</si>
  <si>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</si>
  <si>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</si>
  <si>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</si>
  <si>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</si>
  <si>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</si>
  <si>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</si>
  <si>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</si>
  <si>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</si>
  <si>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</si>
  <si>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</si>
  <si>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</si>
  <si>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</si>
  <si>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</si>
  <si>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</si>
  <si>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</si>
  <si>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</si>
  <si>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</si>
  <si>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</si>
  <si>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</si>
  <si>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</si>
  <si>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</si>
  <si>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</si>
  <si>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</si>
  <si>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</si>
  <si>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</si>
  <si>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</si>
  <si>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</si>
  <si>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</si>
  <si>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</si>
  <si>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</si>
  <si>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</si>
  <si>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</si>
  <si>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</si>
  <si>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</si>
  <si>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</si>
  <si>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</si>
  <si>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</si>
  <si>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</si>
  <si>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</si>
  <si>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</si>
  <si>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</si>
  <si>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</si>
  <si>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</si>
  <si>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</si>
  <si>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</si>
  <si>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</si>
  <si>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</si>
  <si>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</si>
  <si>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</si>
  <si>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</si>
  <si>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</si>
  <si>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</si>
  <si>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</si>
  <si>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</si>
  <si>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</si>
  <si>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</si>
  <si>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</si>
  <si>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</si>
  <si>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</si>
  <si>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</si>
  <si>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</si>
  <si>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</si>
  <si>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</si>
  <si>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</si>
  <si>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</si>
  <si>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</si>
  <si>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</si>
  <si>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</si>
  <si>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</si>
  <si>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</si>
  <si>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</si>
  <si>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</si>
  <si>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</si>
  <si>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</si>
  <si>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</si>
  <si>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</si>
  <si>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</si>
  <si>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</si>
  <si>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</si>
  <si>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</si>
  <si>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</si>
  <si>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</si>
  <si>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</si>
  <si>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</si>
  <si>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</si>
  <si>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</si>
  <si>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</si>
  <si>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</si>
  <si>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</si>
  <si>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</si>
  <si>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</si>
  <si>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</si>
  <si>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</si>
  <si>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</si>
  <si>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</si>
  <si>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</si>
  <si>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</si>
  <si>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</si>
  <si>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</si>
  <si>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</si>
  <si>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</si>
  <si>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</si>
  <si>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</si>
  <si>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</si>
  <si>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</si>
  <si>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</si>
  <si>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</si>
  <si>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</si>
  <si>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</si>
  <si>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</si>
  <si>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</si>
  <si>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</si>
  <si>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</si>
  <si>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</si>
  <si>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</si>
  <si>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</si>
  <si>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</si>
  <si>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</si>
  <si>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</si>
  <si>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</si>
  <si>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</si>
  <si>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</si>
  <si>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</si>
  <si>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</si>
  <si>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</si>
  <si>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</si>
  <si>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</si>
  <si>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</si>
  <si>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</si>
  <si>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</si>
  <si>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</si>
  <si>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</si>
  <si>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</si>
  <si>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</si>
  <si>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</si>
  <si>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</si>
  <si>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</si>
  <si>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</si>
  <si>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</si>
  <si>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</si>
  <si>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</si>
  <si>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</si>
  <si>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</si>
  <si>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</si>
  <si>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</si>
  <si>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</si>
  <si>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</si>
  <si>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</si>
  <si>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</si>
  <si>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</si>
  <si>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</si>
  <si>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</si>
  <si>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</si>
  <si>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</si>
  <si>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</si>
  <si>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</si>
  <si>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</si>
  <si>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</si>
  <si>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</si>
  <si>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</si>
  <si>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</si>
  <si>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</si>
  <si>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</si>
  <si>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</si>
  <si>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</si>
  <si>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</si>
  <si>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</si>
  <si>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</si>
  <si>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</si>
  <si>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</si>
  <si>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</si>
  <si>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</si>
  <si>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</si>
  <si>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</si>
  <si>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</si>
  <si>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</si>
  <si>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</si>
  <si>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</si>
  <si>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</si>
  <si>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</si>
  <si>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</si>
  <si>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</si>
  <si>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</si>
  <si>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</si>
  <si>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</si>
  <si>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</si>
  <si>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</si>
  <si>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</si>
  <si>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</si>
  <si>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</si>
  <si>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</si>
  <si>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</si>
  <si>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</si>
  <si>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</si>
  <si>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</si>
  <si>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</si>
  <si>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</si>
  <si>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</si>
  <si>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</si>
  <si>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</si>
  <si>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</si>
  <si>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</si>
  <si>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</si>
  <si>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</si>
  <si>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</si>
  <si>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</si>
  <si>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</si>
  <si>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</si>
  <si>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</si>
  <si>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</si>
  <si>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</si>
  <si>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</si>
  <si>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</si>
  <si>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</si>
  <si>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</si>
  <si>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</si>
  <si>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</si>
  <si>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</si>
  <si>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</si>
  <si>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</si>
  <si>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</si>
  <si>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</si>
  <si>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</si>
  <si>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</si>
  <si>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</si>
  <si>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</si>
  <si>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</si>
  <si>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</si>
  <si>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</si>
  <si>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</si>
  <si>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</si>
  <si>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</si>
  <si>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</si>
  <si>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</si>
  <si>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</si>
  <si>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</si>
  <si>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</si>
  <si>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</si>
  <si>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</si>
  <si>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</si>
  <si>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</si>
  <si>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</si>
  <si>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</si>
  <si>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</si>
  <si>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</si>
  <si>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</si>
  <si>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</si>
  <si>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</si>
  <si>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</si>
  <si>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</si>
  <si>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</si>
  <si>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</si>
  <si>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</si>
  <si>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</si>
  <si>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</si>
  <si>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</si>
  <si>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</si>
  <si>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</si>
  <si>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</si>
  <si>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</si>
  <si>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</si>
  <si>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</si>
  <si>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</si>
  <si>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</si>
  <si>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</si>
  <si>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</si>
  <si>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</si>
  <si>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</si>
  <si>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</si>
  <si>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</si>
  <si>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</si>
  <si>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</si>
  <si>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</si>
  <si>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</si>
  <si>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</si>
  <si>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</si>
  <si>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</si>
  <si>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</si>
  <si>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</si>
  <si>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</si>
  <si>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</si>
  <si>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</si>
  <si>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</si>
  <si>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</si>
  <si>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</si>
  <si>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</si>
  <si>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</si>
  <si>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</si>
  <si>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</si>
  <si>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</si>
  <si>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</si>
  <si>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</si>
  <si>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</si>
  <si>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</si>
  <si>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</si>
  <si>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</si>
  <si>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</si>
  <si>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</si>
  <si>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</si>
  <si>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</si>
  <si>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</si>
  <si>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</si>
  <si>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</si>
  <si>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</si>
  <si>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</si>
  <si>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</si>
  <si>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</si>
  <si>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</si>
  <si>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</si>
  <si>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</si>
  <si>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</si>
  <si>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</si>
  <si>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</si>
  <si>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</si>
  <si>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</si>
  <si>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</si>
  <si>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</si>
  <si>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</si>
  <si>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</si>
  <si>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</si>
  <si>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</si>
  <si>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</si>
  <si>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</si>
  <si>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</si>
  <si>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</si>
  <si>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</si>
  <si>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</si>
  <si>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</si>
  <si>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</si>
  <si>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</si>
  <si>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</si>
  <si>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</si>
  <si>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</si>
  <si>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</si>
  <si>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</si>
  <si>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</si>
  <si>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</si>
  <si>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</si>
  <si>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</si>
  <si>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</si>
  <si>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</si>
  <si>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</si>
  <si>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</si>
  <si>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</si>
  <si>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</si>
  <si>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</si>
  <si>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</si>
  <si>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</si>
  <si>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</si>
  <si>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</si>
  <si>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</si>
  <si>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</si>
  <si>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</si>
  <si>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</si>
  <si>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</si>
  <si>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</si>
  <si>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</si>
  <si>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</si>
  <si>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</si>
  <si>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</si>
  <si>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</si>
  <si>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</si>
  <si>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</si>
  <si>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</si>
  <si>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</si>
  <si>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</si>
  <si>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</si>
  <si>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</si>
  <si>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</si>
  <si>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</si>
  <si>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</si>
  <si>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</si>
  <si>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</si>
  <si>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</si>
  <si>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</si>
  <si>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</si>
  <si>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</si>
  <si>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</si>
  <si>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</si>
  <si>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</si>
  <si>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</si>
  <si>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</si>
  <si>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</si>
  <si>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</si>
  <si>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</si>
  <si>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</si>
  <si>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</si>
  <si>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</si>
  <si>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</si>
  <si>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</si>
  <si>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</si>
  <si>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</si>
  <si>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</si>
  <si>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</si>
  <si>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</si>
  <si>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</si>
  <si>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</si>
  <si>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</si>
  <si>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</si>
  <si>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</si>
  <si>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</si>
  <si>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</si>
  <si>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</si>
  <si>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</si>
  <si>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</si>
  <si>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</si>
  <si>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</si>
  <si>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</si>
  <si>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</si>
  <si>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</si>
  <si>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</si>
  <si>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</si>
  <si>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</si>
  <si>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</si>
  <si>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</si>
  <si>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</si>
  <si>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</si>
  <si>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</si>
  <si>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</si>
  <si>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</si>
  <si>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</si>
  <si>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</si>
  <si>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</si>
  <si>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</si>
  <si>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</si>
  <si>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</si>
  <si>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</si>
  <si>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</si>
  <si>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</si>
  <si>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</si>
  <si>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</si>
  <si>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</si>
  <si>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</si>
  <si>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</si>
  <si>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</si>
  <si>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</si>
  <si>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</si>
  <si>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</si>
  <si>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</si>
  <si>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</si>
  <si>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</si>
  <si>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</si>
  <si>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</si>
  <si>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</si>
  <si>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</si>
  <si>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</si>
  <si>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</si>
  <si>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</si>
  <si>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</si>
  <si>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</si>
  <si>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</si>
  <si>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</si>
  <si>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</si>
  <si>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</si>
  <si>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</si>
  <si>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</si>
  <si>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</si>
  <si>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</si>
  <si>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</si>
  <si>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</si>
  <si>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</si>
  <si>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</si>
  <si>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</si>
  <si>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</si>
  <si>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</si>
  <si>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</si>
  <si>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</si>
  <si>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</si>
  <si>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</si>
  <si>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</si>
  <si>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</si>
  <si>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</si>
  <si>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</si>
  <si>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</si>
  <si>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</si>
  <si>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</si>
  <si>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</si>
  <si>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</si>
  <si>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</si>
  <si>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</si>
  <si>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</si>
  <si>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</si>
  <si>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</si>
  <si>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</si>
  <si>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</si>
  <si>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</si>
  <si>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</si>
  <si>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</si>
  <si>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</si>
  <si>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</si>
  <si>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</si>
  <si>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</si>
  <si>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</si>
  <si>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</si>
  <si>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</si>
  <si>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</si>
  <si>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</si>
  <si>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</si>
  <si>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</si>
  <si>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</si>
  <si>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</si>
  <si>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</si>
  <si>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</si>
  <si>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</si>
  <si>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</si>
  <si>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</si>
  <si>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</si>
  <si>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</si>
  <si>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</si>
  <si>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</si>
  <si>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</si>
  <si>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</si>
  <si>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</si>
  <si>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</si>
  <si>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</si>
  <si>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</si>
  <si>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</si>
  <si>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</si>
  <si>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</si>
  <si>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</si>
  <si>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</si>
  <si>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</si>
  <si>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</si>
  <si>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</si>
  <si>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</si>
  <si>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</si>
  <si>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</si>
  <si>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</si>
  <si>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</si>
  <si>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</si>
  <si>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</si>
  <si>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</si>
  <si>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</si>
  <si>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</si>
  <si>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</si>
  <si>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</si>
  <si>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</si>
  <si>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</si>
  <si>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</si>
  <si>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</si>
  <si>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</si>
  <si>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</si>
  <si>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</si>
  <si>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</si>
  <si>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</si>
  <si>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</si>
  <si>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</si>
  <si>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</si>
  <si>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</si>
  <si>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</si>
  <si>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</si>
  <si>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</si>
  <si>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</si>
  <si>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</si>
  <si>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</si>
  <si>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</si>
  <si>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</si>
  <si>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</si>
  <si>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</si>
  <si>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</si>
  <si>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</si>
  <si>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</si>
  <si>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</si>
  <si>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</si>
  <si>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</si>
  <si>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</si>
  <si>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</si>
  <si>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</si>
  <si>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</si>
  <si>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</si>
  <si>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</si>
  <si>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</si>
  <si>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</si>
  <si>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</si>
  <si>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</si>
  <si>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</si>
  <si>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</si>
  <si>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</si>
  <si>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</si>
  <si>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</si>
  <si>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</si>
  <si>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</si>
  <si>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</si>
  <si>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</si>
  <si>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</si>
  <si>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</si>
  <si>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</si>
  <si>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</si>
  <si>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</si>
  <si>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</si>
  <si>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</si>
  <si>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</si>
  <si>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</si>
  <si>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</si>
  <si>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</si>
  <si>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</si>
  <si>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</si>
  <si>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</si>
  <si>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</si>
  <si>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</si>
  <si>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</si>
  <si>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</si>
  <si>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</si>
  <si>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</si>
  <si>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</si>
  <si>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</si>
  <si>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</si>
  <si>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</si>
  <si>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</si>
  <si>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</si>
  <si>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</si>
  <si>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</si>
  <si>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</si>
  <si>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</si>
  <si>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</si>
  <si>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</si>
  <si>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</si>
  <si>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</si>
  <si>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</si>
  <si>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</si>
  <si>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</si>
  <si>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</si>
  <si>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</si>
  <si>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</si>
  <si>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</si>
  <si>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</si>
  <si>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</si>
  <si>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</si>
  <si>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</si>
  <si>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</si>
  <si>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</si>
  <si>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</si>
  <si>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</si>
  <si>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</si>
  <si>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</si>
  <si>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</si>
  <si>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</si>
  <si>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</si>
  <si>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</si>
  <si>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</si>
  <si>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</si>
  <si>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</si>
  <si>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</si>
  <si>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</si>
  <si>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</si>
  <si>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</si>
  <si>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</si>
  <si>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</si>
  <si>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</si>
  <si>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</si>
  <si>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</si>
  <si>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</si>
  <si>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</si>
  <si>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</si>
  <si>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</si>
  <si>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</si>
  <si>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</si>
  <si>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</si>
  <si>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</si>
  <si>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</si>
  <si>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</si>
  <si>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</si>
  <si>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</si>
  <si>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</si>
  <si>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</si>
  <si>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</si>
  <si>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</si>
  <si>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</si>
  <si>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</si>
  <si>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</si>
  <si>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</si>
  <si>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</si>
  <si>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</si>
  <si>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</si>
  <si>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</si>
  <si>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</si>
  <si>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</si>
  <si>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</si>
  <si>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</si>
  <si>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</si>
  <si>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</si>
  <si>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</si>
  <si>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</si>
  <si>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</si>
  <si>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</si>
  <si>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</si>
  <si>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</si>
  <si>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</si>
  <si>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</si>
  <si>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</si>
  <si>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</si>
  <si>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</si>
  <si>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</si>
  <si>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</si>
  <si>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</si>
  <si>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</si>
  <si>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</si>
  <si>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</si>
  <si>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</si>
  <si>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</si>
  <si>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</si>
  <si>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</si>
  <si>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</si>
  <si>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</si>
  <si>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</si>
  <si>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</si>
  <si>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</si>
  <si>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</si>
  <si>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</si>
  <si>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</si>
  <si>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</si>
  <si>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</si>
  <si>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</si>
  <si>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</si>
  <si>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</si>
  <si>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</si>
  <si>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</si>
  <si>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</si>
  <si>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</si>
  <si>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</si>
  <si>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</si>
  <si>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</si>
  <si>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</si>
  <si>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</si>
  <si>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</si>
  <si>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</si>
  <si>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</si>
  <si>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</si>
  <si>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</si>
  <si>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</si>
  <si>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</si>
  <si>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</si>
  <si>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</si>
  <si>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</si>
  <si>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</si>
  <si>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</si>
  <si>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</si>
  <si>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</si>
  <si>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</si>
  <si>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</si>
  <si>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</si>
  <si>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</si>
  <si>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</si>
  <si>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</si>
  <si>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</si>
  <si>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</si>
  <si>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</si>
  <si>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</si>
  <si>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</si>
  <si>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</si>
  <si>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</si>
  <si>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</si>
  <si>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</si>
  <si>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</si>
  <si>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</si>
  <si>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</si>
  <si>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</si>
  <si>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</si>
  <si>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</si>
  <si>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</si>
  <si>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</si>
  <si>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</si>
  <si>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</si>
  <si>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</si>
  <si>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</si>
  <si>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</si>
  <si>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</si>
  <si>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</si>
  <si>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</si>
  <si>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</si>
  <si>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</si>
  <si>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</si>
  <si>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</si>
  <si>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</si>
  <si>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</si>
  <si>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</si>
  <si>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</si>
  <si>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</si>
  <si>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</si>
  <si>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</si>
  <si>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</si>
  <si>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</si>
  <si>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</si>
  <si>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</si>
  <si>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</si>
  <si>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</si>
  <si>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</si>
  <si>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</si>
  <si>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</si>
  <si>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</si>
  <si>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</si>
  <si>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</si>
  <si>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</si>
  <si>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</si>
  <si>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</si>
  <si>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</si>
  <si>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</si>
  <si>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</si>
  <si>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</si>
  <si>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</si>
  <si>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</si>
  <si>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</si>
  <si>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</si>
  <si>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</si>
  <si>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</si>
  <si>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</si>
  <si>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</si>
  <si>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</si>
  <si>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</si>
  <si>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</si>
  <si>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</si>
  <si>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</si>
  <si>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</si>
  <si>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</si>
  <si>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</si>
  <si>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</si>
  <si>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</si>
  <si>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</si>
  <si>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</si>
  <si>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</si>
  <si>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</si>
  <si>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</si>
  <si>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</si>
  <si>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</si>
  <si>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</si>
  <si>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</si>
  <si>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</si>
  <si>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</si>
  <si>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</si>
  <si>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</si>
  <si>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</si>
  <si>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</si>
  <si>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</si>
  <si>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</si>
  <si>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</si>
  <si>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</si>
  <si>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</si>
  <si>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</si>
  <si>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</si>
  <si>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</si>
  <si>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</si>
  <si>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</si>
  <si>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</si>
  <si>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</si>
  <si>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</si>
  <si>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</si>
  <si>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</si>
  <si>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</si>
  <si>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</si>
  <si>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</si>
  <si>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</si>
  <si>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</si>
  <si>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</si>
  <si>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</si>
  <si>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</si>
  <si>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</si>
  <si>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</si>
  <si>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</si>
  <si>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</si>
  <si>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</si>
  <si>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</si>
  <si>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</si>
  <si>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</si>
  <si>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</si>
  <si>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</si>
  <si>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</si>
  <si>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</si>
  <si>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</si>
  <si>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</si>
  <si>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</si>
  <si>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</si>
  <si>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</si>
  <si>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</si>
  <si>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</si>
  <si>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</si>
  <si>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</si>
  <si>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</si>
  <si>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</si>
  <si>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</si>
  <si>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</si>
  <si>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</si>
  <si>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</si>
  <si>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</si>
  <si>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</si>
  <si>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</si>
  <si>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</si>
  <si>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</si>
  <si>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</si>
  <si>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</si>
  <si>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</si>
  <si>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</si>
  <si>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</si>
  <si>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</si>
  <si>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</si>
  <si>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</si>
  <si>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</si>
  <si>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</si>
  <si>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</si>
  <si>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</si>
  <si>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</si>
  <si>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</si>
  <si>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</si>
  <si>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</si>
  <si>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</si>
  <si>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</si>
  <si>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</si>
  <si>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</si>
  <si>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</si>
  <si>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</si>
  <si>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</si>
  <si>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</si>
  <si>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</si>
  <si>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</si>
  <si>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</si>
  <si>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</si>
  <si>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</si>
  <si>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</si>
  <si>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</si>
  <si>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</si>
  <si>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</si>
  <si>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</si>
  <si>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</si>
  <si>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</si>
  <si>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</si>
  <si>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</si>
  <si>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</si>
  <si>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</si>
  <si>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</si>
  <si>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</si>
  <si>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</si>
  <si>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</si>
  <si>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</si>
  <si>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</si>
  <si>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</si>
  <si>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</si>
  <si>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</si>
  <si>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</si>
  <si>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</si>
  <si>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</si>
  <si>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</si>
  <si>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</si>
  <si>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</si>
  <si>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</si>
  <si>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</si>
  <si>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</si>
  <si>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</si>
  <si>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</si>
  <si>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</si>
  <si>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</si>
  <si>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</si>
  <si>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</si>
  <si>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</si>
  <si>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</si>
  <si>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</si>
  <si>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</si>
  <si>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</si>
  <si>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</si>
  <si>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</si>
  <si>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</si>
  <si>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</si>
  <si>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</si>
  <si>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</si>
  <si>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</si>
  <si>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</si>
  <si>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</si>
  <si>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</si>
  <si>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</si>
  <si>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</si>
  <si>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</si>
  <si>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</si>
  <si>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</si>
  <si>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</si>
  <si>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</si>
  <si>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</si>
  <si>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</si>
  <si>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</si>
  <si>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</si>
  <si>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</si>
  <si>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</si>
  <si>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</si>
  <si>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</si>
  <si>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</si>
  <si>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</si>
  <si>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</si>
  <si>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</si>
  <si>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</si>
  <si>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</si>
  <si>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</si>
  <si>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</si>
  <si>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</si>
  <si>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</si>
  <si>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</si>
  <si>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</si>
  <si>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</si>
  <si>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</si>
  <si>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</si>
  <si>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</si>
  <si>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</si>
  <si>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</si>
  <si>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</si>
  <si>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</si>
  <si>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</si>
  <si>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</si>
  <si>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</si>
  <si>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</si>
  <si>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</si>
  <si>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</si>
  <si>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</si>
  <si>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</si>
  <si>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</si>
  <si>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</si>
  <si>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</si>
  <si>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</si>
  <si>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</si>
  <si>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</si>
  <si>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</si>
  <si>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</si>
  <si>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</si>
  <si>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</si>
  <si>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</si>
  <si>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</si>
  <si>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</si>
  <si>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</si>
  <si>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</si>
  <si>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</si>
  <si>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</si>
  <si>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</si>
  <si>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</si>
  <si>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</si>
  <si>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</si>
  <si>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</si>
  <si>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</si>
  <si>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</si>
  <si>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</si>
  <si>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</si>
  <si>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</si>
  <si>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</si>
  <si>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</si>
  <si>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</si>
  <si>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</si>
  <si>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</si>
  <si>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</si>
  <si>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</si>
  <si>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</si>
  <si>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</si>
  <si>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</si>
  <si>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</si>
  <si>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</si>
  <si>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</si>
  <si>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</si>
  <si>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</si>
  <si>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</si>
  <si>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</si>
  <si>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</si>
  <si>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</si>
  <si>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</si>
  <si>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</si>
  <si>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</si>
  <si>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</si>
  <si>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</si>
  <si>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</si>
  <si>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</si>
  <si>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</si>
  <si>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</si>
  <si>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</si>
  <si>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</si>
  <si>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</si>
  <si>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</si>
  <si>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</si>
  <si>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</si>
  <si>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</si>
  <si>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</si>
  <si>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</si>
  <si>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</si>
  <si>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</si>
  <si>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</si>
  <si>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</si>
  <si>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</si>
  <si>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</si>
  <si>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</si>
  <si>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</si>
  <si>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</si>
  <si>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</si>
  <si>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</si>
  <si>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</si>
  <si>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</si>
  <si>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</si>
  <si>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</si>
  <si>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</si>
  <si>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</si>
  <si>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</si>
  <si>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</si>
  <si>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</si>
  <si>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</si>
  <si>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</si>
  <si>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</si>
  <si>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</si>
  <si>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</si>
  <si>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</si>
  <si>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</si>
  <si>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</si>
  <si>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</si>
  <si>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</si>
  <si>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</si>
  <si>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</si>
  <si>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</si>
  <si>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</si>
  <si>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</si>
  <si>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</si>
  <si>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</si>
  <si>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</si>
  <si>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</si>
  <si>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</si>
  <si>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</si>
  <si>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</si>
  <si>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</si>
  <si>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</si>
  <si>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</si>
  <si>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</si>
  <si>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</si>
  <si>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</si>
  <si>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</si>
  <si>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</si>
  <si>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</si>
  <si>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</si>
  <si>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</si>
  <si>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</si>
  <si>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</si>
  <si>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</si>
  <si>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</si>
  <si>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</si>
  <si>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</si>
  <si>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</si>
  <si>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</si>
  <si>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</si>
  <si>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</si>
  <si>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</si>
  <si>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</si>
  <si>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</si>
  <si>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</si>
  <si>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</si>
  <si>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</si>
  <si>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</si>
  <si>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</si>
  <si>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</si>
  <si>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</si>
  <si>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</si>
  <si>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</si>
  <si>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</si>
  <si>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</si>
  <si>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</si>
  <si>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</si>
  <si>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</si>
  <si>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</si>
  <si>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</si>
  <si>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</si>
  <si>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</si>
  <si>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</si>
  <si>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</si>
  <si>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</si>
  <si>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</si>
  <si>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</si>
  <si>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</si>
  <si>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</si>
  <si>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</si>
  <si>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</si>
  <si>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</si>
  <si>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</si>
  <si>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</si>
  <si>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</si>
  <si>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</si>
  <si>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</si>
  <si>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</si>
  <si>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</si>
  <si>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</si>
  <si>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</si>
  <si>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</si>
  <si>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</si>
  <si>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</si>
  <si>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</si>
  <si>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</si>
  <si>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</si>
  <si>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</si>
  <si>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</si>
  <si>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</si>
  <si>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</si>
  <si>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</si>
  <si>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</si>
  <si>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</si>
  <si>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</si>
  <si>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</si>
  <si>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</si>
  <si>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</si>
  <si>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</si>
  <si>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</si>
  <si>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</si>
  <si>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</si>
  <si>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</si>
  <si>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</si>
  <si>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</si>
  <si>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</si>
  <si>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</si>
  <si>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</si>
  <si>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</si>
  <si>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</si>
  <si>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</si>
  <si>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</si>
  <si>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</si>
  <si>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</si>
  <si>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</si>
  <si>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</si>
  <si>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</si>
  <si>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</si>
  <si>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</si>
  <si>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</si>
  <si>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</si>
  <si>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</si>
  <si>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</si>
  <si>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</si>
  <si>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</si>
  <si>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</si>
  <si>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</si>
  <si>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</si>
  <si>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</si>
  <si>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</si>
  <si>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</si>
  <si>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</si>
  <si>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</si>
  <si>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</si>
  <si>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</si>
  <si>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</si>
  <si>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</si>
  <si>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</si>
  <si>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</si>
  <si>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</si>
  <si>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</si>
  <si>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</si>
  <si>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</si>
  <si>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</si>
  <si>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</si>
  <si>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</si>
  <si>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</si>
  <si>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</si>
  <si>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</si>
  <si>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</si>
  <si>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</si>
  <si>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</si>
  <si>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</si>
  <si>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</si>
  <si>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</si>
  <si>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</si>
  <si>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</si>
  <si>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</si>
  <si>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</si>
  <si>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</si>
  <si>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</si>
  <si>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</si>
  <si>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</si>
  <si>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</si>
  <si>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</si>
  <si>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</si>
  <si>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</si>
  <si>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</si>
  <si>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</si>
  <si>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</si>
  <si>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</si>
  <si>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</si>
  <si>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</si>
  <si>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</si>
  <si>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</si>
  <si>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</si>
  <si>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</si>
  <si>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</si>
  <si>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</si>
  <si>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</si>
  <si>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</si>
  <si>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</si>
  <si>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</si>
  <si>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</si>
  <si>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</si>
  <si>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</si>
  <si>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</si>
  <si>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</si>
  <si>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</si>
  <si>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</si>
  <si>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</si>
  <si>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</si>
  <si>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</si>
  <si>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</si>
  <si>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</si>
  <si>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</si>
  <si>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</si>
  <si>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</si>
  <si>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</si>
  <si>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</si>
  <si>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</si>
  <si>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</si>
  <si>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</si>
  <si>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</si>
  <si>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</si>
  <si>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</si>
  <si>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</si>
  <si>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</si>
  <si>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</si>
  <si>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</si>
  <si>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</si>
  <si>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</si>
  <si>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</si>
  <si>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</si>
  <si>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</si>
  <si>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</si>
  <si>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</si>
  <si>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</si>
  <si>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</si>
  <si>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</si>
  <si>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</si>
  <si>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</si>
  <si>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</si>
  <si>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</si>
  <si>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</si>
  <si>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</si>
  <si>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</si>
  <si>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</si>
  <si>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</si>
  <si>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</si>
  <si>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</si>
  <si>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</si>
  <si>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</si>
  <si>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</si>
  <si>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</si>
  <si>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</si>
  <si>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</si>
  <si>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</si>
  <si>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</si>
  <si>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</si>
  <si>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</si>
  <si>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</si>
  <si>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</si>
  <si>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</si>
  <si>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</si>
  <si>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</si>
  <si>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</si>
  <si>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</si>
  <si>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</si>
  <si>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</si>
  <si>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</si>
  <si>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</si>
  <si>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</si>
  <si>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</si>
  <si>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</si>
  <si>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</si>
  <si>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</si>
  <si>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</si>
  <si>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</si>
  <si>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</si>
  <si>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</si>
  <si>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</si>
  <si>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</si>
  <si>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</si>
  <si>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</si>
  <si>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</si>
  <si>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</si>
  <si>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</si>
  <si>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</si>
  <si>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</si>
  <si>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</si>
  <si>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</si>
  <si>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</si>
  <si>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</si>
  <si>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</si>
  <si>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</si>
  <si>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</si>
  <si>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</si>
  <si>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</si>
  <si>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</si>
  <si>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</si>
  <si>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</si>
  <si>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</si>
  <si>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</si>
  <si>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</si>
  <si>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</si>
  <si>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</si>
  <si>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</si>
  <si>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</si>
  <si>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</si>
  <si>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</si>
  <si>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</si>
  <si>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</si>
  <si>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</si>
  <si>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</si>
  <si>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</si>
  <si>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</si>
  <si>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</si>
  <si>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</si>
  <si>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</si>
  <si>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</si>
  <si>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</si>
  <si>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</si>
  <si>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</si>
  <si>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</si>
  <si>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</si>
  <si>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</si>
  <si>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</si>
  <si>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</si>
  <si>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</si>
  <si>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</si>
  <si>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</si>
  <si>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</si>
  <si>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</si>
  <si>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</si>
  <si>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</si>
  <si>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</si>
  <si>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</si>
  <si>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</si>
  <si>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</si>
  <si>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</si>
  <si>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</si>
  <si>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</si>
  <si>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</si>
  <si>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</si>
  <si>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</si>
  <si>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</si>
  <si>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</si>
  <si>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</si>
  <si>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</si>
  <si>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</si>
  <si>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</si>
  <si>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</si>
  <si>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</si>
  <si>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</si>
  <si>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</si>
  <si>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</si>
  <si>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</si>
  <si>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</si>
  <si>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</si>
  <si>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</si>
  <si>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</si>
  <si>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</si>
  <si>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</si>
  <si>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</si>
  <si>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</si>
  <si>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</si>
  <si>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</si>
  <si>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</si>
  <si>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</si>
  <si>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</si>
  <si>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</si>
  <si>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</si>
  <si>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</si>
  <si>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</si>
  <si>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</si>
  <si>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</si>
  <si>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</si>
  <si>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</si>
  <si>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</si>
  <si>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</si>
  <si>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</si>
  <si>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</si>
  <si>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</si>
  <si>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</si>
  <si>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</si>
  <si>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</si>
  <si>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</si>
  <si>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</si>
  <si>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</si>
  <si>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</si>
  <si>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</si>
  <si>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</si>
  <si>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</si>
  <si>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</si>
  <si>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</si>
  <si>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</si>
  <si>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</si>
  <si>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</si>
  <si>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</si>
  <si>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</si>
  <si>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</si>
  <si>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</si>
  <si>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</si>
  <si>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</si>
  <si>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</si>
  <si>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</si>
  <si>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</si>
  <si>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</si>
  <si>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</si>
  <si>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</si>
  <si>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</si>
  <si>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</si>
  <si>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</si>
  <si>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</si>
  <si>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</si>
  <si>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</si>
  <si>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</si>
  <si>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</si>
  <si>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</si>
  <si>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</si>
  <si>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</si>
  <si>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</si>
  <si>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</si>
  <si>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</si>
  <si>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</si>
  <si>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</si>
  <si>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</si>
  <si>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</si>
  <si>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</si>
  <si>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</si>
  <si>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</si>
  <si>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</si>
  <si>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</si>
  <si>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</si>
  <si>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</si>
  <si>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</si>
  <si>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</si>
  <si>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</si>
  <si>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</si>
  <si>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</si>
  <si>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</si>
  <si>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</si>
  <si>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</si>
  <si>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</si>
  <si>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</si>
  <si>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</si>
  <si>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</si>
  <si>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</si>
  <si>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</si>
  <si>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</si>
  <si>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</si>
  <si>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</si>
  <si>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</si>
  <si>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</si>
  <si>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</si>
  <si>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</si>
  <si>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</si>
  <si>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</si>
  <si>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</si>
  <si>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</si>
  <si>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</si>
  <si>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</si>
  <si>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</si>
  <si>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</si>
  <si>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</si>
  <si>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</si>
  <si>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</si>
  <si>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</si>
  <si>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</si>
  <si>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</si>
  <si>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</si>
  <si>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</si>
  <si>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</si>
  <si>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</si>
  <si>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</si>
  <si>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</si>
  <si>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</si>
  <si>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</si>
  <si>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</si>
  <si>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</si>
  <si>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</si>
  <si>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</si>
  <si>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</si>
  <si>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</si>
  <si>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</si>
  <si>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</si>
  <si>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</si>
  <si>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</si>
  <si>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</si>
  <si>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</si>
  <si>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</si>
  <si>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</si>
  <si>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</si>
  <si>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</si>
  <si>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</si>
  <si>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</si>
  <si>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</si>
  <si>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</si>
  <si>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</si>
  <si>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</si>
  <si>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</si>
  <si>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</si>
  <si>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</si>
  <si>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</si>
  <si>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</si>
  <si>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</si>
  <si>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</si>
  <si>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</si>
  <si>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</si>
  <si>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</si>
  <si>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</si>
  <si>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</si>
  <si>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</si>
  <si>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</si>
  <si>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</si>
  <si>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</si>
  <si>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</si>
  <si>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</si>
  <si>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</si>
  <si>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</si>
  <si>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</si>
  <si>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</si>
  <si>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</si>
  <si>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</si>
  <si>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</si>
  <si>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</si>
  <si>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</si>
  <si>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</si>
  <si>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</si>
  <si>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</si>
  <si>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</si>
  <si>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</si>
  <si>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</si>
  <si>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</si>
  <si>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</si>
  <si>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</si>
  <si>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</si>
  <si>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</si>
  <si>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</si>
  <si>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</si>
  <si>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</si>
  <si>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</si>
  <si>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</si>
  <si>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</si>
  <si>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</si>
  <si>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</si>
  <si>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</si>
  <si>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</si>
  <si>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</si>
  <si>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</si>
  <si>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</si>
  <si>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</si>
  <si>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</si>
  <si>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</si>
  <si>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</si>
  <si>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</si>
  <si>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</si>
  <si>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</si>
  <si>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</si>
  <si>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</si>
  <si>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</si>
  <si>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</si>
  <si>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</si>
  <si>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</si>
  <si>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</si>
  <si>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</si>
  <si>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</si>
  <si>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</si>
  <si>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</si>
  <si>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</si>
  <si>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</si>
  <si>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</si>
  <si>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</si>
  <si>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</si>
  <si>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</si>
  <si>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</si>
  <si>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</si>
  <si>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</si>
  <si>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</si>
  <si>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</si>
  <si>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</si>
  <si>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</si>
  <si>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</si>
  <si>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</si>
  <si>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</si>
  <si>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</si>
  <si>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</si>
  <si>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</si>
  <si>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</si>
  <si>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</si>
  <si>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</si>
  <si>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</si>
  <si>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</si>
  <si>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</si>
  <si>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</si>
  <si>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</si>
  <si>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</si>
  <si>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</si>
  <si>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</si>
  <si>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</si>
  <si>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</si>
  <si>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</si>
  <si>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</si>
  <si>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</si>
  <si>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</si>
  <si>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</si>
  <si>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</si>
  <si>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</si>
  <si>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</si>
  <si>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</si>
  <si>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</si>
  <si>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</si>
  <si>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</si>
  <si>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</si>
  <si>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</si>
  <si>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</si>
  <si>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</si>
  <si>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</si>
  <si>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</si>
  <si>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</si>
  <si>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</si>
  <si>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</si>
  <si>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</si>
  <si>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</si>
  <si>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</si>
  <si>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</si>
  <si>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</si>
  <si>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</si>
  <si>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</si>
  <si>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</si>
  <si>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</si>
  <si>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</si>
  <si>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</si>
  <si>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</si>
  <si>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</si>
  <si>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</si>
  <si>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</si>
  <si>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</si>
  <si>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</si>
  <si>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</si>
  <si>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</si>
  <si>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</si>
  <si>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</si>
  <si>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</si>
  <si>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</si>
  <si>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</si>
  <si>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</si>
  <si>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</si>
  <si>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</si>
  <si>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</si>
  <si>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</si>
  <si>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</si>
  <si>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</si>
  <si>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</si>
  <si>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</si>
  <si>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</si>
  <si>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</si>
  <si>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</si>
  <si>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</si>
  <si>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</si>
  <si>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</si>
  <si>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</si>
  <si>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</si>
  <si>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</si>
  <si>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</si>
  <si>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</si>
  <si>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</si>
  <si>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</si>
  <si>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</si>
  <si>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</si>
  <si>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</si>
  <si>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</si>
  <si>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</si>
  <si>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</si>
  <si>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</si>
  <si>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</si>
  <si>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</si>
  <si>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</si>
  <si>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</si>
  <si>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</si>
  <si>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</si>
  <si>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</si>
  <si>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</si>
  <si>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</si>
  <si>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</si>
  <si>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</si>
  <si>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</si>
  <si>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</si>
  <si>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</si>
  <si>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</si>
  <si>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</si>
  <si>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</si>
  <si>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</si>
  <si>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</si>
  <si>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</si>
  <si>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</si>
  <si>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</si>
  <si>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</si>
  <si>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</si>
  <si>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</si>
  <si>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</si>
  <si>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</si>
  <si>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</si>
  <si>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</si>
  <si>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</si>
  <si>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</si>
  <si>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</si>
  <si>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</si>
  <si>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</si>
  <si>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</si>
  <si>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</si>
  <si>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</si>
  <si>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</si>
  <si>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</si>
  <si>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</si>
  <si>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</si>
  <si>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</si>
  <si>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</si>
  <si>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</si>
  <si>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</si>
  <si>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</si>
  <si>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</si>
  <si>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</si>
  <si>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</si>
  <si>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</si>
  <si>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</si>
  <si>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</si>
  <si>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</si>
  <si>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</si>
  <si>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</si>
  <si>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</si>
  <si>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</si>
  <si>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</si>
  <si>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</si>
  <si>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</si>
  <si>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</si>
  <si>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</si>
  <si>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</si>
  <si>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</si>
  <si>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</si>
  <si>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</si>
  <si>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</si>
  <si>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</si>
  <si>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</si>
  <si>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</si>
  <si>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</si>
  <si>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</si>
  <si>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</si>
  <si>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</si>
  <si>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</si>
  <si>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</si>
  <si>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</si>
  <si>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</si>
  <si>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</si>
  <si>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</si>
  <si>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</si>
  <si>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</si>
  <si>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</si>
  <si>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</si>
  <si>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</si>
  <si>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</si>
  <si>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</si>
  <si>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</si>
  <si>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</si>
  <si>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</si>
  <si>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</si>
  <si>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</si>
  <si>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</si>
  <si>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</si>
  <si>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</si>
  <si>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</si>
  <si>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</si>
  <si>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</si>
  <si>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</si>
  <si>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</si>
  <si>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</si>
  <si>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</si>
  <si>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</si>
  <si>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</si>
  <si>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</si>
  <si>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</si>
  <si>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</si>
  <si>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</si>
  <si>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</si>
  <si>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</si>
  <si>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</si>
  <si>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</si>
  <si>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</si>
  <si>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</si>
  <si>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</si>
  <si>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</si>
  <si>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</si>
  <si>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</si>
  <si>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</si>
  <si>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</si>
  <si>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</si>
  <si>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</si>
  <si>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</si>
  <si>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</si>
  <si>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</si>
  <si>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</si>
  <si>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</si>
  <si>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</si>
  <si>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</si>
  <si>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</si>
  <si>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</si>
  <si>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</si>
  <si>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</si>
  <si>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</si>
  <si>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</si>
  <si>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</si>
  <si>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</si>
  <si>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</si>
  <si>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</si>
  <si>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</si>
  <si>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</si>
  <si>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</si>
  <si>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</si>
  <si>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</si>
  <si>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</si>
  <si>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</si>
  <si>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</si>
  <si>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</si>
  <si>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</si>
  <si>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</si>
  <si>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</si>
  <si>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</si>
  <si>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</si>
  <si>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</si>
  <si>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</si>
  <si>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</si>
  <si>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</si>
  <si>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</si>
  <si>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</si>
  <si>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</si>
  <si>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</si>
  <si>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</si>
  <si>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</si>
  <si>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</si>
  <si>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</si>
  <si>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</si>
  <si>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</si>
  <si>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</si>
  <si>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</si>
  <si>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</si>
  <si>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</si>
  <si>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</si>
  <si>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</si>
  <si>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</si>
  <si>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</si>
  <si>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</si>
  <si>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</si>
  <si>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</si>
  <si>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</si>
  <si>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</si>
  <si>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</si>
  <si>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</si>
  <si>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</si>
  <si>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</si>
  <si>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</si>
  <si>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</si>
  <si>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</si>
  <si>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</si>
  <si>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</si>
  <si>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</si>
  <si>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</si>
  <si>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</si>
  <si>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</si>
  <si>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</si>
  <si>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</si>
  <si>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</si>
  <si>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</si>
  <si>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</si>
  <si>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</si>
  <si>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</si>
  <si>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</si>
  <si>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</si>
  <si>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</si>
  <si>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</si>
  <si>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</si>
  <si>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</si>
  <si>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</si>
  <si>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</si>
  <si>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</si>
  <si>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</si>
  <si>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</si>
  <si>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</si>
  <si>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</si>
  <si>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</si>
  <si>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</si>
  <si>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</si>
  <si>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</si>
  <si>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</si>
  <si>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</si>
  <si>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</si>
  <si>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</si>
  <si>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</si>
  <si>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</si>
  <si>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</si>
  <si>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</si>
  <si>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</si>
  <si>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</si>
  <si>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</si>
  <si>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</si>
  <si>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</si>
  <si>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</si>
  <si>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</si>
  <si>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</si>
  <si>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</si>
  <si>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</si>
  <si>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</si>
  <si>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</si>
  <si>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</si>
  <si>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</si>
  <si>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</si>
  <si>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</si>
  <si>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</si>
  <si>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</si>
  <si>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</si>
  <si>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</si>
  <si>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</si>
  <si>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</si>
  <si>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</si>
  <si>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</si>
  <si>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</si>
  <si>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</si>
  <si>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</si>
  <si>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</si>
  <si>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</si>
  <si>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</si>
  <si>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</si>
  <si>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</si>
  <si>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</si>
  <si>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</si>
  <si>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</si>
  <si>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</si>
  <si>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</si>
  <si>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</si>
  <si>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</si>
  <si>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</si>
  <si>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</si>
  <si>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</si>
  <si>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</si>
  <si>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</si>
  <si>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</si>
  <si>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</si>
  <si>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</si>
  <si>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</si>
  <si>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</si>
  <si>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</si>
  <si>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</si>
  <si>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</si>
  <si>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</si>
  <si>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</si>
  <si>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</si>
  <si>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</si>
  <si>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</si>
  <si>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</si>
  <si>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</si>
  <si>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</si>
  <si>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</si>
  <si>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</si>
  <si>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</si>
  <si>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</si>
  <si>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</si>
  <si>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</si>
  <si>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</si>
  <si>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</si>
  <si>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</si>
  <si>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</si>
  <si>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</si>
  <si>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</si>
  <si>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</si>
  <si>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</si>
  <si>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</si>
  <si>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</si>
  <si>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</si>
  <si>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</si>
  <si>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</si>
  <si>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</si>
  <si>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</si>
  <si>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</si>
  <si>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</si>
  <si>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</si>
  <si>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</si>
  <si>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</si>
  <si>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</si>
  <si>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</si>
  <si>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</si>
  <si>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</si>
  <si>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</si>
  <si>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</si>
  <si>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</si>
  <si>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</si>
  <si>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</si>
  <si>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</si>
  <si>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</si>
  <si>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</si>
  <si>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</si>
  <si>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</si>
  <si>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</si>
  <si>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</si>
  <si>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</si>
  <si>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</si>
  <si>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</si>
  <si>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</si>
  <si>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</si>
  <si>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</si>
  <si>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</si>
  <si>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</si>
  <si>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</si>
  <si>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</si>
  <si>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</si>
  <si>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</si>
  <si>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</si>
  <si>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</si>
  <si>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</si>
  <si>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</si>
  <si>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</si>
  <si>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</si>
  <si>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</si>
  <si>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</si>
  <si>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</si>
  <si>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</si>
  <si>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</si>
  <si>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</si>
  <si>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</si>
  <si>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</si>
  <si>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</si>
  <si>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</si>
  <si>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</si>
  <si>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</si>
  <si>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</si>
  <si>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</si>
  <si>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</si>
  <si>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</si>
  <si>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</si>
  <si>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</si>
  <si>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</si>
  <si>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</si>
  <si>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</si>
  <si>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</si>
  <si>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</si>
  <si>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</si>
  <si>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</si>
  <si>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</si>
  <si>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</si>
  <si>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</si>
  <si>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</si>
  <si>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</si>
  <si>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</si>
  <si>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</si>
  <si>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</si>
  <si>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</si>
  <si>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</si>
  <si>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</si>
  <si>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</si>
  <si>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</si>
  <si>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</si>
  <si>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</si>
  <si>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</si>
  <si>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</si>
  <si>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</si>
  <si>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</si>
  <si>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</si>
  <si>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</si>
  <si>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</si>
  <si>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</si>
  <si>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</si>
  <si>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</si>
  <si>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</si>
  <si>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</si>
  <si>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</si>
  <si>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</si>
  <si>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</si>
  <si>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</si>
  <si>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</si>
  <si>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</si>
  <si>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</si>
  <si>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</si>
  <si>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</si>
  <si>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</si>
  <si>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</si>
  <si>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</si>
  <si>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</si>
  <si>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</si>
  <si>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</si>
  <si>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</si>
  <si>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</si>
  <si>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</si>
  <si>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</si>
  <si>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</si>
  <si>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</si>
  <si>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</si>
  <si>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</si>
  <si>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</si>
  <si>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</si>
  <si>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</si>
  <si>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</si>
  <si>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</si>
  <si>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</si>
  <si>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</si>
  <si>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</si>
  <si>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</si>
  <si>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</si>
  <si>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</si>
  <si>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</si>
  <si>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</si>
  <si>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</si>
  <si>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</si>
  <si>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</si>
  <si>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</si>
  <si>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</si>
  <si>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</si>
  <si>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</si>
  <si>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</si>
  <si>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</si>
  <si>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</si>
  <si>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</si>
  <si>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</si>
  <si>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</si>
  <si>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</si>
  <si>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</si>
  <si>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</si>
  <si>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</si>
  <si>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</si>
  <si>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</si>
  <si>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</si>
  <si>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</si>
  <si>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</si>
  <si>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</si>
  <si>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</si>
  <si>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</si>
  <si>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</si>
  <si>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</si>
  <si>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</si>
  <si>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</si>
  <si>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</si>
  <si>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</si>
  <si>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</si>
  <si>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</si>
  <si>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</si>
  <si>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</si>
  <si>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</si>
  <si>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</si>
  <si>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</si>
  <si>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</si>
  <si>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</si>
  <si>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</si>
  <si>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</si>
  <si>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</si>
  <si>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</si>
  <si>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</si>
  <si>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</si>
  <si>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</si>
  <si>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</si>
  <si>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</si>
  <si>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</si>
  <si>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</si>
  <si>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</si>
  <si>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</si>
  <si>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</si>
  <si>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</si>
  <si>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</si>
  <si>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</si>
  <si>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</si>
  <si>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</si>
  <si>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</si>
  <si>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</si>
  <si>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</si>
  <si>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</si>
  <si>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</si>
  <si>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</si>
  <si>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</si>
  <si>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</si>
  <si>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</si>
  <si>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</si>
  <si>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</si>
  <si>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</si>
  <si>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</si>
  <si>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</si>
  <si>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</si>
  <si>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</si>
  <si>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</si>
  <si>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</si>
  <si>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</si>
  <si>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</si>
  <si>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</si>
  <si>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</si>
  <si>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</si>
  <si>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</si>
  <si>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</si>
  <si>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</si>
  <si>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</si>
  <si>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</si>
  <si>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</si>
  <si>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</si>
  <si>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</si>
  <si>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</si>
  <si>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</si>
  <si>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</si>
  <si>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</si>
  <si>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</si>
  <si>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</si>
  <si>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</si>
  <si>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</si>
  <si>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</si>
  <si>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</si>
  <si>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</si>
  <si>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</si>
  <si>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</si>
  <si>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</si>
  <si>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</si>
  <si>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</si>
  <si>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</si>
  <si>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</si>
  <si>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</si>
  <si>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</si>
  <si>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</si>
  <si>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</si>
  <si>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</si>
  <si>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</si>
  <si>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</si>
  <si>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</si>
  <si>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</si>
  <si>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</si>
  <si>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</si>
  <si>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</si>
  <si>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</si>
  <si>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</si>
  <si>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</si>
  <si>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</si>
  <si>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</si>
  <si>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</si>
  <si>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</si>
  <si>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</si>
  <si>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</si>
  <si>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</si>
  <si>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</si>
  <si>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</si>
  <si>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</si>
  <si>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</si>
  <si>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</si>
  <si>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</si>
  <si>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</si>
  <si>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</si>
  <si>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</si>
  <si>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</si>
  <si>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</si>
  <si>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</si>
  <si>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</si>
  <si>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</si>
  <si>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</si>
  <si>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</si>
  <si>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</si>
  <si>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</si>
  <si>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</si>
  <si>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</si>
  <si>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</si>
  <si>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</si>
  <si>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</si>
  <si>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</si>
  <si>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</si>
  <si>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</si>
  <si>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</si>
  <si>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</si>
  <si>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</si>
  <si>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</si>
  <si>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</si>
  <si>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</si>
  <si>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</si>
  <si>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</si>
  <si>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</si>
  <si>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</si>
  <si>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</si>
  <si>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</si>
  <si>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</si>
  <si>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</si>
  <si>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</si>
  <si>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</si>
  <si>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</si>
  <si>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</si>
  <si>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</si>
  <si>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</si>
  <si>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</si>
  <si>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</si>
  <si>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</si>
  <si>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</si>
  <si>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</si>
  <si>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</si>
  <si>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</si>
  <si>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</si>
  <si>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</si>
  <si>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</si>
  <si>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</si>
  <si>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</si>
  <si>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</si>
  <si>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</si>
  <si>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</si>
  <si>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</si>
  <si>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</si>
  <si>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</si>
  <si>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</si>
  <si>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</si>
  <si>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</si>
  <si>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</si>
  <si>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</si>
  <si>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</si>
  <si>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</si>
  <si>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</si>
  <si>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</si>
  <si>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</si>
  <si>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</si>
  <si>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</si>
  <si>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</si>
  <si>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</si>
  <si>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</si>
  <si>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</si>
  <si>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</si>
  <si>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</si>
  <si>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</si>
  <si>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</si>
  <si>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</si>
  <si>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</si>
  <si>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</si>
  <si>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</si>
  <si>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</si>
  <si>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</si>
  <si>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</si>
  <si>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</si>
  <si>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</si>
  <si>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</si>
  <si>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</si>
  <si>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</si>
  <si>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</si>
  <si>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</si>
  <si>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</si>
  <si>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</si>
  <si>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</si>
  <si>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</si>
  <si>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</si>
  <si>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</si>
  <si>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</si>
  <si>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</si>
  <si>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</si>
  <si>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</si>
  <si>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</si>
  <si>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</si>
  <si>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</si>
  <si>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</si>
  <si>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</si>
  <si>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</si>
  <si>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</si>
  <si>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</si>
  <si>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</si>
  <si>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</si>
  <si>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</si>
  <si>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</si>
  <si>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</si>
  <si>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</si>
  <si>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</si>
  <si>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</si>
  <si>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</si>
  <si>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</si>
  <si>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</si>
  <si>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</si>
  <si>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</si>
  <si>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</si>
  <si>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</si>
  <si>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</si>
  <si>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</si>
  <si>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</si>
  <si>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</si>
  <si>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</si>
  <si>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</si>
  <si>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</si>
  <si>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</si>
  <si>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</si>
  <si>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</si>
  <si>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</si>
  <si>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</si>
  <si>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</si>
  <si>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</si>
  <si>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</si>
  <si>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</si>
  <si>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</si>
  <si>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</si>
  <si>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</si>
  <si>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</si>
  <si>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</si>
  <si>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</si>
  <si>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</si>
  <si>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</si>
  <si>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</si>
  <si>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</si>
  <si>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</si>
  <si>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</si>
  <si>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</si>
  <si>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</si>
  <si>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</si>
  <si>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</si>
  <si>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</si>
  <si>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</si>
  <si>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</si>
  <si>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</si>
  <si>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</si>
  <si>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</si>
  <si>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</si>
  <si>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</si>
  <si>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</si>
  <si>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</si>
  <si>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</si>
  <si>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</si>
  <si>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</si>
  <si>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</si>
  <si>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</si>
  <si>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</si>
  <si>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</si>
  <si>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</si>
  <si>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</si>
  <si>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</si>
  <si>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</si>
  <si>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</si>
  <si>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</si>
  <si>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</si>
  <si>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</si>
  <si>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</si>
  <si>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</si>
  <si>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</si>
  <si>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</si>
  <si>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</si>
  <si>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</si>
  <si>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</si>
  <si>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</si>
  <si>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</si>
  <si>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</si>
  <si>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</si>
  <si>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</si>
  <si>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</si>
  <si>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</si>
  <si>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</si>
  <si>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</si>
  <si>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</si>
  <si>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</si>
  <si>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</si>
  <si>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</si>
  <si>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</si>
  <si>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</si>
  <si>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</si>
  <si>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</si>
  <si>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</si>
  <si>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</si>
  <si>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</si>
  <si>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</si>
  <si>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</si>
  <si>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</si>
  <si>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</si>
  <si>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</si>
  <si>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</si>
  <si>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</si>
  <si>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</si>
  <si>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</si>
  <si>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</si>
  <si>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</si>
  <si>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</si>
  <si>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</si>
  <si>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</si>
  <si>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</si>
  <si>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</si>
  <si>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</si>
  <si>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</si>
  <si>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</si>
  <si>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</si>
  <si>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</si>
  <si>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</si>
  <si>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</si>
  <si>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</si>
  <si>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</si>
  <si>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</si>
  <si>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</si>
  <si>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</si>
  <si>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</si>
  <si>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</si>
  <si>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</si>
  <si>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</si>
  <si>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</si>
  <si>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</si>
  <si>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</si>
  <si>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</si>
  <si>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</si>
  <si>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</si>
  <si>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</si>
  <si>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</si>
  <si>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</si>
  <si>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</si>
  <si>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</si>
  <si>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</si>
  <si>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</si>
  <si>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</si>
  <si>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</si>
  <si>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</si>
  <si>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</si>
  <si>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</si>
  <si>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</si>
  <si>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</si>
  <si>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</si>
  <si>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</si>
  <si>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</si>
  <si>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</si>
  <si>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</si>
  <si>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</si>
  <si>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</si>
  <si>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</si>
  <si>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</si>
  <si>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</si>
  <si>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</si>
  <si>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</si>
  <si>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</si>
  <si>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</si>
  <si>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</si>
  <si>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</si>
  <si>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</si>
  <si>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</si>
  <si>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</si>
  <si>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</si>
  <si>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</si>
  <si>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</si>
  <si>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</si>
  <si>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</si>
  <si>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</si>
  <si>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</si>
  <si>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</si>
  <si>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</si>
  <si>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</si>
  <si>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</si>
  <si>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</si>
  <si>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</si>
  <si>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</si>
  <si>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</si>
  <si>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</si>
  <si>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</si>
  <si>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</si>
  <si>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</si>
  <si>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</si>
  <si>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</si>
  <si>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</si>
  <si>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</si>
  <si>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</si>
  <si>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</si>
  <si>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</si>
  <si>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</si>
  <si>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</si>
  <si>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</si>
  <si>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</si>
  <si>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</si>
  <si>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</si>
  <si>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</si>
  <si>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</si>
  <si>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</si>
  <si>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</si>
  <si>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</si>
  <si>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</si>
  <si>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</si>
  <si>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</si>
  <si>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</si>
  <si>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</si>
  <si>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</si>
  <si>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</si>
  <si>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</si>
  <si>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</si>
  <si>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</si>
  <si>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</si>
  <si>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</si>
  <si>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</si>
  <si>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</si>
  <si>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</si>
  <si>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</si>
  <si>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</si>
  <si>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</si>
  <si>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</si>
  <si>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</si>
  <si>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</si>
  <si>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</si>
  <si>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</si>
  <si>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</si>
  <si>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</si>
  <si>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</si>
  <si>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</si>
  <si>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</si>
  <si>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</si>
  <si>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</si>
  <si>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</si>
  <si>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</si>
  <si>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</si>
  <si>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</si>
  <si>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</si>
  <si>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</si>
  <si>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</si>
  <si>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</si>
  <si>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</si>
  <si>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</si>
  <si>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</si>
  <si>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</si>
  <si>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</si>
  <si>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</si>
  <si>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</si>
  <si>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</si>
  <si>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</si>
  <si>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</si>
  <si>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</si>
  <si>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</si>
  <si>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</si>
  <si>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</si>
  <si>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</si>
  <si>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</si>
  <si>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</si>
  <si>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</si>
  <si>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</si>
  <si>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</si>
  <si>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</si>
  <si>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</si>
  <si>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</si>
  <si>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</si>
  <si>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</si>
  <si>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</si>
  <si>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</si>
  <si>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</si>
  <si>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</si>
  <si>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</si>
  <si>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</si>
  <si>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</si>
  <si>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</si>
  <si>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</si>
  <si>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</si>
  <si>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</si>
  <si>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</si>
  <si>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</si>
  <si>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</si>
  <si>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</si>
  <si>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</si>
  <si>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</si>
  <si>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</si>
  <si>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</si>
  <si>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</si>
  <si>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</si>
  <si>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</si>
  <si>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</si>
  <si>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</si>
  <si>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</si>
  <si>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</si>
  <si>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</si>
  <si>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</si>
  <si>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</si>
  <si>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</si>
  <si>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</si>
  <si>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</si>
  <si>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</si>
  <si>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</si>
  <si>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</si>
  <si>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</si>
  <si>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</si>
  <si>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</si>
  <si>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</si>
  <si>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</si>
  <si>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</si>
  <si>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</si>
  <si>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</si>
  <si>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</si>
  <si>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</si>
  <si>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</si>
  <si>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</si>
  <si>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</si>
  <si>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</si>
  <si>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</si>
  <si>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</si>
  <si>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</si>
  <si>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</si>
  <si>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</si>
  <si>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</si>
  <si>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</si>
  <si>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</si>
  <si>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</si>
  <si>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</si>
  <si>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</si>
  <si>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</si>
  <si>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</si>
  <si>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</si>
  <si>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</si>
  <si>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</si>
  <si>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</si>
  <si>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</si>
  <si>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</si>
  <si>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</si>
  <si>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</si>
  <si>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</si>
  <si>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</si>
  <si>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</si>
  <si>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</si>
  <si>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</si>
  <si>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</si>
  <si>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</si>
  <si>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</si>
  <si>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</si>
  <si>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</si>
  <si>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</si>
  <si>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</si>
  <si>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</si>
  <si>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</si>
  <si>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</si>
  <si>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</si>
  <si>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</si>
  <si>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</si>
  <si>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</si>
  <si>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</si>
  <si>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</si>
  <si>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</si>
  <si>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</si>
  <si>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</si>
  <si>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</si>
  <si>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</si>
  <si>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</si>
  <si>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</si>
  <si>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</si>
  <si>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</si>
  <si>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</si>
  <si>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</si>
  <si>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</si>
  <si>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</si>
  <si>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</si>
  <si>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</si>
  <si>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</si>
  <si>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</si>
  <si>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</si>
  <si>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</si>
  <si>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</si>
  <si>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</si>
  <si>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</si>
  <si>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</si>
  <si>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</si>
  <si>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</si>
  <si>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</si>
  <si>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</si>
  <si>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</si>
  <si>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</si>
  <si>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</si>
  <si>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</si>
  <si>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</si>
  <si>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</si>
  <si>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</si>
  <si>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</si>
  <si>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</si>
  <si>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</si>
  <si>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</si>
  <si>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</si>
  <si>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</si>
  <si>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</si>
  <si>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</si>
  <si>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</si>
  <si>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</si>
  <si>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</si>
  <si>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</si>
  <si>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</si>
  <si>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</si>
  <si>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</si>
  <si>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</si>
  <si>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</si>
  <si>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</si>
  <si>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</si>
  <si>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</si>
  <si>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</si>
  <si>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</si>
  <si>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</si>
  <si>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</si>
  <si>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</si>
  <si>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</si>
  <si>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</si>
  <si>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</si>
  <si>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</si>
  <si>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</si>
  <si>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</si>
  <si>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</si>
  <si>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</si>
  <si>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</si>
  <si>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</si>
  <si>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</si>
  <si>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</si>
  <si>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</si>
  <si>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</si>
  <si>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</si>
  <si>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</si>
  <si>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</si>
  <si>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</si>
  <si>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</si>
  <si>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</si>
  <si>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</si>
  <si>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</si>
  <si>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</si>
  <si>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</si>
  <si>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</si>
  <si>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</si>
  <si>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</si>
  <si>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</si>
  <si>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</si>
  <si>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</si>
  <si>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</si>
  <si>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</si>
  <si>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</si>
  <si>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</si>
  <si>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</si>
  <si>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</si>
  <si>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</si>
  <si>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</si>
  <si>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</si>
  <si>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</si>
  <si>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</si>
  <si>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</si>
  <si>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</si>
  <si>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</si>
  <si>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</si>
  <si>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</si>
  <si>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</si>
  <si>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</si>
  <si>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</si>
  <si>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</si>
  <si>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</si>
  <si>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</si>
  <si>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</si>
  <si>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</si>
  <si>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</si>
  <si>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</si>
  <si>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</si>
  <si>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</si>
  <si>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</si>
  <si>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</si>
  <si>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</si>
  <si>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</si>
  <si>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</si>
  <si>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</si>
  <si>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</si>
  <si>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</si>
  <si>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</si>
  <si>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</si>
  <si>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</si>
  <si>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</si>
  <si>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</si>
  <si>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</si>
  <si>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</si>
  <si>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</si>
  <si>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</si>
  <si>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</si>
  <si>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</si>
  <si>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</si>
  <si>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</si>
  <si>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</si>
  <si>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</si>
  <si>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</si>
  <si>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</si>
  <si>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</si>
  <si>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</si>
  <si>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</si>
  <si>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</si>
  <si>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</si>
  <si>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</si>
  <si>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</si>
  <si>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</si>
  <si>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</si>
  <si>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</si>
  <si>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</si>
  <si>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</si>
  <si>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</si>
  <si>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</si>
  <si>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</si>
  <si>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</si>
  <si>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</si>
  <si>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</si>
  <si>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</si>
  <si>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</si>
  <si>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</si>
  <si>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</si>
  <si>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</si>
  <si>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</si>
  <si>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</si>
  <si>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</si>
  <si>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</si>
  <si>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</si>
  <si>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</si>
  <si>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</si>
  <si>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</si>
  <si>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</si>
  <si>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</si>
  <si>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</si>
  <si>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</si>
  <si>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</si>
  <si>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</si>
  <si>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</si>
  <si>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</si>
  <si>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</si>
  <si>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</si>
  <si>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</si>
  <si>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</si>
  <si>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</si>
  <si>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</si>
  <si>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</si>
  <si>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</si>
  <si>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</si>
  <si>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</si>
  <si>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</si>
  <si>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</si>
  <si>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</si>
  <si>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</si>
  <si>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</si>
  <si>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</si>
  <si>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</si>
  <si>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</si>
  <si>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</si>
  <si>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</si>
  <si>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</si>
  <si>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</si>
  <si>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</si>
  <si>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</si>
  <si>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</si>
  <si>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</si>
  <si>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</si>
  <si>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</si>
  <si>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</si>
  <si>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</si>
  <si>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</si>
  <si>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</si>
  <si>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</si>
  <si>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</si>
  <si>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</si>
  <si>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</si>
  <si>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</si>
  <si>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</si>
  <si>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</si>
  <si>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</si>
  <si>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</si>
  <si>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</si>
  <si>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</si>
  <si>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</si>
  <si>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</si>
  <si>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</si>
  <si>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</si>
  <si>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</si>
  <si>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</si>
  <si>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</si>
  <si>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</si>
  <si>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</si>
  <si>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</si>
  <si>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</si>
  <si>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</si>
  <si>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</si>
  <si>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</si>
  <si>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</si>
  <si>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</si>
  <si>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</si>
  <si>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</si>
  <si>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</si>
  <si>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</si>
  <si>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</si>
  <si>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</si>
  <si>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</si>
  <si>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</si>
  <si>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</si>
  <si>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</si>
  <si>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</si>
  <si>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</si>
  <si>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</si>
  <si>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</si>
  <si>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</si>
  <si>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</si>
  <si>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</si>
  <si>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</si>
  <si>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</si>
  <si>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</si>
  <si>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</si>
  <si>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</si>
  <si>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</si>
  <si>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</si>
  <si>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</si>
  <si>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</si>
  <si>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</si>
  <si>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</si>
  <si>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</si>
  <si>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</si>
  <si>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</si>
  <si>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</si>
  <si>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</si>
  <si>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</si>
  <si>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</si>
  <si>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</si>
  <si>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</si>
  <si>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</si>
  <si>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</si>
  <si>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</si>
  <si>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</si>
  <si>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</si>
  <si>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</si>
  <si>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</si>
  <si>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</si>
  <si>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</si>
  <si>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</si>
  <si>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</si>
  <si>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</si>
  <si>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</si>
  <si>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</si>
  <si>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</si>
  <si>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</si>
  <si>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</si>
  <si>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</si>
  <si>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</si>
  <si>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</si>
  <si>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</si>
  <si>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</si>
  <si>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</si>
  <si>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</si>
  <si>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</si>
  <si>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</si>
  <si>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</si>
  <si>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</si>
  <si>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</si>
  <si>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</si>
  <si>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</si>
  <si>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</si>
  <si>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</si>
  <si>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</si>
  <si>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</si>
  <si>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</si>
  <si>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</si>
  <si>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</si>
  <si>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</si>
  <si>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</si>
  <si>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</si>
  <si>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</si>
  <si>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</si>
  <si>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</si>
  <si>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</si>
  <si>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</si>
  <si>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</si>
  <si>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</si>
  <si>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</si>
  <si>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</si>
  <si>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</si>
  <si>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</si>
  <si>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</si>
  <si>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</si>
  <si>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</si>
  <si>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</si>
  <si>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</si>
  <si>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</si>
  <si>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</si>
  <si>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</si>
  <si>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</si>
  <si>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</si>
  <si>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</si>
  <si>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</si>
  <si>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</si>
  <si>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</si>
  <si>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</si>
  <si>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</si>
  <si>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</si>
  <si>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</si>
  <si>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</si>
  <si>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</si>
  <si>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</si>
  <si>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</si>
  <si>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</si>
  <si>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</si>
  <si>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</si>
  <si>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</si>
  <si>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</si>
  <si>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</si>
  <si>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</si>
  <si>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</si>
  <si>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</si>
  <si>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</si>
  <si>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</si>
  <si>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</si>
  <si>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</si>
  <si>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</si>
  <si>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</si>
  <si>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</si>
  <si>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</si>
  <si>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</si>
  <si>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</si>
  <si>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</si>
  <si>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</si>
  <si>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</si>
  <si>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</si>
  <si>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</si>
  <si>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</si>
  <si>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</si>
  <si>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</si>
  <si>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</si>
  <si>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</si>
  <si>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</si>
  <si>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</si>
  <si>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</si>
  <si>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</si>
  <si>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</si>
  <si>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</si>
  <si>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</si>
  <si>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</si>
  <si>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</si>
  <si>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</si>
  <si>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</si>
  <si>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</si>
  <si>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</si>
  <si>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</si>
  <si>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</si>
  <si>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</si>
  <si>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</si>
  <si>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</si>
  <si>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</si>
  <si>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</si>
  <si>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</si>
  <si>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</si>
  <si>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</si>
  <si>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</si>
  <si>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</si>
  <si>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</si>
  <si>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</si>
  <si>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</si>
  <si>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</si>
  <si>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</si>
  <si>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</si>
  <si>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</si>
  <si>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</si>
  <si>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</si>
  <si>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</si>
  <si>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</si>
  <si>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</si>
  <si>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</si>
  <si>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</si>
  <si>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</si>
  <si>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</si>
  <si>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</si>
  <si>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</si>
  <si>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</si>
  <si>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</si>
  <si>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</si>
  <si>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</si>
  <si>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</si>
  <si>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</si>
  <si>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</si>
  <si>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</si>
  <si>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</si>
  <si>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</si>
  <si>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</si>
  <si>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</si>
  <si>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</si>
  <si>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</si>
  <si>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</si>
  <si>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</si>
  <si>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</si>
  <si>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</si>
  <si>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</si>
  <si>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</si>
  <si>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</si>
  <si>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</si>
  <si>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</si>
  <si>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</si>
  <si>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</si>
  <si>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</si>
  <si>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</si>
  <si>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</si>
  <si>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</si>
  <si>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</si>
  <si>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</si>
  <si>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</si>
  <si>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</si>
  <si>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</si>
  <si>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</si>
  <si>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</si>
  <si>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</si>
  <si>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</si>
  <si>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</si>
  <si>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</si>
  <si>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</si>
  <si>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</si>
  <si>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</si>
  <si>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</si>
  <si>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</si>
  <si>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</si>
  <si>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</si>
  <si>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</si>
  <si>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</si>
  <si>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</si>
  <si>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</si>
  <si>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</si>
  <si>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</si>
  <si>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</si>
  <si>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</si>
  <si>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</si>
  <si>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</si>
  <si>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</si>
  <si>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</si>
  <si>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</si>
  <si>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</si>
  <si>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</si>
  <si>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</si>
  <si>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</si>
  <si>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</si>
  <si>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</si>
  <si>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</si>
  <si>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</si>
  <si>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</si>
  <si>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</si>
  <si>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</si>
  <si>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</si>
  <si>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</si>
  <si>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</si>
  <si>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</si>
  <si>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</si>
  <si>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</si>
  <si>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</si>
  <si>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</si>
  <si>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</si>
  <si>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</si>
  <si>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</si>
  <si>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</si>
  <si>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</si>
  <si>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</si>
  <si>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</si>
  <si>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</si>
  <si>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</si>
  <si>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</si>
  <si>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</si>
  <si>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</si>
  <si>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</si>
  <si>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</si>
  <si>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</si>
  <si>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</si>
  <si>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</si>
  <si>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</si>
  <si>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</si>
  <si>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</si>
  <si>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</si>
  <si>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</si>
  <si>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</si>
  <si>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</si>
  <si>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</si>
  <si>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</si>
  <si>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</si>
  <si>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</si>
  <si>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</si>
  <si>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</si>
  <si>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</si>
  <si>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</si>
  <si>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</si>
  <si>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</si>
  <si>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</si>
  <si>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</si>
  <si>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</si>
  <si>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</si>
  <si>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</si>
  <si>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</si>
  <si>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</si>
  <si>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</si>
  <si>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</si>
  <si>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</si>
  <si>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</si>
  <si>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</si>
  <si>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</si>
  <si>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</si>
  <si>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</si>
  <si>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</si>
  <si>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</si>
  <si>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</si>
  <si>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</si>
  <si>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</si>
  <si>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</si>
  <si>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</si>
  <si>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</si>
  <si>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</si>
  <si>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</si>
  <si>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</si>
  <si>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</si>
  <si>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</si>
  <si>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</si>
  <si>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</si>
  <si>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</si>
  <si>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</si>
  <si>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</si>
  <si>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</si>
  <si>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</si>
  <si>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</si>
  <si>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</si>
  <si>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</si>
  <si>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</si>
  <si>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</si>
  <si>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</si>
  <si>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</si>
  <si>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</si>
  <si>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</si>
  <si>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</si>
  <si>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</si>
  <si>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</si>
  <si>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</si>
  <si>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</si>
  <si>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</si>
  <si>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</si>
  <si>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</si>
  <si>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</si>
  <si>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</si>
  <si>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</si>
  <si>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</si>
  <si>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</si>
  <si>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</si>
  <si>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</si>
  <si>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</si>
  <si>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</si>
  <si>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</si>
  <si>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</si>
  <si>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</si>
  <si>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</si>
  <si>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</si>
  <si>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</si>
  <si>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</si>
  <si>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</si>
  <si>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</si>
  <si>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</si>
  <si>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</si>
  <si>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</si>
  <si>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</si>
  <si>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</si>
  <si>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</si>
  <si>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</si>
  <si>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</si>
  <si>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</si>
  <si>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</si>
  <si>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</si>
  <si>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</si>
  <si>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</si>
  <si>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</si>
  <si>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</si>
  <si>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</si>
  <si>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</si>
  <si>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</si>
  <si>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</si>
  <si>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</si>
  <si>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</si>
  <si>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</si>
  <si>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</si>
  <si>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</si>
  <si>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</si>
  <si>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</si>
  <si>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</si>
  <si>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</si>
  <si>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</si>
  <si>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</si>
  <si>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</si>
  <si>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</si>
  <si>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</si>
  <si>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</si>
  <si>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</si>
  <si>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</si>
  <si>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</si>
  <si>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</si>
  <si>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</si>
  <si>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</si>
  <si>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</si>
  <si>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</si>
  <si>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</si>
  <si>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</si>
  <si>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</si>
  <si>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</si>
  <si>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</si>
  <si>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</si>
  <si>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</si>
  <si>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</si>
  <si>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</si>
  <si>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</si>
  <si>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</si>
  <si>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</si>
  <si>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</si>
  <si>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</si>
  <si>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</si>
  <si>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</si>
  <si>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</si>
  <si>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</si>
  <si>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</si>
  <si>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</si>
  <si>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</si>
  <si>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</si>
  <si>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</si>
  <si>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</si>
  <si>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</si>
  <si>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</si>
  <si>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</si>
  <si>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</si>
  <si>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</si>
  <si>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</si>
  <si>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</si>
  <si>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</si>
  <si>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</si>
  <si>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</si>
  <si>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</si>
  <si>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</si>
  <si>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</si>
  <si>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</si>
  <si>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</si>
  <si>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</si>
  <si>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</si>
  <si>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</si>
  <si>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</si>
  <si>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</si>
  <si>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</si>
  <si>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</si>
  <si>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</si>
  <si>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</si>
  <si>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</si>
  <si>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</si>
  <si>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</si>
  <si>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</si>
  <si>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</si>
  <si>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</si>
  <si>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</si>
  <si>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</si>
  <si>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</si>
  <si>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</si>
  <si>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</si>
  <si>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</si>
  <si>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</si>
  <si>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</si>
  <si>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</si>
  <si>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</si>
  <si>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</si>
  <si>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</si>
  <si>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</si>
  <si>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</si>
  <si>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</si>
  <si>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</si>
  <si>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</si>
  <si>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</si>
  <si>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</si>
  <si>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</si>
  <si>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</si>
  <si>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</si>
  <si>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</si>
  <si>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</si>
  <si>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</si>
  <si>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</si>
  <si>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</si>
  <si>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</si>
  <si>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</si>
  <si>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</si>
  <si>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</si>
  <si>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</si>
  <si>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</si>
  <si>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</si>
  <si>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</si>
  <si>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</si>
  <si>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</si>
  <si>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</si>
  <si>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</si>
  <si>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</si>
  <si>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</si>
  <si>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</si>
  <si>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</si>
  <si>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</si>
  <si>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</si>
  <si>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</si>
  <si>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</si>
  <si>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</si>
  <si>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</si>
  <si>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</si>
  <si>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</si>
  <si>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</si>
  <si>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</si>
  <si>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</si>
  <si>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</si>
  <si>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</si>
  <si>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</si>
  <si>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</si>
  <si>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</si>
  <si>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</si>
  <si>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</si>
  <si>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</si>
  <si>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</si>
  <si>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</si>
  <si>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</si>
  <si>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</si>
  <si>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</si>
  <si>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</si>
  <si>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</si>
  <si>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</si>
  <si>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</si>
  <si>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</si>
  <si>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</si>
  <si>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</si>
  <si>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</si>
  <si>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</si>
  <si>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</si>
  <si>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</si>
  <si>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</si>
  <si>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</si>
  <si>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</si>
  <si>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</si>
  <si>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</si>
  <si>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</si>
  <si>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</si>
  <si>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</si>
  <si>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</si>
  <si>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</si>
  <si>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</si>
  <si>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</si>
  <si>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</si>
  <si>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</si>
  <si>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</si>
  <si>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</si>
  <si>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</si>
  <si>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</si>
  <si>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</si>
  <si>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</si>
  <si>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</si>
  <si>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</si>
  <si>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</si>
  <si>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</si>
  <si>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</si>
  <si>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</si>
  <si>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</si>
  <si>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</si>
  <si>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</si>
  <si>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</si>
  <si>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</si>
  <si>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</si>
  <si>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</si>
  <si>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</si>
  <si>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</si>
  <si>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</si>
  <si>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</si>
  <si>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</si>
  <si>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</si>
  <si>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</si>
  <si>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</si>
  <si>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</si>
  <si>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</si>
  <si>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</si>
  <si>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</si>
  <si>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</si>
  <si>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</si>
  <si>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</si>
  <si>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</si>
  <si>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</si>
  <si>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</si>
  <si>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</si>
  <si>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</si>
  <si>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</si>
  <si>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</si>
  <si>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</si>
  <si>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</si>
  <si>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</si>
  <si>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</si>
  <si>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</si>
  <si>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</si>
  <si>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</si>
  <si>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</si>
  <si>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</si>
  <si>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</si>
  <si>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</si>
  <si>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</si>
  <si>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</si>
  <si>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</si>
  <si>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</si>
  <si>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</si>
  <si>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</si>
  <si>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</si>
  <si>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</si>
  <si>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</si>
  <si>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</si>
  <si>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</si>
  <si>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</si>
  <si>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</si>
  <si>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</si>
  <si>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</si>
  <si>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</si>
  <si>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</si>
  <si>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</si>
  <si>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</si>
  <si>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</si>
  <si>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</si>
  <si>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</si>
  <si>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</si>
  <si>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</si>
  <si>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</si>
  <si>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</si>
  <si>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</si>
  <si>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</si>
  <si>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</si>
  <si>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</si>
  <si>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</si>
  <si>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</si>
  <si>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</si>
  <si>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</si>
  <si>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</si>
  <si>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</si>
  <si>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</si>
  <si>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</si>
  <si>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</si>
  <si>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</si>
  <si>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</si>
  <si>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</si>
  <si>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</si>
  <si>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</si>
  <si>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</si>
  <si>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</si>
  <si>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</si>
  <si>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Jul</t>
  </si>
  <si>
    <t>Aug</t>
  </si>
  <si>
    <t>Sep</t>
  </si>
  <si>
    <t>Oct</t>
  </si>
  <si>
    <t>Nov</t>
  </si>
  <si>
    <t>Jan</t>
  </si>
  <si>
    <t>Feb</t>
  </si>
  <si>
    <t>Mar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</si>
  <si>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</si>
  <si>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</si>
  <si>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</si>
  <si>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</si>
  <si>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</si>
  <si>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</si>
  <si>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</si>
  <si>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</si>
  <si>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</si>
  <si>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</si>
  <si>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</si>
  <si>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</si>
  <si>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</si>
  <si>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</si>
  <si>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</si>
  <si>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</si>
  <si>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</si>
  <si>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</si>
  <si>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</si>
  <si>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</si>
  <si>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</si>
  <si>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</si>
  <si>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Apr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</si>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</sst>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9" fontId="0" fillId="0" borderId="0" xfId="0" applyNumberFormat="1"/>
  </cellXfs>
  <cellStyles count="2">
    <cellStyle name="Comma" xfId="1" builtinId="3"/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7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[StarterBook_GraceZheng.xlsx]PT-category!PivotTable1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F-40AC-8F22-8CA2AE6B5E29}"/>
            </c:ext>
          </c:extLst>
        </c:ser>
        <c:ser>
          <c:idx val="1"/>
          <c:order val="1"/>
          <c:tx>
            <c:strRef>
              <c:f>'PT-category'!$C$4:$C$5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2BE-422C-A955-EE964DF2C772}"/>
            </c:ext>
          </c:extLst>
        </c:ser>
        <c:ser>
          <c:idx val="2"/>
          <c:order val="2"/>
          <c:tx>
            <c:strRef>
              <c:f>'PT-category'!$D$4:$D$5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2BE-422C-A955-EE964DF2C772}"/>
            </c:ext>
          </c:extLst>
        </c:ser>
        <c:ser>
          <c:idx val="3"/>
          <c:order val="3"/>
          <c:tx>
            <c:strRef>
              <c:f>'PT-category'!$E$4:$E$5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2BE-422C-A955-EE964DF2C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5721616"/>
        <c:axId val="1745726608"/>
      </c:barChart>
      <c:catAx>
        <c:axId val="17457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26608"/>
        <c:crosses val="autoZero"/>
        <c:auto val="1"/>
        <c:lblAlgn val="ctr"/>
        <c:lblOffset val="100"/>
        <c:noMultiLvlLbl val="0"/>
      </c:catAx>
      <c:valAx>
        <c:axId val="17457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[StarterBook_GraceZheng.xlsx]PT-subCategory!PivotTable2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4-4C06-98BA-6D39920122DD}"/>
            </c:ext>
          </c:extLst>
        </c:ser>
        <c:ser>
          <c:idx val="1"/>
          <c:order val="1"/>
          <c:tx>
            <c:strRef>
              <c:f>'PT-subCategory'!$C$4:$C$5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4-4C06-98BA-6D39920122DD}"/>
            </c:ext>
          </c:extLst>
        </c:ser>
        <c:ser>
          <c:idx val="2"/>
          <c:order val="2"/>
          <c:tx>
            <c:strRef>
              <c:f>'PT-subCategory'!$D$4:$D$5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4-4C06-98BA-6D39920122DD}"/>
            </c:ext>
          </c:extLst>
        </c:ser>
        <c:ser>
          <c:idx val="3"/>
          <c:order val="3"/>
          <c:tx>
            <c:strRef>
              <c:f>'PT-subCategory'!$E$4:$E$5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4-4C06-98BA-6D3992012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5213584"/>
        <c:axId val="1285215664"/>
      </c:barChart>
      <c:catAx>
        <c:axId val="12852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215664"/>
        <c:crosses val="autoZero"/>
        <c:auto val="1"/>
        <c:lblAlgn val="ctr"/>
        <c:lblOffset val="100"/>
        <c:noMultiLvlLbl val="0"/>
      </c:catAx>
      <c:valAx>
        <c:axId val="128521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2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[StarterBook_GraceZheng.xlsx]PT-3!PivotTable3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5-47CC-95DB-6E75B2DF726C}"/>
            </c:ext>
          </c:extLst>
        </c:ser>
        <c:ser>
          <c:idx val="1"/>
          <c:order val="1"/>
          <c:tx>
            <c:strRef>
              <c:f>'PT-3'!$C$4:$C$5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5-47CC-95DB-6E75B2DF726C}"/>
            </c:ext>
          </c:extLst>
        </c:ser>
        <c:ser>
          <c:idx val="2"/>
          <c:order val="2"/>
          <c:tx>
            <c:strRef>
              <c:f>'PT-3'!$D$4:$D$5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5-47CC-95DB-6E75B2DF7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091040"/>
        <c:axId val="1331086880"/>
      </c:lineChart>
      <c:catAx>
        <c:axId val="133109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86880"/>
        <c:crosses val="autoZero"/>
        <c:auto val="1"/>
        <c:lblAlgn val="ctr"/>
        <c:lblOffset val="100"/>
        <c:noMultiLvlLbl val="0"/>
      </c:catAx>
      <c:valAx>
        <c:axId val="13310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9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5E-498B-9602-4D89A2074315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5E-498B-9602-4D89A2074315}"/>
            </c:ext>
          </c:extLst>
        </c:ser>
        <c:ser>
          <c:idx val="6"/>
          <c:order val="6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5E-498B-9602-4D89A2074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074816"/>
        <c:axId val="13310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A5E-498B-9602-4D89A207431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A5E-498B-9602-4D89A207431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5E-498B-9602-4D89A207431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5E-498B-9602-4D89A2074315}"/>
                  </c:ext>
                </c:extLst>
              </c15:ser>
            </c15:filteredLineSeries>
          </c:ext>
        </c:extLst>
      </c:lineChart>
      <c:catAx>
        <c:axId val="133107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94368"/>
        <c:crosses val="autoZero"/>
        <c:auto val="1"/>
        <c:lblAlgn val="ctr"/>
        <c:lblOffset val="100"/>
        <c:noMultiLvlLbl val="0"/>
      </c:catAx>
      <c:valAx>
        <c:axId val="13310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327025</xdr:colOff>
      <xdr:row>8</xdr:row>
      <xdr:rowOff>79375</xdr:rowOff>
    </xdr:from>
    <xdr:to>
      <xdr:col>13</xdr:col>
      <xdr:colOff>581025</xdr:colOff>
      <xdr:row>23</xdr:row>
      <xdr:rowOff>60325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136525</xdr:colOff>
      <xdr:row>11</xdr:row>
      <xdr:rowOff>104775</xdr:rowOff>
    </xdr:from>
    <xdr:to>
      <xdr:col>12</xdr:col>
      <xdr:colOff>200025</xdr:colOff>
      <xdr:row>26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92074</xdr:colOff>
      <xdr:row>1</xdr:row>
      <xdr:rowOff>28574</xdr:rowOff>
    </xdr:from>
    <xdr:to>
      <xdr:col>14</xdr:col>
      <xdr:colOff>279399</xdr:colOff>
      <xdr:row>17</xdr:row>
      <xdr:rowOff>82549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14</xdr:row>
      <xdr:rowOff>44450</xdr:rowOff>
    </xdr:from>
    <xdr:to>
      <xdr:col>8</xdr:col>
      <xdr:colOff>1016000</xdr:colOff>
      <xdr:row>32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ace Zheng" refreshedDate="43132.01134675926" createdVersion="6" refreshedVersion="6" minRefreshableVersion="3" recordCount="4114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ace Zheng" refreshedDate="43132.517476851855" createdVersion="6" refreshedVersion="6" minRefreshableVersion="3" recordCount="4114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4"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1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1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1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1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1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1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1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1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1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1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1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1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1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1" format="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" format="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1" format="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1" format="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1" format="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1" format="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1" format="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1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1" format="10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x="3"/>
        <item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F15"/>
  <sheetViews>
    <sheetView tabSelected="1" workbookViewId="0">
      <selection activeCell="M3" sqref="M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customWidth="1"/>
    <col min="8" max="8" width="3.6328125" customWidth="1"/>
    <col min="9" max="9" width="9.1796875" customWidth="1"/>
    <col min="10" max="10" width="9.453125" customWidth="1"/>
    <col min="11" max="11" width="8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customWidth="1"/>
    <col min="17" max="17" width="5.453125" customWidth="1"/>
    <col min="18" max="18" width="3.6328125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customWidth="1"/>
    <col min="34" max="34" width="3.6328125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2" spans="1:6" x14ac:dyDescent="0.35">
      <c r="A2" s="5" t="s">
        <v>8223</v>
      </c>
      <c r="B2" t="s">
        <v>8363</v>
      </c>
    </row>
    <row r="4" spans="1:6" x14ac:dyDescent="0.35">
      <c r="A4" s="5" t="s">
        <v>8362</v>
      </c>
      <c r="B4" s="5" t="s">
        <v>8364</v>
      </c>
    </row>
    <row r="5" spans="1:6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6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5">
      <c r="A7" s="6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5">
      <c r="A8" s="6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5">
      <c r="A9" s="6" t="s">
        <v>8331</v>
      </c>
      <c r="B9" s="7">
        <v>24</v>
      </c>
      <c r="C9" s="7"/>
      <c r="D9" s="7"/>
      <c r="E9" s="7"/>
      <c r="F9" s="7">
        <v>24</v>
      </c>
    </row>
    <row r="10" spans="1:6" x14ac:dyDescent="0.35">
      <c r="A10" s="6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5">
      <c r="A11" s="6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5">
      <c r="A12" s="6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5">
      <c r="A13" s="6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5">
      <c r="A14" s="6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5">
      <c r="A15" s="6" t="s">
        <v>8361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7"/>
  <sheetViews>
    <sheetView workbookViewId="0">
      <selection activeCell="D8" sqref="D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26953125" customWidth="1"/>
    <col min="8" max="8" width="16.26953125" bestFit="1" customWidth="1"/>
    <col min="9" max="9" width="19.26953125" bestFit="1" customWidth="1"/>
    <col min="10" max="10" width="14.54296875" customWidth="1"/>
    <col min="11" max="11" width="17.6328125" customWidth="1"/>
    <col min="12" max="12" width="13.81640625" bestFit="1" customWidth="1"/>
    <col min="13" max="13" width="16.81640625" customWidth="1"/>
    <col min="14" max="14" width="8.08984375" customWidth="1"/>
    <col min="15" max="15" width="11" bestFit="1" customWidth="1"/>
    <col min="16" max="16" width="16.1796875" customWidth="1"/>
    <col min="17" max="17" width="19.1796875" bestFit="1" customWidth="1"/>
    <col min="18" max="18" width="6.54296875" customWidth="1"/>
    <col min="19" max="19" width="3.6328125" customWidth="1"/>
    <col min="20" max="20" width="9.453125" customWidth="1"/>
    <col min="21" max="21" width="7.90625" customWidth="1"/>
    <col min="22" max="22" width="10.81640625" bestFit="1" customWidth="1"/>
    <col min="23" max="23" width="12.1796875" customWidth="1"/>
    <col min="24" max="24" width="5.453125" customWidth="1"/>
    <col min="25" max="25" width="15.1796875" customWidth="1"/>
    <col min="26" max="26" width="9.08984375" customWidth="1"/>
    <col min="27" max="27" width="12" customWidth="1"/>
    <col min="28" max="28" width="10.7265625" customWidth="1"/>
    <col min="29" max="29" width="13.7265625" bestFit="1" customWidth="1"/>
    <col min="30" max="30" width="10.81640625" customWidth="1"/>
    <col min="31" max="31" width="9.1796875" customWidth="1"/>
    <col min="32" max="32" width="13.81640625" customWidth="1"/>
    <col min="33" max="33" width="5.81640625" customWidth="1"/>
    <col min="34" max="34" width="8.7265625" customWidth="1"/>
    <col min="35" max="35" width="13.54296875" customWidth="1"/>
    <col min="36" max="36" width="9.1796875" customWidth="1"/>
    <col min="37" max="37" width="16.54296875" bestFit="1" customWidth="1"/>
    <col min="38" max="38" width="9.1796875" customWidth="1"/>
    <col min="39" max="39" width="10.36328125" customWidth="1"/>
    <col min="40" max="40" width="14.1796875" bestFit="1" customWidth="1"/>
    <col min="41" max="41" width="17.26953125" customWidth="1"/>
    <col min="42" max="42" width="8.90625" customWidth="1"/>
    <col min="43" max="43" width="5.453125" customWidth="1"/>
    <col min="44" max="44" width="9.1796875" bestFit="1" customWidth="1"/>
    <col min="45" max="45" width="11.81640625" bestFit="1" customWidth="1"/>
    <col min="46" max="46" width="8.26953125" customWidth="1"/>
    <col min="47" max="48" width="11.1796875" bestFit="1" customWidth="1"/>
    <col min="49" max="49" width="14.1796875" bestFit="1" customWidth="1"/>
    <col min="50" max="50" width="8.36328125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customWidth="1"/>
    <col min="56" max="56" width="10.7265625" bestFit="1" customWidth="1"/>
    <col min="57" max="57" width="6.90625" customWidth="1"/>
    <col min="58" max="58" width="3.6328125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customWidth="1"/>
    <col min="78" max="78" width="9.1796875" bestFit="1" customWidth="1"/>
    <col min="79" max="79" width="20.54296875" bestFit="1" customWidth="1"/>
    <col min="80" max="80" width="8.1796875" customWidth="1"/>
    <col min="81" max="81" width="5.453125" customWidth="1"/>
    <col min="82" max="82" width="3.6328125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customWidth="1"/>
    <col min="96" max="96" width="9.1796875" bestFit="1" customWidth="1"/>
    <col min="97" max="97" width="14.1796875" bestFit="1" customWidth="1"/>
    <col min="98" max="98" width="8.08984375" customWidth="1"/>
    <col min="99" max="99" width="5.453125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1" spans="1:6" x14ac:dyDescent="0.35">
      <c r="A1" s="5" t="s">
        <v>8223</v>
      </c>
      <c r="B1" t="s">
        <v>8363</v>
      </c>
    </row>
    <row r="2" spans="1:6" x14ac:dyDescent="0.35">
      <c r="A2" s="5" t="s">
        <v>8308</v>
      </c>
      <c r="B2" t="s">
        <v>8363</v>
      </c>
    </row>
    <row r="4" spans="1:6" x14ac:dyDescent="0.35">
      <c r="A4" s="5" t="s">
        <v>8362</v>
      </c>
      <c r="B4" s="5" t="s">
        <v>8364</v>
      </c>
    </row>
    <row r="5" spans="1:6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8"/>
  <sheetViews>
    <sheetView workbookViewId="0">
      <selection activeCell="A3" sqref="A3:XFD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8376</v>
      </c>
      <c r="B1" t="s">
        <v>8363</v>
      </c>
    </row>
    <row r="2" spans="1:5" x14ac:dyDescent="0.35">
      <c r="A2" s="5" t="s">
        <v>8308</v>
      </c>
      <c r="B2" t="s">
        <v>8363</v>
      </c>
    </row>
    <row r="4" spans="1:5" x14ac:dyDescent="0.35">
      <c r="A4" s="5" t="s">
        <v>8362</v>
      </c>
      <c r="B4" s="5" t="s">
        <v>8364</v>
      </c>
    </row>
    <row r="5" spans="1:5" x14ac:dyDescent="0.3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9" t="s">
        <v>8372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9" t="s">
        <v>8373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9" t="s">
        <v>8374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9" t="s">
        <v>8397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9" t="s">
        <v>8398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9" t="s">
        <v>8399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9" t="s">
        <v>8367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9" t="s">
        <v>8368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9" t="s">
        <v>8369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9" t="s">
        <v>8370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9" t="s">
        <v>8371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5">
      <c r="A17" s="9" t="s">
        <v>8375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5">
      <c r="A18" s="9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G1" zoomScaleNormal="100" workbookViewId="0">
      <selection activeCell="B9" sqref="B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style="12" bestFit="1" customWidth="1"/>
    <col min="16" max="16" width="15.54296875" bestFit="1" customWidth="1"/>
    <col min="18" max="18" width="11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E2/D2*100</f>
        <v>136.85882352941178</v>
      </c>
      <c r="P2">
        <f>IF(L2=0, 0, E2/L2)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E3/D3*100</f>
        <v>142.60827250608273</v>
      </c>
      <c r="P3">
        <f t="shared" ref="P3:P66" si="1">IF(L3=0, 0, E3/L3)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E67/D67*100</f>
        <v>107.52857142857141</v>
      </c>
      <c r="P67">
        <f t="shared" ref="P67:P130" si="5">IF(L67=0, 0, E67/L67)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E131/D131*100</f>
        <v>0</v>
      </c>
      <c r="P131">
        <f t="shared" ref="P131:P194" si="9">IF(L131=0, 0, E131/L131)</f>
        <v>0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E195/D195*100</f>
        <v>0</v>
      </c>
      <c r="P195">
        <f t="shared" ref="P195:P258" si="13">IF(L195=0, 0, E195/L195)</f>
        <v>0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E259/D259*100</f>
        <v>106.72648571428572</v>
      </c>
      <c r="P259">
        <f t="shared" ref="P259:P322" si="17">IF(L259=0, 0, E259/L259)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E323/D323*100</f>
        <v>102.66285714285715</v>
      </c>
      <c r="P323">
        <f t="shared" ref="P323:P386" si="21">IF(L323=0, 0, E323/L323)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E387/D387*100</f>
        <v>105.982</v>
      </c>
      <c r="P387">
        <f t="shared" ref="P387:P450" si="25">IF(L387=0, 0, E387/L387)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E451/D451*100</f>
        <v>2.25</v>
      </c>
      <c r="P451">
        <f t="shared" ref="P451:P514" si="29">IF(L451=0, 0, E451/L451)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E515/D515*100</f>
        <v>13.923999999999999</v>
      </c>
      <c r="P515">
        <f t="shared" ref="P515:P578" si="33">IF(L515=0, 0, E515/L515)</f>
        <v>102.38235294117646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E579/D579*100</f>
        <v>0.2</v>
      </c>
      <c r="P579">
        <f t="shared" ref="P579:P642" si="37">IF(L579=0, 0, E579/L579)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E643/D643*100</f>
        <v>119.16249999999999</v>
      </c>
      <c r="P643">
        <f t="shared" ref="P643:P706" si="41">IF(L643=0, 0, E643/L643)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E707/D707*100</f>
        <v>0.97699999999999987</v>
      </c>
      <c r="P707">
        <f t="shared" ref="P707:P770" si="45">IF(L707=0, 0, E707/L707)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E771/D771*100</f>
        <v>41.4</v>
      </c>
      <c r="P771">
        <f t="shared" ref="P771:P834" si="49">IF(L771=0, 0, E771/L771)</f>
        <v>31.846153846153847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E835/D835*100</f>
        <v>101.66666666666666</v>
      </c>
      <c r="P835">
        <f t="shared" ref="P835:P898" si="53">IF(L835=0, 0, E835/L835)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>
        <f t="shared" si="53"/>
        <v>0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>
        <f t="shared" si="53"/>
        <v>0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E899/D899*100</f>
        <v>0</v>
      </c>
      <c r="P899">
        <f t="shared" ref="P899:P962" si="57">IF(L899=0, 0, E899/L899)</f>
        <v>0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>
        <f t="shared" si="57"/>
        <v>0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>
        <f t="shared" si="57"/>
        <v>0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>
        <f t="shared" si="57"/>
        <v>0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>
        <f t="shared" si="57"/>
        <v>0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>
        <f t="shared" si="57"/>
        <v>0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>
        <f t="shared" si="57"/>
        <v>0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>
        <f t="shared" si="57"/>
        <v>0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>
        <f t="shared" si="57"/>
        <v>0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>
        <f t="shared" si="57"/>
        <v>0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>
        <f t="shared" si="57"/>
        <v>0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>
        <f t="shared" si="57"/>
        <v>0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>
        <f t="shared" si="57"/>
        <v>0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>
        <f t="shared" si="57"/>
        <v>0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E963/D963*100</f>
        <v>42.188421052631583</v>
      </c>
      <c r="P963">
        <f t="shared" ref="P963:P1026" si="61">IF(L963=0, 0, E963/L963)</f>
        <v>364.35454545454547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>
        <f t="shared" si="61"/>
        <v>0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E1027/D1027*100</f>
        <v>109.92831428571431</v>
      </c>
      <c r="P1027">
        <f t="shared" ref="P1027:P1090" si="65">IF(L1027=0, 0, E1027/L1027)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>
        <f t="shared" si="65"/>
        <v>0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>
        <f t="shared" si="65"/>
        <v>0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>
        <f t="shared" si="65"/>
        <v>0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>
        <f t="shared" si="65"/>
        <v>0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>
        <f t="shared" si="65"/>
        <v>0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>
        <f t="shared" si="65"/>
        <v>0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>
        <f t="shared" si="65"/>
        <v>0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>
        <f t="shared" si="65"/>
        <v>0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>
        <f t="shared" si="65"/>
        <v>0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>
        <f t="shared" si="65"/>
        <v>0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>
        <f t="shared" si="65"/>
        <v>0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>
        <f t="shared" si="65"/>
        <v>0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>
        <f t="shared" si="65"/>
        <v>0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>
        <f t="shared" si="65"/>
        <v>0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>
        <f t="shared" si="65"/>
        <v>0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E1091/D1091*100</f>
        <v>7.8266666666666662</v>
      </c>
      <c r="P1091">
        <f t="shared" ref="P1091:P1154" si="69">IF(L1091=0, 0, E1091/L1091)</f>
        <v>23.959183673469386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>
        <f t="shared" si="69"/>
        <v>0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>
        <f t="shared" si="69"/>
        <v>0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>
        <f t="shared" si="69"/>
        <v>0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>
        <f t="shared" si="69"/>
        <v>0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>
        <f t="shared" si="69"/>
        <v>0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>
        <f t="shared" si="69"/>
        <v>0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>
        <f t="shared" si="69"/>
        <v>0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>
        <f t="shared" si="69"/>
        <v>0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>
        <f t="shared" si="69"/>
        <v>0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>
        <f t="shared" si="69"/>
        <v>0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>
        <f t="shared" si="69"/>
        <v>0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E1155/D1155*100</f>
        <v>0.625</v>
      </c>
      <c r="P1155">
        <f t="shared" ref="P1155:P1218" si="73">IF(L1155=0, 0, E1155/L1155)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>
        <f t="shared" si="73"/>
        <v>0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>
        <f t="shared" si="73"/>
        <v>0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>
        <f t="shared" si="73"/>
        <v>0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>
        <f t="shared" si="73"/>
        <v>0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>
        <f t="shared" si="73"/>
        <v>0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>
        <f t="shared" si="73"/>
        <v>0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E1219/D1219*100</f>
        <v>102.60000000000001</v>
      </c>
      <c r="P1219">
        <f t="shared" ref="P1219:P1282" si="77">IF(L1219=0, 0, E1219/L1219)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>
        <f t="shared" si="77"/>
        <v>0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>
        <f t="shared" si="77"/>
        <v>0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>
        <f t="shared" si="77"/>
        <v>0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>
        <f t="shared" si="77"/>
        <v>0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>
        <f t="shared" si="77"/>
        <v>0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>
        <f t="shared" si="77"/>
        <v>0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E1283/D1283*100</f>
        <v>110.71428571428572</v>
      </c>
      <c r="P1283">
        <f t="shared" ref="P1283:P1346" si="81">IF(L1283=0, 0, E1283/L1283)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>
        <f t="shared" si="81"/>
        <v>0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>
        <f t="shared" si="81"/>
        <v>0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>
        <f t="shared" si="81"/>
        <v>0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E1347/D1347*100</f>
        <v>125</v>
      </c>
      <c r="P1347">
        <f t="shared" ref="P1347:P1410" si="85">IF(L1347=0, 0, E1347/L1347)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E1411/D1411*100</f>
        <v>0</v>
      </c>
      <c r="P1411">
        <f t="shared" ref="P1411:P1474" si="89">IF(L1411=0, 0, E1411/L1411)</f>
        <v>0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>
        <f t="shared" si="89"/>
        <v>0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>
        <f t="shared" si="89"/>
        <v>0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>
        <f t="shared" si="89"/>
        <v>0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>
        <f t="shared" si="89"/>
        <v>0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>
        <f t="shared" si="89"/>
        <v>0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>
        <f t="shared" si="89"/>
        <v>0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>
        <f t="shared" si="89"/>
        <v>0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>
        <f t="shared" si="89"/>
        <v>0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>
        <f t="shared" si="89"/>
        <v>0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>
        <f t="shared" si="89"/>
        <v>0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>
        <f t="shared" si="89"/>
        <v>0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>
        <f t="shared" si="89"/>
        <v>0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>
        <f t="shared" si="89"/>
        <v>0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>
        <f t="shared" si="89"/>
        <v>0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>
        <f t="shared" si="89"/>
        <v>0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E1475/D1475*100</f>
        <v>120.51600000000001</v>
      </c>
      <c r="P1475">
        <f t="shared" ref="P1475:P1538" si="93">IF(L1475=0, 0, E1475/L1475)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>
        <f t="shared" si="93"/>
        <v>0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>
        <f t="shared" si="93"/>
        <v>0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>
        <f t="shared" si="93"/>
        <v>0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>
        <f t="shared" si="93"/>
        <v>0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>
        <f t="shared" si="93"/>
        <v>0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E1539/D1539*100</f>
        <v>179.9</v>
      </c>
      <c r="P1539">
        <f t="shared" ref="P1539:P1602" si="97">IF(L1539=0, 0, E1539/L1539)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>
        <f t="shared" si="97"/>
        <v>0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>
        <f t="shared" si="97"/>
        <v>0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>
        <f t="shared" si="97"/>
        <v>0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>
        <f t="shared" si="97"/>
        <v>0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>
        <f t="shared" si="97"/>
        <v>0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>
        <f t="shared" si="97"/>
        <v>0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>
        <f t="shared" si="97"/>
        <v>0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>
        <f t="shared" si="97"/>
        <v>0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>
        <f t="shared" si="97"/>
        <v>0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>
        <f t="shared" si="97"/>
        <v>0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>
        <f t="shared" si="97"/>
        <v>0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>
        <f t="shared" si="97"/>
        <v>0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>
        <f t="shared" si="97"/>
        <v>0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E1603/D1603*100</f>
        <v>108.2492</v>
      </c>
      <c r="P1603">
        <f t="shared" ref="P1603:P1666" si="101">IF(L1603=0, 0, E1603/L1603)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E1667/D1667*100</f>
        <v>119.45714285714286</v>
      </c>
      <c r="P1667">
        <f t="shared" ref="P1667:P1730" si="105">IF(L1667=0, 0, E1667/L1667)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E1731/D1731*100</f>
        <v>0</v>
      </c>
      <c r="P1731">
        <f t="shared" ref="P1731:P1794" si="109">IF(L1731=0, 0, E1731/L1731)</f>
        <v>0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E1795/D1795*100</f>
        <v>1.3333333333333335</v>
      </c>
      <c r="P1795">
        <f t="shared" ref="P1795:P1858" si="113">IF(L1795=0, 0, E1795/L1795)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E1859/D1859*100</f>
        <v>100</v>
      </c>
      <c r="P1859">
        <f t="shared" ref="P1859:P1922" si="117">IF(L1859=0, 0, E1859/L1859)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E1923/D1923*100</f>
        <v>136.80000000000001</v>
      </c>
      <c r="P1923">
        <f t="shared" ref="P1923:P1986" si="121">IF(L1923=0, 0, E1923/L1923)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E1987/D1987*100</f>
        <v>3.1875</v>
      </c>
      <c r="P1987">
        <f t="shared" ref="P1987:P2050" si="125">IF(L1987=0, 0, E1987/L1987)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E2051/D2051*100</f>
        <v>120.19070000000001</v>
      </c>
      <c r="P2051">
        <f t="shared" ref="P2051:P2114" si="129">IF(L2051=0, 0, E2051/L2051)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E2115/D2115*100</f>
        <v>104.85714285714285</v>
      </c>
      <c r="P2115">
        <f t="shared" ref="P2115:P2178" si="133">IF(L2115=0, 0, E2115/L2115)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E2179/D2179*100</f>
        <v>100.12</v>
      </c>
      <c r="P2179">
        <f t="shared" ref="P2179:P2242" si="137">IF(L2179=0, 0, E2179/L2179)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E2243/D2243*100</f>
        <v>806.4</v>
      </c>
      <c r="P2243">
        <f t="shared" ref="P2243:P2306" si="141">IF(L2243=0, 0, E2243/L2243)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E2307/D2307*100</f>
        <v>101.22777777777779</v>
      </c>
      <c r="P2307">
        <f t="shared" ref="P2307:P2370" si="145">IF(L2307=0, 0, E2307/L2307)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E2371/D2371*100</f>
        <v>0</v>
      </c>
      <c r="P2371">
        <f t="shared" ref="P2371:P2434" si="149">IF(L2371=0, 0, E2371/L2371)</f>
        <v>0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E2435/D2435*100</f>
        <v>0</v>
      </c>
      <c r="P2435">
        <f t="shared" ref="P2435:P2498" si="153">IF(L2435=0, 0, E2435/L2435)</f>
        <v>0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E2499/D2499*100</f>
        <v>112.7715</v>
      </c>
      <c r="P2499">
        <f t="shared" ref="P2499:P2562" si="157">IF(L2499=0, 0, E2499/L2499)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E2563/D2563*100</f>
        <v>0</v>
      </c>
      <c r="P2563">
        <f t="shared" ref="P2563:P2626" si="161">IF(L2563=0, 0, E2563/L2563)</f>
        <v>0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E2627/D2627*100</f>
        <v>956</v>
      </c>
      <c r="P2627">
        <f t="shared" ref="P2627:P2690" si="165">IF(L2627=0, 0, E2627/L2627)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E2691/D2691*100</f>
        <v>2.8571428571428571E-3</v>
      </c>
      <c r="P2691">
        <f t="shared" ref="P2691:P2754" si="169">IF(L2691=0, 0, E2691/L2691)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E2755/D2755*100</f>
        <v>19</v>
      </c>
      <c r="P2755">
        <f t="shared" ref="P2755:P2818" si="173">IF(L2755=0, 0, E2755/L2755)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E2819/D2819*100</f>
        <v>130</v>
      </c>
      <c r="P2819">
        <f t="shared" ref="P2819:P2882" si="177">IF(L2819=0, 0, E2819/L2819)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E2883/D2883*100</f>
        <v>0</v>
      </c>
      <c r="P2883">
        <f t="shared" ref="P2883:P2946" si="181">IF(L2883=0, 0, E2883/L2883)</f>
        <v>0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E2947/D2947*100</f>
        <v>0</v>
      </c>
      <c r="P2947">
        <f t="shared" ref="P2947:P3010" si="185">IF(L2947=0, 0, E2947/L2947)</f>
        <v>0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E3011/D3011*100</f>
        <v>119.756</v>
      </c>
      <c r="P3011">
        <f t="shared" ref="P3011:P3074" si="189">IF(L3011=0, 0, E3011/L3011)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E3075/D3075*100</f>
        <v>2.3035714285714284E-2</v>
      </c>
      <c r="P3075">
        <f t="shared" ref="P3075:P3138" si="193">IF(L3075=0, 0, E3075/L3075)</f>
        <v>92.142857142857139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E3139/D3139*100</f>
        <v>3.3333333333333335</v>
      </c>
      <c r="P3139">
        <f t="shared" ref="P3139:P3202" si="197">IF(L3139=0, 0, E3139/L3139)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E3203/D3203*100</f>
        <v>1.25</v>
      </c>
      <c r="P3203">
        <f t="shared" ref="P3203:P3266" si="201">IF(L3203=0, 0, E3203/L3203)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E3267/D3267*100</f>
        <v>164</v>
      </c>
      <c r="P3267">
        <f t="shared" ref="P3267:P3330" si="205">IF(L3267=0, 0, E3267/L3267)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E3331/D3331*100</f>
        <v>116.8</v>
      </c>
      <c r="P3331">
        <f t="shared" ref="P3331:P3394" si="209">IF(L3331=0, 0, E3331/L3331)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E3395/D3395*100</f>
        <v>105.80000000000001</v>
      </c>
      <c r="P3395">
        <f t="shared" ref="P3395:P3458" si="213">IF(L3395=0, 0, E3395/L3395)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E3459/D3459*100</f>
        <v>140.19999999999999</v>
      </c>
      <c r="P3459">
        <f t="shared" ref="P3459:P3522" si="217">IF(L3459=0, 0, E3459/L3459)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E3523/D3523*100</f>
        <v>169.42857142857144</v>
      </c>
      <c r="P3523">
        <f t="shared" ref="P3523:P3586" si="221">IF(L3523=0, 0, E3523/L3523)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E3587/D3587*100</f>
        <v>119.11764705882352</v>
      </c>
      <c r="P3587">
        <f t="shared" ref="P3587:P3650" si="225">IF(L3587=0, 0, E3587/L3587)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E3651/D3651*100</f>
        <v>104</v>
      </c>
      <c r="P3651">
        <f t="shared" ref="P3651:P3714" si="229">IF(L3651=0, 0, E3651/L3651)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E3715/D3715*100</f>
        <v>101.49999999999999</v>
      </c>
      <c r="P3715">
        <f t="shared" ref="P3715:P3778" si="233">IF(L3715=0, 0, E3715/L3715)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E3779/D3779*100</f>
        <v>143.19999999999999</v>
      </c>
      <c r="P3779">
        <f t="shared" ref="P3779:P3842" si="237">IF(L3779=0, 0, E3779/L3779)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E3843/D3843*100</f>
        <v>8.7200000000000006</v>
      </c>
      <c r="P3843">
        <f t="shared" ref="P3843:P3906" si="241">IF(L3843=0, 0, E3843/L3843)</f>
        <v>25.647058823529413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E3907/D3907*100</f>
        <v>11.533333333333333</v>
      </c>
      <c r="P3907">
        <f t="shared" ref="P3907:P3970" si="245">IF(L3907=0, 0, E3907/L3907)</f>
        <v>24.714285714285715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E3971/D3971*100</f>
        <v>7.4690265486725664</v>
      </c>
      <c r="P3971">
        <f t="shared" ref="P3971:P4034" si="249">IF(L3971=0, 0, E3971/L3971)</f>
        <v>35.166666666666664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E4035/D4035*100</f>
        <v>25.698702928870294</v>
      </c>
      <c r="P4035">
        <f t="shared" ref="P4035:P4098" si="253">IF(L4035=0, 0, E4035/L4035)</f>
        <v>65.340319148936175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E4099/D4099*100</f>
        <v>0</v>
      </c>
      <c r="P4099">
        <f t="shared" ref="P4099:P4115" si="257">IF(L4099=0, 0, E4099/L4099)</f>
        <v>0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autoFilter ref="R1:R4115"/>
  <conditionalFormatting sqref="F2:F4115">
    <cfRule type="containsText" dxfId="5" priority="3" operator="containsText" text="live">
      <formula>NOT(ISERROR(SEARCH("live",F2)))</formula>
    </cfRule>
    <cfRule type="containsText" dxfId="4" priority="4" operator="containsText" text="canceled">
      <formula>NOT(ISERROR(SEARCH("canceled",F2)))</formula>
    </cfRule>
    <cfRule type="containsText" dxfId="3" priority="5" operator="containsText" text="failed">
      <formula>NOT(ISERROR(SEARCH("failed",F2)))</formula>
    </cfRule>
    <cfRule type="containsText" dxfId="2" priority="6" operator="containsText" text="successful">
      <formula>NOT(ISERROR(SEARCH("successful",F2)))</formula>
    </cfRule>
    <cfRule type="expression" dxfId="1" priority="7">
      <formula>"""successful"""</formula>
    </cfRule>
    <cfRule type="expression" dxfId="0" priority="8">
      <formula>"IF (""failed"")"</formula>
    </cfRule>
    <cfRule type="colorScale" priority="9">
      <colorScale>
        <cfvo type="min"/>
        <cfvo type="max"/>
        <color rgb="FFFF7128"/>
        <color rgb="FFFFEF9C"/>
      </colorScale>
    </cfRule>
  </conditionalFormatting>
  <conditionalFormatting sqref="O2:O4115">
    <cfRule type="colorScale" priority="1">
      <colorScale>
        <cfvo type="num" val="100"/>
        <cfvo type="num" val="200"/>
        <color rgb="FF00B050"/>
        <color theme="8" tint="-0.249977111117893"/>
      </colorScale>
    </cfRule>
    <cfRule type="colorScale" priority="2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I15"/>
  <sheetViews>
    <sheetView topLeftCell="B1" workbookViewId="0">
      <selection activeCell="D9" sqref="D9"/>
    </sheetView>
  </sheetViews>
  <sheetFormatPr defaultColWidth="1.26953125" defaultRowHeight="14.5" x14ac:dyDescent="0.35"/>
  <cols>
    <col min="2" max="2" width="26.8164062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2:9" x14ac:dyDescent="0.35">
      <c r="B1" t="s">
        <v>8377</v>
      </c>
      <c r="C1" t="s">
        <v>8396</v>
      </c>
      <c r="D1" t="s">
        <v>8378</v>
      </c>
      <c r="E1" t="s">
        <v>8379</v>
      </c>
      <c r="F1" t="s">
        <v>8380</v>
      </c>
      <c r="G1" t="s">
        <v>8381</v>
      </c>
      <c r="H1" t="s">
        <v>8382</v>
      </c>
      <c r="I1" t="s">
        <v>8383</v>
      </c>
    </row>
    <row r="2" spans="2:9" x14ac:dyDescent="0.35">
      <c r="B2" t="s">
        <v>8384</v>
      </c>
      <c r="C2">
        <f>COUNTIFS(main!$D$2:$D$4115, "&lt;1000", main!$F$2:$F$4115, "successful")</f>
        <v>322</v>
      </c>
      <c r="D2">
        <f>COUNTIFS(main!$D$2:$D$4115, "&lt;1000", main!$F$2:$F$4115, "failed")</f>
        <v>113</v>
      </c>
      <c r="E2">
        <f>COUNTIFS(main!$D$2:$D$4115, "&lt;1000", main!$F$2:$F$4115, "canceled")</f>
        <v>18</v>
      </c>
      <c r="F2">
        <f>SUM(C2:E2)</f>
        <v>453</v>
      </c>
      <c r="G2" s="13">
        <f>C2/F2</f>
        <v>0.71081677704194257</v>
      </c>
      <c r="H2" s="13">
        <f>D2/F2</f>
        <v>0.24944812362030905</v>
      </c>
      <c r="I2" s="13">
        <f>E2/F2</f>
        <v>3.9735099337748346E-2</v>
      </c>
    </row>
    <row r="3" spans="2:9" x14ac:dyDescent="0.35">
      <c r="B3" t="s">
        <v>8385</v>
      </c>
      <c r="C3">
        <f>COUNTIFS(main!$D$2:$D$4115, "&gt;=1000", main!$D$2:$D$4115, "&lt;=4999",main!$F$2:$F$4115, "successful")</f>
        <v>932</v>
      </c>
      <c r="D3">
        <f>COUNTIFS(main!$D$2:$D$4115, "&gt;=1000", main!$D$2:$D$4115, "&lt;=4999",main!$F$2:$F$4115, "failed")</f>
        <v>420</v>
      </c>
      <c r="E3">
        <f>COUNTIFS(main!$D$2:$D$4115, "&gt;=1000", main!$D$2:$D$4115, "&lt;=4999",main!$F$2:$F$4115, "canceled")</f>
        <v>60</v>
      </c>
      <c r="F3">
        <f t="shared" ref="F3:F13" si="0">SUM(C3:E3)</f>
        <v>1412</v>
      </c>
      <c r="G3" s="13">
        <f t="shared" ref="G3:G13" si="1">C3/F3</f>
        <v>0.66005665722379603</v>
      </c>
      <c r="H3" s="13">
        <f t="shared" ref="H3:H13" si="2">D3/F3</f>
        <v>0.29745042492917845</v>
      </c>
      <c r="I3" s="13">
        <f t="shared" ref="I3:I13" si="3">E3/F3</f>
        <v>4.2492917847025496E-2</v>
      </c>
    </row>
    <row r="4" spans="2:9" x14ac:dyDescent="0.35">
      <c r="B4" t="s">
        <v>8386</v>
      </c>
      <c r="C4">
        <f>COUNTIFS(main!$D$2:$D$4115, "&gt;=5000", main!$D$2:$D$4115, "&lt;=9999",main!$F$2:$F$4115, "successful")</f>
        <v>381</v>
      </c>
      <c r="D4">
        <f>COUNTIFS(main!$D$2:$D$4115, "&gt;=5000", main!$D$2:$D$4115, "&lt;=9999",main!$F$2:$F$4115, "failed")</f>
        <v>283</v>
      </c>
      <c r="E4">
        <f>COUNTIFS(main!$D$2:$D$4115, "&gt;=5000", main!$D$2:$D$4115, "&lt;=9999",main!$F$2:$F$4115, "canceled")</f>
        <v>52</v>
      </c>
      <c r="F4">
        <f t="shared" si="0"/>
        <v>716</v>
      </c>
      <c r="G4" s="13">
        <f t="shared" si="1"/>
        <v>0.53212290502793291</v>
      </c>
      <c r="H4" s="13">
        <f t="shared" si="2"/>
        <v>0.39525139664804471</v>
      </c>
      <c r="I4" s="13">
        <f t="shared" si="3"/>
        <v>7.2625698324022353E-2</v>
      </c>
    </row>
    <row r="5" spans="2:9" x14ac:dyDescent="0.35">
      <c r="B5" t="s">
        <v>8387</v>
      </c>
      <c r="C5">
        <f>COUNTIFS(main!$D$2:$D$4115, "&gt;=10000", main!$D$2:$D$4115, "&lt;=14999",main!$F$2:$F$4115, "successful")</f>
        <v>168</v>
      </c>
      <c r="D5">
        <f>COUNTIFS(main!$D$2:$D$4115, "&gt;=10000", main!$D$2:$D$4115, "&lt;=14999",main!$F$2:$F$4115, "failed")</f>
        <v>144</v>
      </c>
      <c r="E5">
        <f>COUNTIFS(main!$D$2:$D$4115, "&gt;=10000", main!$D$2:$D$4115, "&lt;=14999",main!$F$2:$F$4115, "canceled")</f>
        <v>40</v>
      </c>
      <c r="F5">
        <f t="shared" si="0"/>
        <v>352</v>
      </c>
      <c r="G5" s="13">
        <f t="shared" si="1"/>
        <v>0.47727272727272729</v>
      </c>
      <c r="H5" s="13">
        <f t="shared" si="2"/>
        <v>0.40909090909090912</v>
      </c>
      <c r="I5" s="13">
        <f t="shared" si="3"/>
        <v>0.11363636363636363</v>
      </c>
    </row>
    <row r="6" spans="2:9" x14ac:dyDescent="0.35">
      <c r="B6" t="s">
        <v>8388</v>
      </c>
      <c r="C6">
        <f>COUNTIFS(main!$D$2:$D$4115, "&gt;=15000", main!$D$2:$D$4115, "&lt;=19999",main!$F$2:$F$4115, "successful")</f>
        <v>94</v>
      </c>
      <c r="D6">
        <f>COUNTIFS(main!$D$2:$D$4115, "&gt;=15000", main!$D$2:$D$4115, "&lt;=19999",main!$F$2:$F$4115, "failed")</f>
        <v>90</v>
      </c>
      <c r="E6">
        <f>COUNTIFS(main!$D$2:$D$4115, "&gt;=15000", main!$D$2:$D$4115, "&lt;=19999",main!$F$2:$F$4115, "canceled")</f>
        <v>17</v>
      </c>
      <c r="F6">
        <f t="shared" si="0"/>
        <v>201</v>
      </c>
      <c r="G6" s="13">
        <f t="shared" si="1"/>
        <v>0.46766169154228854</v>
      </c>
      <c r="H6" s="13">
        <f t="shared" si="2"/>
        <v>0.44776119402985076</v>
      </c>
      <c r="I6" s="13">
        <f t="shared" si="3"/>
        <v>8.45771144278607E-2</v>
      </c>
    </row>
    <row r="7" spans="2:9" x14ac:dyDescent="0.35">
      <c r="B7" t="s">
        <v>8389</v>
      </c>
      <c r="C7">
        <f>COUNTIFS(main!$D$2:$D$4115, "&gt;=20000", main!$D$2:$D$4115, "&lt;=24999",main!$F$2:$F$4115, "successful")</f>
        <v>62</v>
      </c>
      <c r="D7">
        <f>COUNTIFS(main!$D$2:$D$4115, "&gt;=20000", main!$D$2:$D$4115, "&lt;=24999",main!$F$2:$F$4115, "failed")</f>
        <v>72</v>
      </c>
      <c r="E7">
        <f>COUNTIFS(main!$D$2:$D$4115, "&gt;=20000", main!$D$2:$D$4115, "&lt;=24999",main!$F$2:$F$4115, "canceled")</f>
        <v>14</v>
      </c>
      <c r="F7">
        <f t="shared" si="0"/>
        <v>148</v>
      </c>
      <c r="G7" s="13">
        <f t="shared" si="1"/>
        <v>0.41891891891891891</v>
      </c>
      <c r="H7" s="13">
        <f t="shared" si="2"/>
        <v>0.48648648648648651</v>
      </c>
      <c r="I7" s="13">
        <f t="shared" si="3"/>
        <v>9.45945945945946E-2</v>
      </c>
    </row>
    <row r="8" spans="2:9" x14ac:dyDescent="0.35">
      <c r="B8" t="s">
        <v>8390</v>
      </c>
      <c r="C8">
        <f>COUNTIFS(main!$D$2:$D$4115, "&gt;=25000", main!$D$2:$D$4115, "&lt;=29999",main!$F$2:$F$4115, "successful")</f>
        <v>55</v>
      </c>
      <c r="D8">
        <f>COUNTIFS(main!$D$2:$D$4115, "&gt;=25000", main!$D$2:$D$4115, "&lt;=29999",main!$F$2:$F$4115, "failed")</f>
        <v>64</v>
      </c>
      <c r="E8">
        <f>COUNTIFS(main!$D$2:$D$4115, "&gt;=25000", main!$D$2:$D$4115, "&lt;=29999",main!$F$2:$F$4115, "canceled")</f>
        <v>18</v>
      </c>
      <c r="F8">
        <f t="shared" si="0"/>
        <v>137</v>
      </c>
      <c r="G8" s="13">
        <f t="shared" si="1"/>
        <v>0.40145985401459855</v>
      </c>
      <c r="H8" s="13">
        <f t="shared" si="2"/>
        <v>0.46715328467153283</v>
      </c>
      <c r="I8" s="13">
        <f t="shared" si="3"/>
        <v>0.13138686131386862</v>
      </c>
    </row>
    <row r="9" spans="2:9" x14ac:dyDescent="0.35">
      <c r="B9" t="s">
        <v>8391</v>
      </c>
      <c r="C9">
        <f>COUNTIFS(main!$D$2:$D$4115, "&gt;=30000", main!$D$2:$D$4115, "&lt;=34999",main!$F$2:$F$4115, "successful")</f>
        <v>32</v>
      </c>
      <c r="D9">
        <f>COUNTIFS(main!$D$2:$D$4115, "&gt;=30000", main!$D$2:$D$4115, "&lt;=34999",main!$F$2:$F$4115, "failed")</f>
        <v>37</v>
      </c>
      <c r="E9">
        <f>COUNTIFS(main!$D$2:$D$4115, "&gt;=30000", main!$D$2:$D$4115, "&lt;=34999",main!$F$2:$F$4115, "canceled")</f>
        <v>13</v>
      </c>
      <c r="F9">
        <f t="shared" si="0"/>
        <v>82</v>
      </c>
      <c r="G9" s="13">
        <f t="shared" si="1"/>
        <v>0.3902439024390244</v>
      </c>
      <c r="H9" s="13">
        <f t="shared" si="2"/>
        <v>0.45121951219512196</v>
      </c>
      <c r="I9" s="13">
        <f t="shared" si="3"/>
        <v>0.15853658536585366</v>
      </c>
    </row>
    <row r="10" spans="2:9" x14ac:dyDescent="0.35">
      <c r="B10" t="s">
        <v>8392</v>
      </c>
      <c r="C10">
        <f>COUNTIFS(main!$D$2:$D$4115, "&gt;=35000", main!$D$2:$D$4115, "&lt;=39999",main!$F$2:$F$4115, "successful")</f>
        <v>26</v>
      </c>
      <c r="D10">
        <f>COUNTIFS(main!$D$2:$D$4115, "&gt;=35000", main!$D$2:$D$4115, "&lt;=39999",main!$F$2:$F$4115, "failed")</f>
        <v>22</v>
      </c>
      <c r="E10">
        <f>COUNTIFS(main!$D$2:$D$4115, "&gt;=35000", main!$D$2:$D$4115, "&lt;=39999",main!$F$2:$F$4115, "canceled")</f>
        <v>7</v>
      </c>
      <c r="F10">
        <f t="shared" si="0"/>
        <v>55</v>
      </c>
      <c r="G10" s="13">
        <f t="shared" si="1"/>
        <v>0.47272727272727272</v>
      </c>
      <c r="H10" s="13">
        <f t="shared" si="2"/>
        <v>0.4</v>
      </c>
      <c r="I10" s="13">
        <f t="shared" si="3"/>
        <v>0.12727272727272726</v>
      </c>
    </row>
    <row r="11" spans="2:9" x14ac:dyDescent="0.35">
      <c r="B11" t="s">
        <v>8393</v>
      </c>
      <c r="C11">
        <f>COUNTIFS(main!$D$2:$D$4115, "&gt;=40000", main!$D$2:$D$4115, "&lt;=44999",main!$F$2:$F$4115, "successful")</f>
        <v>21</v>
      </c>
      <c r="D11">
        <f>COUNTIFS(main!$D$2:$D$4115, "&gt;=40000", main!$D$2:$D$4115, "&lt;=44999",main!$F$2:$F$4115, "failed")</f>
        <v>16</v>
      </c>
      <c r="E11">
        <f>COUNTIFS(main!$D$2:$D$4115, "&gt;=40000", main!$D$2:$D$4115, "&lt;=44999",main!$F$2:$F$4115, "canceled")</f>
        <v>6</v>
      </c>
      <c r="F11">
        <f t="shared" si="0"/>
        <v>43</v>
      </c>
      <c r="G11" s="13">
        <f t="shared" si="1"/>
        <v>0.48837209302325579</v>
      </c>
      <c r="H11" s="13">
        <f t="shared" si="2"/>
        <v>0.37209302325581395</v>
      </c>
      <c r="I11" s="13">
        <f t="shared" si="3"/>
        <v>0.13953488372093023</v>
      </c>
    </row>
    <row r="12" spans="2:9" x14ac:dyDescent="0.35">
      <c r="B12" t="s">
        <v>8394</v>
      </c>
      <c r="C12">
        <f>COUNTIFS(main!$D$2:$D$4115, "&gt;=45000", main!$D$2:$D$4115, "&lt;=49999",main!$F$2:$F$4115, "successful")</f>
        <v>6</v>
      </c>
      <c r="D12">
        <f>COUNTIFS(main!$D$2:$D$4115, "&gt;=45000", main!$D$2:$D$4115, "&lt;=49999",main!$F$2:$F$4115, "failed")</f>
        <v>11</v>
      </c>
      <c r="E12">
        <f>COUNTIFS(main!$D$2:$D$4115, "&gt;=45000", main!$D$2:$D$4115, "&lt;=49999",main!$F$2:$F$4115, "canceled")</f>
        <v>4</v>
      </c>
      <c r="F12">
        <f t="shared" si="0"/>
        <v>21</v>
      </c>
      <c r="G12" s="13">
        <f t="shared" si="1"/>
        <v>0.2857142857142857</v>
      </c>
      <c r="H12" s="13">
        <f t="shared" si="2"/>
        <v>0.52380952380952384</v>
      </c>
      <c r="I12" s="13">
        <f t="shared" si="3"/>
        <v>0.19047619047619047</v>
      </c>
    </row>
    <row r="13" spans="2:9" x14ac:dyDescent="0.35">
      <c r="B13" t="s">
        <v>8395</v>
      </c>
      <c r="C13">
        <f>COUNTIFS(main!$D$2:$D$4115, "&gt;=50000", main!$F$2:$F$4115, "successful")</f>
        <v>86</v>
      </c>
      <c r="D13">
        <f>COUNTIFS(main!$D$2:$D$4115, "&gt;=50000", main!$F$2:$F$4115, "failed")</f>
        <v>258</v>
      </c>
      <c r="E13">
        <f>COUNTIFS(main!$D$2:$D$4115, "&gt;=50000", main!$F$2:$F$4115, "canceled")</f>
        <v>100</v>
      </c>
      <c r="F13">
        <f t="shared" si="0"/>
        <v>444</v>
      </c>
      <c r="G13" s="13">
        <f t="shared" si="1"/>
        <v>0.19369369369369369</v>
      </c>
      <c r="H13" s="13">
        <f t="shared" si="2"/>
        <v>0.58108108108108103</v>
      </c>
      <c r="I13" s="13">
        <f t="shared" si="3"/>
        <v>0.22522522522522523</v>
      </c>
    </row>
    <row r="15" spans="2:9" x14ac:dyDescent="0.35">
      <c r="G15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PT-category</vt:lpstr>
      <vt:lpstr>PT-subCategory</vt:lpstr>
      <vt:lpstr>PT-3</vt:lpstr>
      <vt:lpstr>main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Grace Zheng</cp:lastModifiedBy>
  <cp:lastPrinted>2018-02-01T06:18:08Z</cp:lastPrinted>
  <dcterms:created xsi:type="dcterms:W3CDTF">2017-04-20T15:17:24Z</dcterms:created>
  <dcterms:modified xsi:type="dcterms:W3CDTF">2018-02-03T06:39:39Z</dcterms:modified>
</cp:coreProperties>
</file>