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bre Node js\appct\"/>
    </mc:Choice>
  </mc:AlternateContent>
  <xr:revisionPtr revIDLastSave="0" documentId="13_ncr:1_{54C6C044-E6C8-48E9-9524-F31C0A86DA02}" xr6:coauthVersionLast="47" xr6:coauthVersionMax="47" xr10:uidLastSave="{00000000-0000-0000-0000-000000000000}"/>
  <bookViews>
    <workbookView xWindow="-108" yWindow="-108" windowWidth="23256" windowHeight="12576" activeTab="4" xr2:uid="{26778800-BCB3-41EF-B950-325FB89D7AD0}"/>
  </bookViews>
  <sheets>
    <sheet name="Folha1" sheetId="1" r:id="rId1"/>
    <sheet name="Empresarial" sheetId="2" r:id="rId2"/>
    <sheet name="Pessoal" sheetId="3" r:id="rId3"/>
    <sheet name="Folha2" sheetId="4" r:id="rId4"/>
    <sheet name="Folha3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53" i="5" l="1" a="1"/>
  <c r="L553" i="5" s="1"/>
  <c r="L545" i="5" a="1"/>
  <c r="L545" i="5" s="1"/>
  <c r="L537" i="5"/>
  <c r="L537" i="5" a="1"/>
  <c r="L529" i="5" a="1"/>
  <c r="L529" i="5" s="1"/>
  <c r="L521" i="5" a="1"/>
  <c r="L521" i="5" s="1"/>
  <c r="L513" i="5" a="1"/>
  <c r="L513" i="5" s="1"/>
  <c r="A512" i="5" a="1"/>
  <c r="A512" i="5" s="1"/>
  <c r="L494" i="5" a="1"/>
  <c r="L494" i="5" s="1"/>
  <c r="L485" i="5" a="1"/>
  <c r="L485" i="5" s="1"/>
  <c r="L467" i="5" a="1"/>
  <c r="L467" i="5" s="1"/>
  <c r="H503" i="5"/>
  <c r="L503" i="5" s="1" a="1"/>
  <c r="L503" i="5" s="1"/>
  <c r="H494" i="5"/>
  <c r="H458" i="5"/>
  <c r="L458" i="5" s="1" a="1"/>
  <c r="L458" i="5" s="1"/>
  <c r="H467" i="5"/>
  <c r="H476" i="5"/>
  <c r="L476" i="5" s="1" a="1"/>
  <c r="L476" i="5" s="1"/>
  <c r="H485" i="5"/>
  <c r="H440" i="5"/>
  <c r="L440" i="5" s="1" a="1"/>
  <c r="L440" i="5" s="1"/>
  <c r="H449" i="5"/>
  <c r="L449" i="5" s="1" a="1"/>
  <c r="L449" i="5" s="1"/>
  <c r="A439" i="5" a="1"/>
  <c r="A439" i="5" s="1"/>
  <c r="L427" i="5" a="1"/>
  <c r="L427" i="5" s="1"/>
  <c r="L416" i="5" a="1"/>
  <c r="L416" i="5" s="1"/>
  <c r="L405" i="5" a="1"/>
  <c r="L405" i="5" s="1"/>
  <c r="L394" i="5" a="1"/>
  <c r="L394" i="5" s="1"/>
  <c r="L383" i="5" a="1"/>
  <c r="L383" i="5" s="1"/>
  <c r="L372" i="5" a="1"/>
  <c r="L372" i="5" s="1"/>
  <c r="L361" i="5" a="1"/>
  <c r="L361" i="5" s="1"/>
  <c r="L350" i="5" a="1"/>
  <c r="L350" i="5" s="1"/>
  <c r="A349" i="5" a="1"/>
  <c r="A349" i="5" s="1"/>
  <c r="L340" i="5" a="1"/>
  <c r="L340" i="5" s="1"/>
  <c r="L331" i="5" a="1"/>
  <c r="L331" i="5" s="1"/>
  <c r="L322" i="5" a="1"/>
  <c r="L322" i="5" s="1"/>
  <c r="L313" i="5" a="1"/>
  <c r="L313" i="5" s="1"/>
  <c r="L304" i="5" a="1"/>
  <c r="L304" i="5" s="1"/>
  <c r="I232" i="5"/>
  <c r="H232" i="5"/>
  <c r="G232" i="5"/>
  <c r="F232" i="5"/>
  <c r="E232" i="5"/>
  <c r="D232" i="5"/>
  <c r="I132" i="5"/>
  <c r="I142" i="5"/>
  <c r="I152" i="5"/>
  <c r="I162" i="5"/>
  <c r="I172" i="5"/>
  <c r="I182" i="5"/>
  <c r="I192" i="5"/>
  <c r="I202" i="5"/>
  <c r="I212" i="5"/>
  <c r="I222" i="5"/>
  <c r="I242" i="5"/>
  <c r="I252" i="5"/>
  <c r="I262" i="5"/>
  <c r="I272" i="5"/>
  <c r="I282" i="5"/>
  <c r="I292" i="5"/>
  <c r="H132" i="5"/>
  <c r="H142" i="5"/>
  <c r="H152" i="5"/>
  <c r="H162" i="5"/>
  <c r="H172" i="5"/>
  <c r="H182" i="5"/>
  <c r="H192" i="5"/>
  <c r="H202" i="5"/>
  <c r="H212" i="5"/>
  <c r="H222" i="5"/>
  <c r="H242" i="5"/>
  <c r="H252" i="5"/>
  <c r="H262" i="5"/>
  <c r="H272" i="5"/>
  <c r="H282" i="5"/>
  <c r="H292" i="5"/>
  <c r="G142" i="5"/>
  <c r="G152" i="5"/>
  <c r="G162" i="5"/>
  <c r="G172" i="5"/>
  <c r="G182" i="5"/>
  <c r="G192" i="5"/>
  <c r="G202" i="5"/>
  <c r="G212" i="5"/>
  <c r="G222" i="5"/>
  <c r="G242" i="5"/>
  <c r="G252" i="5"/>
  <c r="G262" i="5"/>
  <c r="G272" i="5"/>
  <c r="G282" i="5"/>
  <c r="G292" i="5"/>
  <c r="G132" i="5"/>
  <c r="F142" i="5"/>
  <c r="F152" i="5"/>
  <c r="F162" i="5"/>
  <c r="F172" i="5"/>
  <c r="F182" i="5"/>
  <c r="F192" i="5"/>
  <c r="F202" i="5"/>
  <c r="F212" i="5"/>
  <c r="F222" i="5"/>
  <c r="F242" i="5"/>
  <c r="F252" i="5"/>
  <c r="F262" i="5"/>
  <c r="F272" i="5"/>
  <c r="F282" i="5"/>
  <c r="F292" i="5"/>
  <c r="F132" i="5"/>
  <c r="E132" i="5"/>
  <c r="E142" i="5"/>
  <c r="E152" i="5"/>
  <c r="E162" i="5"/>
  <c r="E172" i="5"/>
  <c r="E182" i="5"/>
  <c r="E202" i="5"/>
  <c r="E212" i="5"/>
  <c r="E222" i="5"/>
  <c r="E242" i="5"/>
  <c r="E252" i="5"/>
  <c r="E262" i="5"/>
  <c r="E272" i="5"/>
  <c r="E282" i="5"/>
  <c r="E292" i="5"/>
  <c r="D142" i="5"/>
  <c r="D152" i="5"/>
  <c r="D162" i="5"/>
  <c r="D172" i="5"/>
  <c r="D182" i="5"/>
  <c r="D192" i="5"/>
  <c r="D202" i="5"/>
  <c r="D212" i="5"/>
  <c r="D222" i="5"/>
  <c r="D242" i="5"/>
  <c r="D252" i="5"/>
  <c r="D262" i="5"/>
  <c r="D272" i="5"/>
  <c r="D282" i="5"/>
  <c r="D292" i="5"/>
  <c r="D132" i="5"/>
  <c r="A131" i="5" a="1"/>
  <c r="A131" i="5" s="1"/>
  <c r="I122" i="5" a="1"/>
  <c r="I122" i="5" s="1"/>
  <c r="I114" i="5" a="1"/>
  <c r="I114" i="5" s="1"/>
  <c r="I106" i="5" a="1"/>
  <c r="I106" i="5" s="1"/>
  <c r="I98" i="5" a="1"/>
  <c r="I98" i="5" s="1"/>
  <c r="I90" i="5" a="1"/>
  <c r="I90" i="5" s="1"/>
  <c r="I82" i="5" a="1"/>
  <c r="I82" i="5" s="1"/>
  <c r="I74" i="5" a="1"/>
  <c r="I74" i="5" s="1"/>
  <c r="I66" i="5" a="1"/>
  <c r="I66" i="5" s="1"/>
  <c r="I58" i="5" a="1"/>
  <c r="I58" i="5" s="1"/>
  <c r="I50" i="5" a="1"/>
  <c r="I50" i="5" s="1"/>
  <c r="I42" i="5" a="1"/>
  <c r="I42" i="5" s="1"/>
  <c r="I34" i="5" a="1"/>
  <c r="I34" i="5" s="1"/>
  <c r="I26" i="5" a="1"/>
  <c r="I26" i="5" s="1"/>
  <c r="I18" i="5" a="1"/>
  <c r="I18" i="5" s="1"/>
  <c r="I10" i="5" a="1"/>
  <c r="I10" i="5" s="1"/>
  <c r="I2" i="5" a="1"/>
  <c r="I2" i="5" s="1"/>
  <c r="E18" i="5"/>
  <c r="G18" i="5" s="1"/>
  <c r="E26" i="5" s="1"/>
  <c r="G26" i="5" s="1"/>
  <c r="E34" i="5" s="1"/>
  <c r="G34" i="5" s="1"/>
  <c r="E42" i="5" s="1"/>
  <c r="G42" i="5" s="1"/>
  <c r="E50" i="5" s="1"/>
  <c r="G50" i="5" s="1"/>
  <c r="E58" i="5" s="1"/>
  <c r="G58" i="5" s="1"/>
  <c r="E66" i="5" s="1"/>
  <c r="G66" i="5" s="1"/>
  <c r="E74" i="5" s="1"/>
  <c r="G74" i="5" s="1"/>
  <c r="E82" i="5" s="1"/>
  <c r="G82" i="5" s="1"/>
  <c r="E90" i="5" s="1"/>
  <c r="G90" i="5" s="1"/>
  <c r="E98" i="5" s="1"/>
  <c r="G98" i="5" s="1"/>
  <c r="E106" i="5" s="1"/>
  <c r="G106" i="5" s="1"/>
  <c r="E114" i="5" s="1"/>
  <c r="G114" i="5" s="1"/>
  <c r="E122" i="5" s="1"/>
  <c r="G122" i="5" s="1"/>
  <c r="F2" i="5"/>
  <c r="J2" i="5" s="1" a="1"/>
  <c r="J2" i="5" s="1"/>
  <c r="L292" i="5" l="1" a="1"/>
  <c r="L292" i="5" s="1"/>
  <c r="L262" i="5" a="1"/>
  <c r="L262" i="5" s="1"/>
  <c r="L282" i="5" a="1"/>
  <c r="L282" i="5" s="1"/>
  <c r="L272" i="5" a="1"/>
  <c r="L272" i="5" s="1"/>
  <c r="L252" i="5" a="1"/>
  <c r="L252" i="5" s="1"/>
  <c r="L242" i="5" a="1"/>
  <c r="L242" i="5" s="1"/>
  <c r="L232" i="5" a="1"/>
  <c r="L232" i="5" s="1"/>
  <c r="L222" i="5" a="1"/>
  <c r="L222" i="5" s="1"/>
  <c r="L212" i="5" a="1"/>
  <c r="L212" i="5" s="1"/>
  <c r="L202" i="5" a="1"/>
  <c r="L202" i="5" s="1"/>
  <c r="L192" i="5" a="1"/>
  <c r="L192" i="5" s="1"/>
  <c r="L182" i="5" a="1"/>
  <c r="L182" i="5" s="1"/>
  <c r="L142" i="5" a="1"/>
  <c r="L142" i="5" s="1"/>
  <c r="L172" i="5" a="1"/>
  <c r="L172" i="5" s="1"/>
  <c r="L162" i="5" a="1"/>
  <c r="L162" i="5" s="1"/>
  <c r="L152" i="5" a="1"/>
  <c r="L152" i="5" s="1"/>
  <c r="L132" i="5" a="1"/>
  <c r="L132" i="5" s="1"/>
  <c r="D10" i="5"/>
  <c r="G9" i="2"/>
  <c r="G26" i="2"/>
  <c r="C28" i="3"/>
  <c r="C9" i="3"/>
  <c r="F10" i="5" l="1"/>
  <c r="D18" i="5" s="1"/>
  <c r="G5" i="3"/>
  <c r="G10" i="3"/>
  <c r="C15" i="3"/>
  <c r="C21" i="3"/>
  <c r="C3" i="3"/>
  <c r="C4" i="2"/>
  <c r="C9" i="2"/>
  <c r="C14" i="2"/>
  <c r="C12" i="2"/>
  <c r="G6" i="2"/>
  <c r="G4" i="2"/>
  <c r="C17" i="2" s="1"/>
  <c r="C19" i="2" s="1"/>
  <c r="C20" i="1"/>
  <c r="C4" i="1"/>
  <c r="C9" i="1"/>
  <c r="C7" i="1"/>
  <c r="G4" i="1"/>
  <c r="K4" i="1" s="1"/>
  <c r="G6" i="1"/>
  <c r="J10" i="5" l="1" a="1"/>
  <c r="J10" i="5" s="1"/>
  <c r="F18" i="5"/>
  <c r="D26" i="5" s="1"/>
  <c r="C6" i="3"/>
  <c r="C30" i="3" s="1"/>
  <c r="C16" i="2"/>
  <c r="C18" i="2" s="1"/>
  <c r="G27" i="2"/>
  <c r="G7" i="2"/>
  <c r="C23" i="2"/>
  <c r="C24" i="2" s="1"/>
  <c r="C26" i="2" s="1"/>
  <c r="C22" i="1"/>
  <c r="C23" i="1"/>
  <c r="K5" i="1"/>
  <c r="K6" i="1" s="1"/>
  <c r="C11" i="1"/>
  <c r="C13" i="1" s="1"/>
  <c r="C12" i="1"/>
  <c r="C14" i="1" s="1"/>
  <c r="G7" i="1"/>
  <c r="G12" i="1" s="1"/>
  <c r="G13" i="1" s="1"/>
  <c r="F26" i="5" l="1"/>
  <c r="D34" i="5" s="1"/>
  <c r="J18" i="5" a="1"/>
  <c r="J18" i="5" s="1"/>
  <c r="C33" i="3"/>
  <c r="C32" i="3"/>
  <c r="K36" i="3"/>
  <c r="S36" i="3"/>
  <c r="Q36" i="3"/>
  <c r="R36" i="3"/>
  <c r="L36" i="3"/>
  <c r="M36" i="3"/>
  <c r="N36" i="3"/>
  <c r="O36" i="3"/>
  <c r="P36" i="3"/>
  <c r="G12" i="3"/>
  <c r="G29" i="2"/>
  <c r="C28" i="2"/>
  <c r="K19" i="2" s="1"/>
  <c r="G12" i="2"/>
  <c r="G13" i="2" s="1"/>
  <c r="C15" i="1"/>
  <c r="C24" i="1" s="1"/>
  <c r="C25" i="1" s="1"/>
  <c r="G16" i="1"/>
  <c r="G17" i="1" s="1"/>
  <c r="G18" i="1" s="1"/>
  <c r="G9" i="1"/>
  <c r="F34" i="5" l="1"/>
  <c r="D42" i="5" s="1"/>
  <c r="J26" i="5" a="1"/>
  <c r="J26" i="5" s="1"/>
  <c r="G20" i="2"/>
  <c r="G16" i="2"/>
  <c r="G17" i="2" s="1"/>
  <c r="G18" i="2" s="1"/>
  <c r="G21" i="2" s="1"/>
  <c r="G15" i="3"/>
  <c r="G16" i="3"/>
  <c r="G28" i="2"/>
  <c r="G30" i="2" s="1"/>
  <c r="S19" i="2"/>
  <c r="L19" i="2"/>
  <c r="M19" i="2"/>
  <c r="N19" i="2"/>
  <c r="O19" i="2"/>
  <c r="P19" i="2"/>
  <c r="Q19" i="2"/>
  <c r="R19" i="2"/>
  <c r="G20" i="1"/>
  <c r="G21" i="1" s="1"/>
  <c r="G23" i="1" s="1"/>
  <c r="F42" i="5" l="1"/>
  <c r="D50" i="5" s="1"/>
  <c r="J34" i="5" a="1"/>
  <c r="J34" i="5" s="1"/>
  <c r="G18" i="3"/>
  <c r="G23" i="2"/>
  <c r="P20" i="2"/>
  <c r="P21" i="2" s="1"/>
  <c r="N20" i="2"/>
  <c r="N21" i="2" s="1"/>
  <c r="Q20" i="2"/>
  <c r="Q21" i="2" s="1"/>
  <c r="R20" i="2"/>
  <c r="R21" i="2" s="1"/>
  <c r="K20" i="2"/>
  <c r="K21" i="2" s="1"/>
  <c r="S20" i="2"/>
  <c r="S21" i="2" s="1"/>
  <c r="L20" i="2"/>
  <c r="L21" i="2" s="1"/>
  <c r="M20" i="2"/>
  <c r="M21" i="2" s="1"/>
  <c r="O20" i="2"/>
  <c r="O21" i="2" s="1"/>
  <c r="J42" i="5" l="1" a="1"/>
  <c r="J42" i="5" s="1"/>
  <c r="F50" i="5"/>
  <c r="D58" i="5" s="1"/>
  <c r="R37" i="3"/>
  <c r="R38" i="3" s="1"/>
  <c r="L37" i="3"/>
  <c r="L38" i="3" s="1"/>
  <c r="O37" i="3"/>
  <c r="O38" i="3" s="1"/>
  <c r="Q37" i="3"/>
  <c r="Q38" i="3" s="1"/>
  <c r="S37" i="3"/>
  <c r="S38" i="3" s="1"/>
  <c r="M37" i="3"/>
  <c r="M38" i="3" s="1"/>
  <c r="N37" i="3"/>
  <c r="N38" i="3" s="1"/>
  <c r="P37" i="3"/>
  <c r="P38" i="3" s="1"/>
  <c r="K37" i="3"/>
  <c r="K38" i="3" s="1"/>
  <c r="F58" i="5" l="1"/>
  <c r="D66" i="5" s="1"/>
  <c r="J50" i="5" a="1"/>
  <c r="J50" i="5" s="1"/>
  <c r="J58" i="5" l="1" a="1"/>
  <c r="J58" i="5" s="1"/>
  <c r="F66" i="5"/>
  <c r="D74" i="5" s="1"/>
  <c r="J66" i="5" l="1" a="1"/>
  <c r="J66" i="5" s="1"/>
  <c r="F74" i="5"/>
  <c r="D82" i="5" s="1"/>
  <c r="J74" i="5" l="1" a="1"/>
  <c r="J74" i="5" s="1"/>
  <c r="F82" i="5"/>
  <c r="D90" i="5" s="1"/>
  <c r="J82" i="5" l="1" a="1"/>
  <c r="J82" i="5" s="1"/>
  <c r="F90" i="5"/>
  <c r="D98" i="5" s="1"/>
  <c r="J90" i="5" l="1" a="1"/>
  <c r="J90" i="5" s="1"/>
  <c r="F98" i="5"/>
  <c r="D106" i="5" s="1"/>
  <c r="J98" i="5" l="1" a="1"/>
  <c r="J98" i="5" s="1"/>
  <c r="F106" i="5"/>
  <c r="D114" i="5" s="1"/>
  <c r="J106" i="5" l="1" a="1"/>
  <c r="J106" i="5" s="1"/>
  <c r="F114" i="5"/>
  <c r="D122" i="5" s="1"/>
  <c r="J114" i="5" l="1" a="1"/>
  <c r="J114" i="5" s="1"/>
  <c r="F122" i="5"/>
  <c r="J122" i="5" s="1" a="1"/>
  <c r="J12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ajrpm05</author>
  </authors>
  <commentList>
    <comment ref="B304" authorId="0" shapeId="0" xr:uid="{3404674A-8E8D-404F-8557-C6E228764F92}">
      <text>
        <r>
          <rPr>
            <b/>
            <sz val="9"/>
            <color indexed="81"/>
            <rFont val="Tahoma"/>
            <family val="2"/>
          </rPr>
          <t>ajrpm05: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<sst xmlns="http://schemas.openxmlformats.org/spreadsheetml/2006/main" count="810" uniqueCount="213">
  <si>
    <t>mvd</t>
  </si>
  <si>
    <t>mva</t>
  </si>
  <si>
    <t>mqa</t>
  </si>
  <si>
    <t>estimativa_km_ano</t>
  </si>
  <si>
    <t>estimativa_viagens_dia</t>
  </si>
  <si>
    <t>estimativa_viagens_ano</t>
  </si>
  <si>
    <t>estimativa_km_viagem</t>
  </si>
  <si>
    <t>estimativa_km_dia</t>
  </si>
  <si>
    <t>estimativa_km_recolha</t>
  </si>
  <si>
    <t>estimativa_km_indiretos</t>
  </si>
  <si>
    <t>estimativa_valor_km</t>
  </si>
  <si>
    <t>estimativa_outros_valores</t>
  </si>
  <si>
    <t>mt</t>
  </si>
  <si>
    <t>custos_fixos</t>
  </si>
  <si>
    <t>estimativa_dias_ano</t>
  </si>
  <si>
    <t>mpk</t>
  </si>
  <si>
    <t>estimativa_revisão_km</t>
  </si>
  <si>
    <t>mrk</t>
  </si>
  <si>
    <t>estimativa_pneus_km</t>
  </si>
  <si>
    <t>estimativa_valor_pneus</t>
  </si>
  <si>
    <t>mvp</t>
  </si>
  <si>
    <t>estimativa_pneus_ano</t>
  </si>
  <si>
    <t>estimativa_revisões_ano</t>
  </si>
  <si>
    <t>mpa</t>
  </si>
  <si>
    <t>mra</t>
  </si>
  <si>
    <t>estimativa_valor_penus_ano</t>
  </si>
  <si>
    <t>estimativa_valor_revisões_ano</t>
  </si>
  <si>
    <t>estimativa_valor_revisão</t>
  </si>
  <si>
    <t>mvr</t>
  </si>
  <si>
    <t>mvpa</t>
  </si>
  <si>
    <t>mvra</t>
  </si>
  <si>
    <t>estimativa_impostos</t>
  </si>
  <si>
    <t>estimativa_valor_impostos</t>
  </si>
  <si>
    <t>estimativa_valor_pós_imposto</t>
  </si>
  <si>
    <t>mvt</t>
  </si>
  <si>
    <t>mvpt</t>
  </si>
  <si>
    <t>mvb</t>
  </si>
  <si>
    <t>estimativa_valor_faturação_ano</t>
  </si>
  <si>
    <t>estimativa_valor_recebido_viagem</t>
  </si>
  <si>
    <t>mvrv</t>
  </si>
  <si>
    <t>mvov</t>
  </si>
  <si>
    <t>mvk</t>
  </si>
  <si>
    <t>mkr</t>
  </si>
  <si>
    <t>mki</t>
  </si>
  <si>
    <t>mkv</t>
  </si>
  <si>
    <t>mda</t>
  </si>
  <si>
    <t>mkd</t>
  </si>
  <si>
    <t>mka</t>
  </si>
  <si>
    <t>estimativa_valor_pós_comissões</t>
  </si>
  <si>
    <t>estimativa_valor_comissão_plataforma</t>
  </si>
  <si>
    <t>estimativa_comissão_plataforma</t>
  </si>
  <si>
    <t>estimativa_valor_comissão_condutor</t>
  </si>
  <si>
    <t>mcp</t>
  </si>
  <si>
    <t>estimativa_comissão_condutor</t>
  </si>
  <si>
    <t>mcc</t>
  </si>
  <si>
    <t>mvcc</t>
  </si>
  <si>
    <t>mvcp</t>
  </si>
  <si>
    <t>mlc</t>
  </si>
  <si>
    <t>mvl</t>
  </si>
  <si>
    <t>estimativa_litros_combustível_cem</t>
  </si>
  <si>
    <t>estimativa_valor_litro_combustível</t>
  </si>
  <si>
    <t>mla</t>
  </si>
  <si>
    <t>estimativa_litros_combustível_ano</t>
  </si>
  <si>
    <t>estimativa_valor_combustível_ano</t>
  </si>
  <si>
    <t>mvca</t>
  </si>
  <si>
    <t>estimativa_custos_diretos</t>
  </si>
  <si>
    <t>mcd</t>
  </si>
  <si>
    <t>estimativa_valor_aquisição</t>
  </si>
  <si>
    <t>estimativa_valor_renda_mes</t>
  </si>
  <si>
    <t>mvrm</t>
  </si>
  <si>
    <t>custo_investimento</t>
  </si>
  <si>
    <t>receitas_tvde</t>
  </si>
  <si>
    <t>mvci</t>
  </si>
  <si>
    <t>estimativa_valor_seguros_ano</t>
  </si>
  <si>
    <t>estimativa_valor_licenças_ano</t>
  </si>
  <si>
    <t>mvsa</t>
  </si>
  <si>
    <t>mvla</t>
  </si>
  <si>
    <t>custos_diretos</t>
  </si>
  <si>
    <t>mvcf</t>
  </si>
  <si>
    <t>estimativa_valor_custo_investimento_ano</t>
  </si>
  <si>
    <t>estimativa_valor_custos_fixos_ano</t>
  </si>
  <si>
    <t>estimativa_valor_pós_imposto_viagem</t>
  </si>
  <si>
    <t>mvpiv</t>
  </si>
  <si>
    <t>estimativa_custos_diretos_viagem</t>
  </si>
  <si>
    <t>mcdv</t>
  </si>
  <si>
    <t>estimativa_custos_investimento_viagem</t>
  </si>
  <si>
    <t>mciv</t>
  </si>
  <si>
    <t>estimativa_custo_fixos_viagem</t>
  </si>
  <si>
    <t>mcfv</t>
  </si>
  <si>
    <t>estimativa_custos_viagem</t>
  </si>
  <si>
    <t>mcv</t>
  </si>
  <si>
    <t>estimativa_valor_combustível_viagem</t>
  </si>
  <si>
    <t>mvcv</t>
  </si>
  <si>
    <t>estimativa_comissão_combustível</t>
  </si>
  <si>
    <t>estimativa_valor_comissão_combustível</t>
  </si>
  <si>
    <t>estimativa_custos_fixos_ano</t>
  </si>
  <si>
    <t>mcf</t>
  </si>
  <si>
    <t>custos_por_viagem</t>
  </si>
  <si>
    <t>estimativa_receitas_viagem</t>
  </si>
  <si>
    <t>estimativa_receitas_tvde</t>
  </si>
  <si>
    <t>lucro</t>
  </si>
  <si>
    <t>x</t>
  </si>
  <si>
    <t>custo</t>
  </si>
  <si>
    <t>receita</t>
  </si>
  <si>
    <t>estimativa_custo_financiamento_ano</t>
  </si>
  <si>
    <t>custo_financiamento</t>
  </si>
  <si>
    <t>numero_meses</t>
  </si>
  <si>
    <t>mrh</t>
  </si>
  <si>
    <t>custos_varáveis</t>
  </si>
  <si>
    <t>estimativa_custos_fixos</t>
  </si>
  <si>
    <t>nmcf</t>
  </si>
  <si>
    <t>custos_indiretos</t>
  </si>
  <si>
    <t>estimativa_custos_indiretos</t>
  </si>
  <si>
    <t>numero_meses_cf</t>
  </si>
  <si>
    <t>numero_meses_cv</t>
  </si>
  <si>
    <t>estimativa_custos_variáveis</t>
  </si>
  <si>
    <t>erc</t>
  </si>
  <si>
    <t>estimativa_comissão_operador</t>
  </si>
  <si>
    <t>estimativa_valor_comissão_operador</t>
  </si>
  <si>
    <t>estimativa_valor_faturação_viagem</t>
  </si>
  <si>
    <t>estimativa_comissão_abastecimento</t>
  </si>
  <si>
    <t>estimativa_valor_comissão_abastecimento</t>
  </si>
  <si>
    <t>mvco</t>
  </si>
  <si>
    <t>com</t>
  </si>
  <si>
    <t>mca</t>
  </si>
  <si>
    <t>nmcd</t>
  </si>
  <si>
    <t>nmci</t>
  </si>
  <si>
    <t>estimativa_custos</t>
  </si>
  <si>
    <t>ec</t>
  </si>
  <si>
    <t>mov</t>
  </si>
  <si>
    <t>mvpc</t>
  </si>
  <si>
    <t>mrv</t>
  </si>
  <si>
    <t>estimativa_rendas_iss</t>
  </si>
  <si>
    <t>estimativa_domésticos</t>
  </si>
  <si>
    <t>ecd</t>
  </si>
  <si>
    <t>ecc</t>
  </si>
  <si>
    <t>ecu</t>
  </si>
  <si>
    <t>estimativa_utilities</t>
  </si>
  <si>
    <t>estimativa_comunicações</t>
  </si>
  <si>
    <t>estimativa_créditos</t>
  </si>
  <si>
    <t>estimativa_custos_mês</t>
  </si>
  <si>
    <t>estimativa_custos_semana</t>
  </si>
  <si>
    <t>estimativa_poupança</t>
  </si>
  <si>
    <t>estimativa_imobiliário</t>
  </si>
  <si>
    <t>estimativa_seguros</t>
  </si>
  <si>
    <t>eci</t>
  </si>
  <si>
    <t>ecs</t>
  </si>
  <si>
    <t>ecf</t>
  </si>
  <si>
    <t>ecv</t>
  </si>
  <si>
    <t>ect</t>
  </si>
  <si>
    <t>estimativa_consumo</t>
  </si>
  <si>
    <t>P(x) = R(x) - C(x)</t>
  </si>
  <si>
    <t>R(x) = viagens x receita estimada por viagem</t>
  </si>
  <si>
    <t>C(x) = viagens x custo estimado por viagem + custos marginais</t>
  </si>
  <si>
    <t>Custo estimado por viagem</t>
  </si>
  <si>
    <t>Estimativa de número médio de viagens por dia</t>
  </si>
  <si>
    <t>Estimativa da distância média percorrida por viagem</t>
  </si>
  <si>
    <t>Estimativa de receita média por viagem</t>
  </si>
  <si>
    <t>_id</t>
  </si>
  <si>
    <t>_id_condutor</t>
  </si>
  <si>
    <t>_id_viatura</t>
  </si>
  <si>
    <t>_h_ini</t>
  </si>
  <si>
    <t>_km_ini</t>
  </si>
  <si>
    <t>_h_fim</t>
  </si>
  <si>
    <t>_km_fim</t>
  </si>
  <si>
    <t>_id_turno</t>
  </si>
  <si>
    <t>_f_u</t>
  </si>
  <si>
    <t>_f_b</t>
  </si>
  <si>
    <t>_f_f</t>
  </si>
  <si>
    <t>_g_u</t>
  </si>
  <si>
    <t>_g_b</t>
  </si>
  <si>
    <t>_g_f</t>
  </si>
  <si>
    <t>"Carro elétrico 2"</t>
  </si>
  <si>
    <t>"Carro elétrico 1"</t>
  </si>
  <si>
    <t>"Carro térmico 3"</t>
  </si>
  <si>
    <t>"Carro térmico 4"</t>
  </si>
  <si>
    <t>"Carro térmico 5"</t>
  </si>
  <si>
    <t>"MT05X5"</t>
  </si>
  <si>
    <t>"MT04X4"</t>
  </si>
  <si>
    <t>"MT03X3"</t>
  </si>
  <si>
    <t>"EV02X2"</t>
  </si>
  <si>
    <t>"EV01X1"</t>
  </si>
  <si>
    <t>"EV"</t>
  </si>
  <si>
    <t>"MT"</t>
  </si>
  <si>
    <t>"../images/dashboard_green.jpg"</t>
  </si>
  <si>
    <t>"../images/dashboard_blue.jpg"</t>
  </si>
  <si>
    <t>""</t>
  </si>
  <si>
    <t>[{}]</t>
  </si>
  <si>
    <t>_id:</t>
  </si>
  <si>
    <t>_tipo:</t>
  </si>
  <si>
    <t>_matricula:</t>
  </si>
  <si>
    <t>_descricao:</t>
  </si>
  <si>
    <t>_imagem:</t>
  </si>
  <si>
    <t>_proxima_revisao:</t>
  </si>
  <si>
    <t>_revisoes:</t>
  </si>
  <si>
    <t>_abastecimentos:</t>
  </si>
  <si>
    <t>"_id":</t>
  </si>
  <si>
    <t>"_id_viatura":</t>
  </si>
  <si>
    <t>"_id_turno":</t>
  </si>
  <si>
    <t>"_id_condutor":</t>
  </si>
  <si>
    <t>"_kms":</t>
  </si>
  <si>
    <t>"_h_ini":</t>
  </si>
  <si>
    <t>"_carga_ini":</t>
  </si>
  <si>
    <t>"_h_fim":</t>
  </si>
  <si>
    <t>"_carga_fim":</t>
  </si>
  <si>
    <t>"_euros":</t>
  </si>
  <si>
    <t>"_data":</t>
  </si>
  <si>
    <t>"_litros":</t>
  </si>
  <si>
    <t>"_oficina":</t>
  </si>
  <si>
    <t>"_descricao":</t>
  </si>
  <si>
    <t>"Oficina xpto"</t>
  </si>
  <si>
    <t>"Manutenção preventiva"</t>
  </si>
  <si>
    <t>"Manutenção reativa"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</si>
</sst>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9" formatCode="hh:mm\ yyyy\-mm\-dd"/>
    <numFmt numFmtId="175" formatCode="dd\-mm\-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/>
    <xf numFmtId="9" fontId="0" fillId="0" borderId="0" xfId="1" applyFont="1"/>
    <xf numFmtId="1" fontId="0" fillId="0" borderId="0" xfId="1" applyNumberFormat="1" applyFont="1"/>
    <xf numFmtId="2" fontId="0" fillId="0" borderId="0" xfId="1" applyNumberFormat="1" applyFont="1"/>
    <xf numFmtId="4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3" fontId="4" fillId="0" borderId="0" xfId="0" applyNumberFormat="1" applyFont="1"/>
    <xf numFmtId="0" fontId="4" fillId="0" borderId="0" xfId="0" applyFont="1"/>
    <xf numFmtId="3" fontId="0" fillId="0" borderId="0" xfId="0" applyNumberFormat="1" applyFont="1"/>
    <xf numFmtId="2" fontId="0" fillId="0" borderId="0" xfId="0" applyNumberFormat="1"/>
    <xf numFmtId="0" fontId="0" fillId="0" borderId="0" xfId="0" applyFont="1"/>
    <xf numFmtId="164" fontId="4" fillId="0" borderId="0" xfId="0" applyNumberFormat="1" applyFont="1"/>
    <xf numFmtId="164" fontId="0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  <xf numFmtId="0" fontId="0" fillId="2" borderId="0" xfId="0" applyFill="1"/>
    <xf numFmtId="0" fontId="3" fillId="2" borderId="0" xfId="0" applyFont="1" applyFill="1"/>
    <xf numFmtId="3" fontId="0" fillId="2" borderId="0" xfId="0" applyNumberFormat="1" applyFill="1"/>
    <xf numFmtId="9" fontId="0" fillId="2" borderId="0" xfId="1" applyFont="1" applyFill="1"/>
    <xf numFmtId="0" fontId="0" fillId="0" borderId="0" xfId="0" applyAlignment="1">
      <alignment horizontal="center"/>
    </xf>
    <xf numFmtId="164" fontId="0" fillId="2" borderId="0" xfId="0" applyNumberFormat="1" applyFill="1"/>
    <xf numFmtId="4" fontId="0" fillId="2" borderId="0" xfId="0" applyNumberFormat="1" applyFill="1"/>
    <xf numFmtId="0" fontId="0" fillId="0" borderId="0" xfId="0" applyFill="1"/>
    <xf numFmtId="0" fontId="3" fillId="0" borderId="0" xfId="0" applyFont="1" applyFill="1"/>
    <xf numFmtId="3" fontId="0" fillId="0" borderId="0" xfId="0" applyNumberFormat="1" applyFill="1"/>
    <xf numFmtId="0" fontId="2" fillId="0" borderId="0" xfId="0" applyFont="1" applyFill="1"/>
    <xf numFmtId="3" fontId="5" fillId="0" borderId="0" xfId="0" applyNumberFormat="1" applyFont="1" applyFill="1"/>
    <xf numFmtId="9" fontId="0" fillId="0" borderId="0" xfId="1" applyFont="1" applyFill="1"/>
    <xf numFmtId="4" fontId="5" fillId="0" borderId="0" xfId="0" applyNumberFormat="1" applyFont="1"/>
    <xf numFmtId="169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17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Análise</a:t>
            </a:r>
            <a:r>
              <a:rPr lang="pt-PT" baseline="0"/>
              <a:t> b</a:t>
            </a:r>
            <a:r>
              <a:rPr lang="pt-PT"/>
              <a:t>reak</a:t>
            </a:r>
            <a:r>
              <a:rPr lang="pt-PT" baseline="0"/>
              <a:t>-even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Empresarial!$J$19</c:f>
              <c:strCache>
                <c:ptCount val="1"/>
                <c:pt idx="0">
                  <c:v>custo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Empresarial!$K$18:$S$18</c:f>
              <c:numCache>
                <c:formatCode>General</c:formatCode>
                <c:ptCount val="9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</c:numCache>
            </c:numRef>
          </c:cat>
          <c:val>
            <c:numRef>
              <c:f>Empresarial!$K$19:$S$19</c:f>
              <c:numCache>
                <c:formatCode>#,##0</c:formatCode>
                <c:ptCount val="9"/>
                <c:pt idx="0">
                  <c:v>12422</c:v>
                </c:pt>
                <c:pt idx="1">
                  <c:v>12709</c:v>
                </c:pt>
                <c:pt idx="2">
                  <c:v>12996</c:v>
                </c:pt>
                <c:pt idx="3">
                  <c:v>13283</c:v>
                </c:pt>
                <c:pt idx="4">
                  <c:v>13570</c:v>
                </c:pt>
                <c:pt idx="5">
                  <c:v>13857</c:v>
                </c:pt>
                <c:pt idx="6">
                  <c:v>14144</c:v>
                </c:pt>
                <c:pt idx="7">
                  <c:v>14431</c:v>
                </c:pt>
                <c:pt idx="8">
                  <c:v>14718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1-4FA3-9116-25010BF920F3}"/>
            </c:ext>
          </c:extLst>
        </c:ser>
        <c:ser>
          <c:idx val="1"/>
          <c:order val="1"/>
          <c:tx>
            <c:strRef>
              <c:f>Empresarial!$J$20</c:f>
              <c:strCache>
                <c:ptCount val="1"/>
                <c:pt idx="0">
                  <c:v>receita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Empresarial!$K$18:$S$18</c:f>
              <c:numCache>
                <c:formatCode>General</c:formatCode>
                <c:ptCount val="9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</c:numCache>
            </c:numRef>
          </c:cat>
          <c:val>
            <c:numRef>
              <c:f>Empresarial!$K$20:$S$20</c:f>
              <c:numCache>
                <c:formatCode>#,##0</c:formatCode>
                <c:ptCount val="9"/>
                <c:pt idx="0">
                  <c:v>11340</c:v>
                </c:pt>
                <c:pt idx="1">
                  <c:v>13230</c:v>
                </c:pt>
                <c:pt idx="2">
                  <c:v>15120</c:v>
                </c:pt>
                <c:pt idx="3">
                  <c:v>17010</c:v>
                </c:pt>
                <c:pt idx="4">
                  <c:v>18900</c:v>
                </c:pt>
                <c:pt idx="5">
                  <c:v>20790</c:v>
                </c:pt>
                <c:pt idx="6">
                  <c:v>22680</c:v>
                </c:pt>
                <c:pt idx="7">
                  <c:v>24570</c:v>
                </c:pt>
                <c:pt idx="8">
                  <c:v>26460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1-4FA3-9116-25010BF920F3}"/>
            </c:ext>
          </c:extLst>
        </c:ser>
        <c:ser>
          <c:idx val="2"/>
          <c:order val="2"/>
          <c:tx>
            <c:strRef>
              <c:f>Empresarial!$J$21</c:f>
              <c:strCache>
                <c:ptCount val="1"/>
                <c:pt idx="0">
                  <c:v>lucro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Empresarial!$K$18:$S$18</c:f>
              <c:numCache>
                <c:formatCode>General</c:formatCode>
                <c:ptCount val="9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</c:numCache>
            </c:numRef>
          </c:cat>
          <c:val>
            <c:numRef>
              <c:f>Empresarial!$K$21:$S$21</c:f>
              <c:numCache>
                <c:formatCode>#,##0</c:formatCode>
                <c:ptCount val="9"/>
                <c:pt idx="0">
                  <c:v>-1082</c:v>
                </c:pt>
                <c:pt idx="1">
                  <c:v>521</c:v>
                </c:pt>
                <c:pt idx="2">
                  <c:v>2124</c:v>
                </c:pt>
                <c:pt idx="3">
                  <c:v>3727</c:v>
                </c:pt>
                <c:pt idx="4">
                  <c:v>5330</c:v>
                </c:pt>
                <c:pt idx="5">
                  <c:v>6933</c:v>
                </c:pt>
                <c:pt idx="6">
                  <c:v>8536</c:v>
                </c:pt>
                <c:pt idx="7">
                  <c:v>10139</c:v>
                </c:pt>
                <c:pt idx="8">
                  <c:v>11742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D1-4FA3-9116-25010BF92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05024"/>
        <c:axId val="118405440"/>
      </c:lineChart>
      <c:catAx>
        <c:axId val="11840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405440"/>
        <c:crosses val="autoZero"/>
        <c:auto val="1"/>
        <c:lblAlgn val="ctr"/>
        <c:lblOffset val="100"/>
        <c:noMultiLvlLbl val="0"/>
      </c:catAx>
      <c:valAx>
        <c:axId val="1184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40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Análise</a:t>
            </a:r>
            <a:r>
              <a:rPr lang="pt-PT" baseline="0"/>
              <a:t> b</a:t>
            </a:r>
            <a:r>
              <a:rPr lang="pt-PT"/>
              <a:t>reak</a:t>
            </a:r>
            <a:r>
              <a:rPr lang="pt-PT" baseline="0"/>
              <a:t>-even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Pessoal!$J$36</c:f>
              <c:strCache>
                <c:ptCount val="1"/>
                <c:pt idx="0">
                  <c:v>custo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Pessoal!$K$35:$S$35</c:f>
              <c:numCache>
                <c:formatCode>General</c:formatCode>
                <c:ptCount val="9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</c:numCache>
            </c:numRef>
          </c:cat>
          <c:val>
            <c:numRef>
              <c:f>Pessoal!$K$36:$S$36</c:f>
              <c:numCache>
                <c:formatCode>#,##0</c:formatCode>
                <c:ptCount val="9"/>
                <c:pt idx="0">
                  <c:v>14356.8</c:v>
                </c:pt>
                <c:pt idx="1">
                  <c:v>16749.599999999999</c:v>
                </c:pt>
                <c:pt idx="2">
                  <c:v>19142.400000000001</c:v>
                </c:pt>
                <c:pt idx="3">
                  <c:v>21535.200000000001</c:v>
                </c:pt>
                <c:pt idx="4">
                  <c:v>23928</c:v>
                </c:pt>
                <c:pt idx="5">
                  <c:v>26320.800000000003</c:v>
                </c:pt>
                <c:pt idx="6">
                  <c:v>28713.599999999999</c:v>
                </c:pt>
                <c:pt idx="7">
                  <c:v>31106.400000000001</c:v>
                </c:pt>
                <c:pt idx="8">
                  <c:v>33499.199999999997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DC-449F-B23B-92029E69A301}"/>
            </c:ext>
          </c:extLst>
        </c:ser>
        <c:ser>
          <c:idx val="1"/>
          <c:order val="1"/>
          <c:tx>
            <c:strRef>
              <c:f>Pessoal!$J$37</c:f>
              <c:strCache>
                <c:ptCount val="1"/>
                <c:pt idx="0">
                  <c:v>receita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Pessoal!$K$35:$S$35</c:f>
              <c:numCache>
                <c:formatCode>General</c:formatCode>
                <c:ptCount val="9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</c:numCache>
            </c:numRef>
          </c:cat>
          <c:val>
            <c:numRef>
              <c:f>Pessoal!$K$37:$S$37</c:f>
              <c:numCache>
                <c:formatCode>#,##0</c:formatCode>
                <c:ptCount val="9"/>
                <c:pt idx="0">
                  <c:v>6480</c:v>
                </c:pt>
                <c:pt idx="1">
                  <c:v>7559.9999999999991</c:v>
                </c:pt>
                <c:pt idx="2">
                  <c:v>8640</c:v>
                </c:pt>
                <c:pt idx="3">
                  <c:v>9720</c:v>
                </c:pt>
                <c:pt idx="4">
                  <c:v>10800</c:v>
                </c:pt>
                <c:pt idx="5">
                  <c:v>11880.000000000002</c:v>
                </c:pt>
                <c:pt idx="6">
                  <c:v>12960</c:v>
                </c:pt>
                <c:pt idx="7">
                  <c:v>14040</c:v>
                </c:pt>
                <c:pt idx="8">
                  <c:v>15119.999999999998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DC-449F-B23B-92029E69A301}"/>
            </c:ext>
          </c:extLst>
        </c:ser>
        <c:ser>
          <c:idx val="2"/>
          <c:order val="2"/>
          <c:tx>
            <c:strRef>
              <c:f>Pessoal!$J$38</c:f>
              <c:strCache>
                <c:ptCount val="1"/>
                <c:pt idx="0">
                  <c:v>lucro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Pessoal!$K$35:$S$35</c:f>
              <c:numCache>
                <c:formatCode>General</c:formatCode>
                <c:ptCount val="9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</c:numCache>
            </c:numRef>
          </c:cat>
          <c:val>
            <c:numRef>
              <c:f>Pessoal!$K$38:$S$38</c:f>
              <c:numCache>
                <c:formatCode>#,##0</c:formatCode>
                <c:ptCount val="9"/>
                <c:pt idx="0">
                  <c:v>-7876.7999999999993</c:v>
                </c:pt>
                <c:pt idx="1">
                  <c:v>-9189.5999999999985</c:v>
                </c:pt>
                <c:pt idx="2">
                  <c:v>-10502.400000000001</c:v>
                </c:pt>
                <c:pt idx="3">
                  <c:v>-11815.2</c:v>
                </c:pt>
                <c:pt idx="4">
                  <c:v>-13128</c:v>
                </c:pt>
                <c:pt idx="5">
                  <c:v>-14440.800000000001</c:v>
                </c:pt>
                <c:pt idx="6">
                  <c:v>-15753.599999999999</c:v>
                </c:pt>
                <c:pt idx="7">
                  <c:v>-17066.400000000001</c:v>
                </c:pt>
                <c:pt idx="8">
                  <c:v>-18379.199999999997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DC-449F-B23B-92029E69A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05024"/>
        <c:axId val="118405440"/>
      </c:lineChart>
      <c:catAx>
        <c:axId val="11840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405440"/>
        <c:crosses val="autoZero"/>
        <c:auto val="1"/>
        <c:lblAlgn val="ctr"/>
        <c:lblOffset val="100"/>
        <c:noMultiLvlLbl val="0"/>
      </c:catAx>
      <c:valAx>
        <c:axId val="1184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40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102870</xdr:rowOff>
    </xdr:from>
    <xdr:to>
      <xdr:col>16</xdr:col>
      <xdr:colOff>91440</xdr:colOff>
      <xdr:row>15</xdr:row>
      <xdr:rowOff>102870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23340D-A7CA-47A0-94C8-ACEAB913A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38100</xdr:rowOff>
    </xdr:from>
    <xdr:to>
      <xdr:col>16</xdr:col>
      <xdr:colOff>91440</xdr:colOff>
      <xdr:row>32</xdr:row>
      <xdr:rowOff>97155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26238D8-A7C6-432D-B8FB-22B481BC85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586740</xdr:colOff>
      <xdr:row>1</xdr:row>
      <xdr:rowOff>30480</xdr:rowOff>
    </xdr:from>
    <xdr:to>
      <xdr:col>22</xdr:col>
      <xdr:colOff>468630</xdr:colOff>
      <xdr:row>30</xdr:row>
      <xdr:rowOff>158115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F0C870F-DD02-4206-8D6E-89D3DB0F17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692515" y="211455"/>
          <a:ext cx="7806690" cy="537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3069-5BF5-49B2-B8AA-2CF39A00B83B}">
  <dimension ref="A1:K56"/>
  <sheetViews>
    <sheetView workbookViewId="0">
      <selection activeCell="C4" sqref="C4"/>
    </sheetView>
  </sheetViews>
  <sheetFormatPr defaultRowHeight="14.4" x14ac:dyDescent="0.3"/>
  <cols>
    <col min="1" max="1" width="36.33203125" bestFit="1" customWidth="1"/>
    <col min="3" max="3" width="17.21875" bestFit="1" customWidth="1"/>
    <col min="5" max="5" width="34.6640625" bestFit="1" customWidth="1"/>
    <col min="7" max="7" width="12" bestFit="1" customWidth="1"/>
    <col min="9" max="9" width="34.6640625" bestFit="1" customWidth="1"/>
  </cols>
  <sheetData>
    <row r="1" spans="1:11" x14ac:dyDescent="0.3">
      <c r="C1" s="12" t="s">
        <v>70</v>
      </c>
      <c r="G1" s="11" t="s">
        <v>71</v>
      </c>
    </row>
    <row r="2" spans="1:11" x14ac:dyDescent="0.3">
      <c r="A2" t="s">
        <v>67</v>
      </c>
      <c r="B2" s="3" t="s">
        <v>1</v>
      </c>
      <c r="C2" s="2">
        <v>40000</v>
      </c>
      <c r="E2" t="s">
        <v>14</v>
      </c>
      <c r="F2" s="3" t="s">
        <v>45</v>
      </c>
      <c r="G2" s="2">
        <v>220</v>
      </c>
      <c r="I2" t="s">
        <v>59</v>
      </c>
      <c r="J2" s="3" t="s">
        <v>57</v>
      </c>
      <c r="K2">
        <v>6</v>
      </c>
    </row>
    <row r="3" spans="1:11" x14ac:dyDescent="0.3">
      <c r="A3" t="s">
        <v>68</v>
      </c>
      <c r="B3" s="3" t="s">
        <v>69</v>
      </c>
      <c r="C3" s="2">
        <v>600</v>
      </c>
      <c r="E3" t="s">
        <v>7</v>
      </c>
      <c r="F3" s="3" t="s">
        <v>46</v>
      </c>
      <c r="G3" s="2">
        <v>300</v>
      </c>
      <c r="I3" t="s">
        <v>60</v>
      </c>
      <c r="J3" s="3" t="s">
        <v>58</v>
      </c>
      <c r="K3" s="14">
        <v>1.8</v>
      </c>
    </row>
    <row r="4" spans="1:11" x14ac:dyDescent="0.3">
      <c r="A4" t="s">
        <v>79</v>
      </c>
      <c r="B4" s="1" t="s">
        <v>72</v>
      </c>
      <c r="C4" s="11">
        <f>+C3*12</f>
        <v>7200</v>
      </c>
      <c r="E4" t="s">
        <v>3</v>
      </c>
      <c r="F4" s="1" t="s">
        <v>47</v>
      </c>
      <c r="G4" s="2">
        <f>+G2*G3</f>
        <v>66000</v>
      </c>
      <c r="I4" t="s">
        <v>62</v>
      </c>
      <c r="J4" s="1" t="s">
        <v>61</v>
      </c>
      <c r="K4" s="2">
        <f>(G4/100)*K2</f>
        <v>3960</v>
      </c>
    </row>
    <row r="5" spans="1:11" x14ac:dyDescent="0.3">
      <c r="C5" s="2"/>
      <c r="E5" t="s">
        <v>4</v>
      </c>
      <c r="F5" s="3" t="s">
        <v>0</v>
      </c>
      <c r="G5" s="2">
        <v>60</v>
      </c>
      <c r="I5" t="s">
        <v>63</v>
      </c>
      <c r="J5" s="1" t="s">
        <v>64</v>
      </c>
      <c r="K5" s="2">
        <f>+K4*K3</f>
        <v>7128</v>
      </c>
    </row>
    <row r="6" spans="1:11" x14ac:dyDescent="0.3">
      <c r="B6" s="1"/>
      <c r="C6" s="11" t="s">
        <v>77</v>
      </c>
      <c r="E6" t="s">
        <v>5</v>
      </c>
      <c r="F6" s="1" t="s">
        <v>1</v>
      </c>
      <c r="G6" s="18">
        <f>+G5*G2</f>
        <v>13200</v>
      </c>
      <c r="I6" t="s">
        <v>91</v>
      </c>
      <c r="J6" s="1" t="s">
        <v>92</v>
      </c>
      <c r="K6" s="16">
        <f>+K5/G6</f>
        <v>0.54</v>
      </c>
    </row>
    <row r="7" spans="1:11" x14ac:dyDescent="0.3">
      <c r="A7" t="s">
        <v>18</v>
      </c>
      <c r="B7" s="3" t="s">
        <v>15</v>
      </c>
      <c r="C7" s="2">
        <f>AVERAGE(18000,30000)</f>
        <v>24000</v>
      </c>
      <c r="E7" t="s">
        <v>6</v>
      </c>
      <c r="F7" s="1" t="s">
        <v>44</v>
      </c>
      <c r="G7" s="2">
        <f>+G4/G6</f>
        <v>5</v>
      </c>
    </row>
    <row r="8" spans="1:11" x14ac:dyDescent="0.3">
      <c r="A8" t="s">
        <v>16</v>
      </c>
      <c r="B8" s="3" t="s">
        <v>17</v>
      </c>
      <c r="C8" s="2">
        <v>15000</v>
      </c>
      <c r="E8" t="s">
        <v>9</v>
      </c>
      <c r="F8" s="3" t="s">
        <v>43</v>
      </c>
      <c r="G8" s="4">
        <v>1</v>
      </c>
    </row>
    <row r="9" spans="1:11" x14ac:dyDescent="0.3">
      <c r="A9" t="s">
        <v>19</v>
      </c>
      <c r="B9" s="3" t="s">
        <v>20</v>
      </c>
      <c r="C9">
        <f>4*120</f>
        <v>480</v>
      </c>
      <c r="E9" t="s">
        <v>8</v>
      </c>
      <c r="F9" s="1" t="s">
        <v>42</v>
      </c>
      <c r="G9" s="5">
        <f>+G7*G8</f>
        <v>5</v>
      </c>
    </row>
    <row r="10" spans="1:11" x14ac:dyDescent="0.3">
      <c r="A10" t="s">
        <v>27</v>
      </c>
      <c r="B10" s="3" t="s">
        <v>28</v>
      </c>
      <c r="C10">
        <v>110</v>
      </c>
      <c r="E10" t="s">
        <v>10</v>
      </c>
      <c r="F10" s="3" t="s">
        <v>41</v>
      </c>
      <c r="G10" s="6">
        <v>0.8</v>
      </c>
    </row>
    <row r="11" spans="1:11" x14ac:dyDescent="0.3">
      <c r="A11" t="s">
        <v>21</v>
      </c>
      <c r="B11" s="1" t="s">
        <v>23</v>
      </c>
      <c r="C11" s="2">
        <f>G4/C7</f>
        <v>2.75</v>
      </c>
      <c r="D11" s="9"/>
      <c r="E11" t="s">
        <v>11</v>
      </c>
      <c r="F11" s="3" t="s">
        <v>40</v>
      </c>
      <c r="G11" s="6">
        <v>2</v>
      </c>
    </row>
    <row r="12" spans="1:11" x14ac:dyDescent="0.3">
      <c r="A12" t="s">
        <v>22</v>
      </c>
      <c r="B12" s="1" t="s">
        <v>24</v>
      </c>
      <c r="C12">
        <f>+G4/C8</f>
        <v>4.4000000000000004</v>
      </c>
      <c r="D12" s="9"/>
      <c r="E12" t="s">
        <v>38</v>
      </c>
      <c r="F12" s="1" t="s">
        <v>39</v>
      </c>
      <c r="G12" s="7">
        <f>+G7*G10+G11</f>
        <v>6</v>
      </c>
    </row>
    <row r="13" spans="1:11" x14ac:dyDescent="0.3">
      <c r="A13" t="s">
        <v>25</v>
      </c>
      <c r="B13" s="1" t="s">
        <v>29</v>
      </c>
      <c r="C13" s="13">
        <f>+C9*C11</f>
        <v>1320</v>
      </c>
      <c r="D13" s="9"/>
      <c r="E13" t="s">
        <v>37</v>
      </c>
      <c r="F13" s="1" t="s">
        <v>2</v>
      </c>
      <c r="G13" s="18">
        <f>+G6*G12</f>
        <v>79200</v>
      </c>
    </row>
    <row r="14" spans="1:11" x14ac:dyDescent="0.3">
      <c r="A14" t="s">
        <v>26</v>
      </c>
      <c r="B14" s="1" t="s">
        <v>30</v>
      </c>
      <c r="C14" s="15">
        <f>+C12*C10</f>
        <v>484.00000000000006</v>
      </c>
      <c r="D14" s="9"/>
      <c r="E14" t="s">
        <v>50</v>
      </c>
      <c r="F14" s="3" t="s">
        <v>52</v>
      </c>
      <c r="G14" s="4">
        <v>0.25</v>
      </c>
    </row>
    <row r="15" spans="1:11" x14ac:dyDescent="0.3">
      <c r="A15" t="s">
        <v>65</v>
      </c>
      <c r="B15" s="1" t="s">
        <v>66</v>
      </c>
      <c r="C15" s="11">
        <f>+C13+C14</f>
        <v>1804</v>
      </c>
      <c r="D15" s="9"/>
      <c r="E15" t="s">
        <v>53</v>
      </c>
      <c r="F15" s="3" t="s">
        <v>54</v>
      </c>
      <c r="G15" s="4">
        <v>0.5</v>
      </c>
    </row>
    <row r="16" spans="1:11" x14ac:dyDescent="0.3">
      <c r="D16" s="9"/>
      <c r="E16" t="s">
        <v>49</v>
      </c>
      <c r="F16" s="1" t="s">
        <v>56</v>
      </c>
      <c r="G16" s="2">
        <f>+G13*G14</f>
        <v>19800</v>
      </c>
    </row>
    <row r="17" spans="1:7" x14ac:dyDescent="0.3">
      <c r="C17" s="11" t="s">
        <v>13</v>
      </c>
      <c r="D17" s="9"/>
      <c r="E17" t="s">
        <v>51</v>
      </c>
      <c r="F17" s="1" t="s">
        <v>55</v>
      </c>
      <c r="G17" s="2">
        <f>+(G13-G16)*G15</f>
        <v>29700</v>
      </c>
    </row>
    <row r="18" spans="1:7" x14ac:dyDescent="0.3">
      <c r="A18" t="s">
        <v>73</v>
      </c>
      <c r="B18" s="3" t="s">
        <v>75</v>
      </c>
      <c r="C18" s="2">
        <v>2500</v>
      </c>
      <c r="E18" t="s">
        <v>48</v>
      </c>
      <c r="F18" s="1" t="s">
        <v>36</v>
      </c>
      <c r="G18" s="2">
        <f>+G13-G17-G16</f>
        <v>29700</v>
      </c>
    </row>
    <row r="19" spans="1:7" x14ac:dyDescent="0.3">
      <c r="A19" t="s">
        <v>74</v>
      </c>
      <c r="B19" s="3" t="s">
        <v>76</v>
      </c>
      <c r="C19" s="2">
        <v>1000</v>
      </c>
      <c r="E19" t="s">
        <v>31</v>
      </c>
      <c r="F19" s="3" t="s">
        <v>12</v>
      </c>
      <c r="G19" s="8">
        <v>0.23</v>
      </c>
    </row>
    <row r="20" spans="1:7" x14ac:dyDescent="0.3">
      <c r="A20" t="s">
        <v>80</v>
      </c>
      <c r="B20" s="1" t="s">
        <v>78</v>
      </c>
      <c r="C20" s="11">
        <f>SUM(C18:C19)</f>
        <v>3500</v>
      </c>
      <c r="E20" t="s">
        <v>32</v>
      </c>
      <c r="F20" s="1" t="s">
        <v>34</v>
      </c>
      <c r="G20" s="13">
        <f>G13*G19</f>
        <v>18216</v>
      </c>
    </row>
    <row r="21" spans="1:7" x14ac:dyDescent="0.3">
      <c r="E21" t="s">
        <v>33</v>
      </c>
      <c r="F21" s="1" t="s">
        <v>35</v>
      </c>
      <c r="G21" s="11">
        <f>+G18-G20</f>
        <v>11484</v>
      </c>
    </row>
    <row r="22" spans="1:7" x14ac:dyDescent="0.3">
      <c r="A22" s="12" t="s">
        <v>85</v>
      </c>
      <c r="B22" s="1" t="s">
        <v>86</v>
      </c>
      <c r="C22" s="17">
        <f>+C4/G6</f>
        <v>0.54545454545454541</v>
      </c>
      <c r="F22" s="1"/>
      <c r="G22" s="11"/>
    </row>
    <row r="23" spans="1:7" x14ac:dyDescent="0.3">
      <c r="A23" s="12" t="s">
        <v>87</v>
      </c>
      <c r="B23" s="1" t="s">
        <v>88</v>
      </c>
      <c r="C23" s="17">
        <f>+C20/G6</f>
        <v>0.26515151515151514</v>
      </c>
      <c r="E23" t="s">
        <v>81</v>
      </c>
      <c r="F23" s="1" t="s">
        <v>82</v>
      </c>
      <c r="G23" s="19">
        <f>+G21/G6</f>
        <v>0.87</v>
      </c>
    </row>
    <row r="24" spans="1:7" x14ac:dyDescent="0.3">
      <c r="A24" s="12" t="s">
        <v>83</v>
      </c>
      <c r="B24" s="1" t="s">
        <v>84</v>
      </c>
      <c r="C24" s="17">
        <f>+C15/G6</f>
        <v>0.13666666666666666</v>
      </c>
    </row>
    <row r="25" spans="1:7" x14ac:dyDescent="0.3">
      <c r="A25" s="12" t="s">
        <v>89</v>
      </c>
      <c r="B25" s="1" t="s">
        <v>90</v>
      </c>
      <c r="C25" s="16">
        <f>SUM(C22:C24)</f>
        <v>0.94727272727272727</v>
      </c>
    </row>
    <row r="38" spans="4:4" x14ac:dyDescent="0.3">
      <c r="D38" s="9"/>
    </row>
    <row r="39" spans="4:4" x14ac:dyDescent="0.3">
      <c r="D39" s="9"/>
    </row>
    <row r="40" spans="4:4" x14ac:dyDescent="0.3">
      <c r="D40" s="9"/>
    </row>
    <row r="41" spans="4:4" x14ac:dyDescent="0.3">
      <c r="D41" s="9"/>
    </row>
    <row r="42" spans="4:4" x14ac:dyDescent="0.3">
      <c r="D42" s="9"/>
    </row>
    <row r="43" spans="4:4" x14ac:dyDescent="0.3">
      <c r="D43" s="9"/>
    </row>
    <row r="44" spans="4:4" x14ac:dyDescent="0.3">
      <c r="D44" s="9"/>
    </row>
    <row r="45" spans="4:4" x14ac:dyDescent="0.3">
      <c r="D45" s="9"/>
    </row>
    <row r="46" spans="4:4" x14ac:dyDescent="0.3">
      <c r="D46" s="9"/>
    </row>
    <row r="47" spans="4:4" x14ac:dyDescent="0.3">
      <c r="D47" s="9"/>
    </row>
    <row r="48" spans="4:4" x14ac:dyDescent="0.3">
      <c r="D48" s="9"/>
    </row>
    <row r="49" spans="2:4" x14ac:dyDescent="0.3">
      <c r="D49" s="9"/>
    </row>
    <row r="50" spans="2:4" x14ac:dyDescent="0.3">
      <c r="D50" s="9"/>
    </row>
    <row r="51" spans="2:4" x14ac:dyDescent="0.3">
      <c r="D51" s="9"/>
    </row>
    <row r="52" spans="2:4" x14ac:dyDescent="0.3">
      <c r="D52" s="9"/>
    </row>
    <row r="53" spans="2:4" x14ac:dyDescent="0.3">
      <c r="D53" s="9"/>
    </row>
    <row r="54" spans="2:4" x14ac:dyDescent="0.3">
      <c r="D54" s="9"/>
    </row>
    <row r="55" spans="2:4" x14ac:dyDescent="0.3">
      <c r="D55" s="9"/>
    </row>
    <row r="56" spans="2:4" x14ac:dyDescent="0.3">
      <c r="B56" s="1"/>
      <c r="C56" s="11"/>
      <c r="D5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CD51-DE18-4C31-9C16-6BBFCEBC32C2}">
  <dimension ref="A1:S68"/>
  <sheetViews>
    <sheetView workbookViewId="0">
      <selection activeCell="E2" sqref="E2:G6"/>
    </sheetView>
  </sheetViews>
  <sheetFormatPr defaultRowHeight="14.4" x14ac:dyDescent="0.3"/>
  <cols>
    <col min="1" max="1" width="36.33203125" bestFit="1" customWidth="1"/>
    <col min="3" max="3" width="19" bestFit="1" customWidth="1"/>
    <col min="5" max="5" width="37.109375" bestFit="1" customWidth="1"/>
    <col min="7" max="7" width="17.88671875" customWidth="1"/>
    <col min="9" max="9" width="12" bestFit="1" customWidth="1"/>
    <col min="11" max="11" width="12" bestFit="1" customWidth="1"/>
  </cols>
  <sheetData>
    <row r="1" spans="1:11" x14ac:dyDescent="0.3">
      <c r="C1" s="12" t="s">
        <v>105</v>
      </c>
      <c r="G1" s="11" t="s">
        <v>71</v>
      </c>
    </row>
    <row r="2" spans="1:11" x14ac:dyDescent="0.3">
      <c r="A2" s="20" t="s">
        <v>67</v>
      </c>
      <c r="B2" s="21" t="s">
        <v>1</v>
      </c>
      <c r="C2" s="22">
        <v>40000</v>
      </c>
      <c r="E2" s="20" t="s">
        <v>14</v>
      </c>
      <c r="F2" s="21" t="s">
        <v>45</v>
      </c>
      <c r="G2" s="22">
        <v>300</v>
      </c>
    </row>
    <row r="3" spans="1:11" x14ac:dyDescent="0.3">
      <c r="A3" s="20" t="s">
        <v>68</v>
      </c>
      <c r="B3" s="21" t="s">
        <v>69</v>
      </c>
      <c r="C3" s="22">
        <v>600</v>
      </c>
      <c r="E3" s="20" t="s">
        <v>7</v>
      </c>
      <c r="F3" s="21" t="s">
        <v>46</v>
      </c>
      <c r="G3" s="22">
        <v>350</v>
      </c>
    </row>
    <row r="4" spans="1:11" x14ac:dyDescent="0.3">
      <c r="A4" s="12" t="s">
        <v>104</v>
      </c>
      <c r="B4" s="1" t="s">
        <v>72</v>
      </c>
      <c r="C4" s="11">
        <f>+C3*12</f>
        <v>7200</v>
      </c>
      <c r="E4" t="s">
        <v>3</v>
      </c>
      <c r="F4" s="1" t="s">
        <v>47</v>
      </c>
      <c r="G4" s="2">
        <f>+G2*G3</f>
        <v>105000</v>
      </c>
    </row>
    <row r="5" spans="1:11" x14ac:dyDescent="0.3">
      <c r="B5" s="1"/>
      <c r="C5" s="11"/>
      <c r="E5" s="20" t="s">
        <v>4</v>
      </c>
      <c r="F5" s="21" t="s">
        <v>0</v>
      </c>
      <c r="G5" s="22">
        <v>90</v>
      </c>
    </row>
    <row r="6" spans="1:11" x14ac:dyDescent="0.3">
      <c r="C6" s="11" t="s">
        <v>13</v>
      </c>
      <c r="E6" t="s">
        <v>5</v>
      </c>
      <c r="F6" s="1" t="s">
        <v>1</v>
      </c>
      <c r="G6" s="18">
        <f>+G5*G2</f>
        <v>27000</v>
      </c>
      <c r="K6" s="24"/>
    </row>
    <row r="7" spans="1:11" x14ac:dyDescent="0.3">
      <c r="A7" s="20" t="s">
        <v>73</v>
      </c>
      <c r="B7" s="21" t="s">
        <v>75</v>
      </c>
      <c r="C7" s="22">
        <v>2500</v>
      </c>
      <c r="E7" t="s">
        <v>6</v>
      </c>
      <c r="F7" s="1" t="s">
        <v>44</v>
      </c>
      <c r="G7" s="7">
        <f>+G4/G6</f>
        <v>3.8888888888888888</v>
      </c>
      <c r="K7" s="24"/>
    </row>
    <row r="8" spans="1:11" x14ac:dyDescent="0.3">
      <c r="A8" s="20" t="s">
        <v>74</v>
      </c>
      <c r="B8" s="21" t="s">
        <v>76</v>
      </c>
      <c r="C8" s="22">
        <v>1000</v>
      </c>
      <c r="E8" s="20" t="s">
        <v>9</v>
      </c>
      <c r="F8" s="21" t="s">
        <v>43</v>
      </c>
      <c r="G8" s="23">
        <v>1</v>
      </c>
    </row>
    <row r="9" spans="1:11" x14ac:dyDescent="0.3">
      <c r="A9" s="12" t="s">
        <v>95</v>
      </c>
      <c r="B9" s="1" t="s">
        <v>96</v>
      </c>
      <c r="C9" s="11">
        <f>SUM(C7:C8)</f>
        <v>3500</v>
      </c>
      <c r="E9" t="s">
        <v>8</v>
      </c>
      <c r="F9" s="1" t="s">
        <v>42</v>
      </c>
      <c r="G9" s="6">
        <f>+G7*G8</f>
        <v>3.8888888888888888</v>
      </c>
    </row>
    <row r="10" spans="1:11" x14ac:dyDescent="0.3">
      <c r="B10" s="1"/>
      <c r="C10" s="11"/>
      <c r="E10" s="20" t="s">
        <v>10</v>
      </c>
      <c r="F10" s="21" t="s">
        <v>41</v>
      </c>
      <c r="G10" s="25">
        <v>0.8</v>
      </c>
    </row>
    <row r="11" spans="1:11" x14ac:dyDescent="0.3">
      <c r="B11" s="1"/>
      <c r="C11" s="11" t="s">
        <v>77</v>
      </c>
      <c r="D11" s="9"/>
      <c r="E11" s="20" t="s">
        <v>11</v>
      </c>
      <c r="F11" s="21" t="s">
        <v>129</v>
      </c>
      <c r="G11" s="25">
        <v>0</v>
      </c>
    </row>
    <row r="12" spans="1:11" x14ac:dyDescent="0.3">
      <c r="A12" s="20" t="s">
        <v>18</v>
      </c>
      <c r="B12" s="21" t="s">
        <v>15</v>
      </c>
      <c r="C12" s="22">
        <f>AVERAGE(18000,30000)</f>
        <v>24000</v>
      </c>
      <c r="D12" s="9"/>
      <c r="E12" t="s">
        <v>38</v>
      </c>
      <c r="F12" s="1" t="s">
        <v>39</v>
      </c>
      <c r="G12" s="33">
        <f>+G7*G10+G11</f>
        <v>3.1111111111111112</v>
      </c>
    </row>
    <row r="13" spans="1:11" x14ac:dyDescent="0.3">
      <c r="A13" s="20" t="s">
        <v>16</v>
      </c>
      <c r="B13" s="21" t="s">
        <v>17</v>
      </c>
      <c r="C13" s="22">
        <v>15000</v>
      </c>
      <c r="D13" s="9"/>
      <c r="E13" t="s">
        <v>37</v>
      </c>
      <c r="F13" s="1" t="s">
        <v>2</v>
      </c>
      <c r="G13" s="18">
        <f>+G6*G12</f>
        <v>84000</v>
      </c>
    </row>
    <row r="14" spans="1:11" x14ac:dyDescent="0.3">
      <c r="A14" s="20" t="s">
        <v>19</v>
      </c>
      <c r="B14" s="21" t="s">
        <v>20</v>
      </c>
      <c r="C14" s="22">
        <f>4*120</f>
        <v>480</v>
      </c>
      <c r="D14" s="9"/>
      <c r="E14" s="20" t="s">
        <v>50</v>
      </c>
      <c r="F14" s="21" t="s">
        <v>52</v>
      </c>
      <c r="G14" s="23">
        <v>0.25</v>
      </c>
    </row>
    <row r="15" spans="1:11" x14ac:dyDescent="0.3">
      <c r="A15" s="20" t="s">
        <v>27</v>
      </c>
      <c r="B15" s="21" t="s">
        <v>28</v>
      </c>
      <c r="C15" s="22">
        <v>110</v>
      </c>
      <c r="D15" s="9"/>
      <c r="E15" s="20" t="s">
        <v>53</v>
      </c>
      <c r="F15" s="21" t="s">
        <v>54</v>
      </c>
      <c r="G15" s="23">
        <v>0.5</v>
      </c>
    </row>
    <row r="16" spans="1:11" x14ac:dyDescent="0.3">
      <c r="A16" t="s">
        <v>21</v>
      </c>
      <c r="B16" s="1" t="s">
        <v>23</v>
      </c>
      <c r="C16" s="2">
        <f>G4/C12</f>
        <v>4.375</v>
      </c>
      <c r="D16" s="9"/>
      <c r="E16" t="s">
        <v>49</v>
      </c>
      <c r="F16" s="1" t="s">
        <v>56</v>
      </c>
      <c r="G16" s="2">
        <f>+G13*G14</f>
        <v>21000</v>
      </c>
    </row>
    <row r="17" spans="1:19" x14ac:dyDescent="0.3">
      <c r="A17" t="s">
        <v>22</v>
      </c>
      <c r="B17" s="1" t="s">
        <v>24</v>
      </c>
      <c r="C17" s="10">
        <f>+G4/C13</f>
        <v>7</v>
      </c>
      <c r="D17" s="9"/>
      <c r="E17" t="s">
        <v>51</v>
      </c>
      <c r="F17" s="1" t="s">
        <v>55</v>
      </c>
      <c r="G17" s="2">
        <f>+(G13-G16)*G15</f>
        <v>31500</v>
      </c>
      <c r="K17" t="s">
        <v>101</v>
      </c>
    </row>
    <row r="18" spans="1:19" x14ac:dyDescent="0.3">
      <c r="A18" t="s">
        <v>25</v>
      </c>
      <c r="B18" s="1" t="s">
        <v>29</v>
      </c>
      <c r="C18" s="13">
        <f>+C14*C16</f>
        <v>2100</v>
      </c>
      <c r="E18" t="s">
        <v>48</v>
      </c>
      <c r="F18" s="1" t="s">
        <v>130</v>
      </c>
      <c r="G18" s="2">
        <f>+G13-G17-G16</f>
        <v>31500</v>
      </c>
      <c r="K18">
        <v>0.6</v>
      </c>
      <c r="L18">
        <v>0.7</v>
      </c>
      <c r="M18">
        <v>0.8</v>
      </c>
      <c r="N18">
        <v>0.9</v>
      </c>
      <c r="O18">
        <v>1</v>
      </c>
      <c r="P18">
        <v>1.1000000000000001</v>
      </c>
      <c r="Q18">
        <v>1.2</v>
      </c>
      <c r="R18">
        <v>1.3</v>
      </c>
      <c r="S18">
        <v>1.4</v>
      </c>
    </row>
    <row r="19" spans="1:19" x14ac:dyDescent="0.3">
      <c r="A19" t="s">
        <v>26</v>
      </c>
      <c r="B19" s="1" t="s">
        <v>30</v>
      </c>
      <c r="C19" s="15">
        <f>+C17*C15</f>
        <v>770</v>
      </c>
      <c r="E19" s="20" t="s">
        <v>31</v>
      </c>
      <c r="F19" s="21" t="s">
        <v>12</v>
      </c>
      <c r="G19" s="23">
        <v>0.15</v>
      </c>
      <c r="J19" t="s">
        <v>102</v>
      </c>
      <c r="K19" s="2">
        <f t="shared" ref="K19:S19" si="0">+$C$28*K18+($C$4+$C$9)</f>
        <v>12422</v>
      </c>
      <c r="L19" s="2">
        <f t="shared" si="0"/>
        <v>12709</v>
      </c>
      <c r="M19" s="2">
        <f t="shared" si="0"/>
        <v>12996</v>
      </c>
      <c r="N19" s="2">
        <f t="shared" si="0"/>
        <v>13283</v>
      </c>
      <c r="O19" s="2">
        <f t="shared" si="0"/>
        <v>13570</v>
      </c>
      <c r="P19" s="2">
        <f t="shared" si="0"/>
        <v>13857</v>
      </c>
      <c r="Q19" s="2">
        <f t="shared" si="0"/>
        <v>14144</v>
      </c>
      <c r="R19" s="2">
        <f t="shared" si="0"/>
        <v>14431</v>
      </c>
      <c r="S19" s="2">
        <f t="shared" si="0"/>
        <v>14718</v>
      </c>
    </row>
    <row r="20" spans="1:19" x14ac:dyDescent="0.3">
      <c r="B20" s="1"/>
      <c r="C20" s="15"/>
      <c r="E20" t="s">
        <v>32</v>
      </c>
      <c r="F20" s="1" t="s">
        <v>34</v>
      </c>
      <c r="G20" s="18">
        <f>G13*G19</f>
        <v>12600</v>
      </c>
      <c r="J20" t="s">
        <v>103</v>
      </c>
      <c r="K20" s="2">
        <f>$G$21*K18</f>
        <v>11340</v>
      </c>
      <c r="L20" s="2">
        <f t="shared" ref="L20:S20" si="1">$G$21*L18</f>
        <v>13230</v>
      </c>
      <c r="M20" s="2">
        <f t="shared" si="1"/>
        <v>15120</v>
      </c>
      <c r="N20" s="2">
        <f t="shared" si="1"/>
        <v>17010</v>
      </c>
      <c r="O20" s="2">
        <f t="shared" si="1"/>
        <v>18900</v>
      </c>
      <c r="P20" s="2">
        <f t="shared" si="1"/>
        <v>20790</v>
      </c>
      <c r="Q20" s="2">
        <f t="shared" si="1"/>
        <v>22680</v>
      </c>
      <c r="R20" s="2">
        <f t="shared" si="1"/>
        <v>24570</v>
      </c>
      <c r="S20" s="2">
        <f t="shared" si="1"/>
        <v>26460</v>
      </c>
    </row>
    <row r="21" spans="1:19" x14ac:dyDescent="0.3">
      <c r="A21" s="20" t="s">
        <v>59</v>
      </c>
      <c r="B21" s="21" t="s">
        <v>57</v>
      </c>
      <c r="C21" s="22">
        <v>6</v>
      </c>
      <c r="E21" s="12" t="s">
        <v>99</v>
      </c>
      <c r="F21" s="1" t="s">
        <v>35</v>
      </c>
      <c r="G21" s="18">
        <f>+G18-G20</f>
        <v>18900</v>
      </c>
      <c r="J21" t="s">
        <v>100</v>
      </c>
      <c r="K21" s="2">
        <f>+K20-K19</f>
        <v>-1082</v>
      </c>
      <c r="L21" s="2">
        <f t="shared" ref="L21:S21" si="2">+L20-L19</f>
        <v>521</v>
      </c>
      <c r="M21" s="2">
        <f t="shared" si="2"/>
        <v>2124</v>
      </c>
      <c r="N21" s="2">
        <f t="shared" si="2"/>
        <v>3727</v>
      </c>
      <c r="O21" s="2">
        <f t="shared" si="2"/>
        <v>5330</v>
      </c>
      <c r="P21" s="2">
        <f t="shared" si="2"/>
        <v>6933</v>
      </c>
      <c r="Q21" s="2">
        <f t="shared" si="2"/>
        <v>8536</v>
      </c>
      <c r="R21" s="2">
        <f t="shared" si="2"/>
        <v>10139</v>
      </c>
      <c r="S21" s="2">
        <f t="shared" si="2"/>
        <v>11742</v>
      </c>
    </row>
    <row r="22" spans="1:19" x14ac:dyDescent="0.3">
      <c r="A22" s="20" t="s">
        <v>60</v>
      </c>
      <c r="B22" s="21" t="s">
        <v>58</v>
      </c>
      <c r="C22" s="22">
        <v>1.8</v>
      </c>
    </row>
    <row r="23" spans="1:19" x14ac:dyDescent="0.3">
      <c r="A23" t="s">
        <v>62</v>
      </c>
      <c r="B23" s="1" t="s">
        <v>61</v>
      </c>
      <c r="C23" s="2">
        <f>(G4/100)*C21</f>
        <v>6300</v>
      </c>
      <c r="E23" s="12" t="s">
        <v>98</v>
      </c>
      <c r="F23" s="1" t="s">
        <v>131</v>
      </c>
      <c r="G23" s="19">
        <f>+G21/G6</f>
        <v>0.7</v>
      </c>
    </row>
    <row r="24" spans="1:19" x14ac:dyDescent="0.3">
      <c r="A24" t="s">
        <v>63</v>
      </c>
      <c r="B24" s="1" t="s">
        <v>64</v>
      </c>
      <c r="C24" s="18">
        <f>+C23*C22</f>
        <v>11340</v>
      </c>
    </row>
    <row r="25" spans="1:19" x14ac:dyDescent="0.3">
      <c r="A25" s="20" t="s">
        <v>93</v>
      </c>
      <c r="B25" s="21" t="s">
        <v>54</v>
      </c>
      <c r="C25" s="23">
        <v>0</v>
      </c>
      <c r="G25" s="11" t="s">
        <v>97</v>
      </c>
    </row>
    <row r="26" spans="1:19" x14ac:dyDescent="0.3">
      <c r="A26" t="s">
        <v>94</v>
      </c>
      <c r="B26" s="1" t="s">
        <v>55</v>
      </c>
      <c r="C26" s="18">
        <f>+C24*C25</f>
        <v>0</v>
      </c>
      <c r="E26" s="15" t="s">
        <v>85</v>
      </c>
      <c r="F26" s="1" t="s">
        <v>86</v>
      </c>
      <c r="G26" s="17">
        <f>+C4/G6</f>
        <v>0.26666666666666666</v>
      </c>
    </row>
    <row r="27" spans="1:19" x14ac:dyDescent="0.3">
      <c r="E27" s="15" t="s">
        <v>87</v>
      </c>
      <c r="F27" s="1" t="s">
        <v>88</v>
      </c>
      <c r="G27" s="17">
        <f>+C9/G6</f>
        <v>0.12962962962962962</v>
      </c>
    </row>
    <row r="28" spans="1:19" x14ac:dyDescent="0.3">
      <c r="A28" s="12" t="s">
        <v>65</v>
      </c>
      <c r="B28" s="1" t="s">
        <v>66</v>
      </c>
      <c r="C28" s="11">
        <f>+C18+C19+C26</f>
        <v>2870</v>
      </c>
      <c r="E28" s="15" t="s">
        <v>83</v>
      </c>
      <c r="F28" s="1" t="s">
        <v>84</v>
      </c>
      <c r="G28" s="17">
        <f>+C28/G6</f>
        <v>0.10629629629629629</v>
      </c>
    </row>
    <row r="29" spans="1:19" x14ac:dyDescent="0.3">
      <c r="E29" s="15" t="s">
        <v>91</v>
      </c>
      <c r="F29" s="1" t="s">
        <v>92</v>
      </c>
      <c r="G29" s="17">
        <f>+C24/G6</f>
        <v>0.42</v>
      </c>
    </row>
    <row r="30" spans="1:19" x14ac:dyDescent="0.3">
      <c r="E30" s="12" t="s">
        <v>89</v>
      </c>
      <c r="F30" s="1" t="s">
        <v>90</v>
      </c>
      <c r="G30" s="19">
        <f>SUM(G26:G29)</f>
        <v>0.92259259259259263</v>
      </c>
    </row>
    <row r="38" spans="4:4" x14ac:dyDescent="0.3">
      <c r="D38" s="9"/>
    </row>
    <row r="39" spans="4:4" x14ac:dyDescent="0.3">
      <c r="D39" s="9"/>
    </row>
    <row r="40" spans="4:4" x14ac:dyDescent="0.3">
      <c r="D40" s="9"/>
    </row>
    <row r="41" spans="4:4" x14ac:dyDescent="0.3">
      <c r="D41" s="9"/>
    </row>
    <row r="42" spans="4:4" x14ac:dyDescent="0.3">
      <c r="D42" s="9"/>
    </row>
    <row r="43" spans="4:4" x14ac:dyDescent="0.3">
      <c r="D43" s="9"/>
    </row>
    <row r="44" spans="4:4" x14ac:dyDescent="0.3">
      <c r="D44" s="9"/>
    </row>
    <row r="45" spans="4:4" x14ac:dyDescent="0.3">
      <c r="D45" s="9"/>
    </row>
    <row r="46" spans="4:4" x14ac:dyDescent="0.3">
      <c r="D46" s="9"/>
    </row>
    <row r="47" spans="4:4" x14ac:dyDescent="0.3">
      <c r="D47" s="9"/>
    </row>
    <row r="48" spans="4:4" x14ac:dyDescent="0.3">
      <c r="D48" s="9"/>
    </row>
    <row r="49" spans="4:4" x14ac:dyDescent="0.3">
      <c r="D49" s="9"/>
    </row>
    <row r="50" spans="4:4" x14ac:dyDescent="0.3">
      <c r="D50" s="9"/>
    </row>
    <row r="51" spans="4:4" x14ac:dyDescent="0.3">
      <c r="D51" s="9"/>
    </row>
    <row r="52" spans="4:4" x14ac:dyDescent="0.3">
      <c r="D52" s="9"/>
    </row>
    <row r="53" spans="4:4" x14ac:dyDescent="0.3">
      <c r="D53" s="9"/>
    </row>
    <row r="54" spans="4:4" x14ac:dyDescent="0.3">
      <c r="D54" s="9"/>
    </row>
    <row r="55" spans="4:4" x14ac:dyDescent="0.3">
      <c r="D55" s="9"/>
    </row>
    <row r="56" spans="4:4" x14ac:dyDescent="0.3">
      <c r="D56" s="9"/>
    </row>
    <row r="68" spans="2:3" x14ac:dyDescent="0.3">
      <c r="B68" s="1"/>
      <c r="C68" s="1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17DB-DE6E-42F0-BE70-94CCCFE09D67}">
  <dimension ref="A1:S80"/>
  <sheetViews>
    <sheetView workbookViewId="0">
      <selection activeCell="F6" sqref="F6"/>
    </sheetView>
  </sheetViews>
  <sheetFormatPr defaultRowHeight="14.4" x14ac:dyDescent="0.3"/>
  <cols>
    <col min="1" max="1" width="36.33203125" bestFit="1" customWidth="1"/>
    <col min="3" max="3" width="19" bestFit="1" customWidth="1"/>
    <col min="5" max="5" width="40" customWidth="1"/>
    <col min="7" max="7" width="17.88671875" customWidth="1"/>
    <col min="9" max="9" width="12" bestFit="1" customWidth="1"/>
    <col min="11" max="11" width="12" bestFit="1" customWidth="1"/>
  </cols>
  <sheetData>
    <row r="1" spans="1:7" x14ac:dyDescent="0.3">
      <c r="C1" s="12" t="s">
        <v>13</v>
      </c>
      <c r="G1" s="11" t="s">
        <v>71</v>
      </c>
    </row>
    <row r="2" spans="1:7" x14ac:dyDescent="0.3">
      <c r="A2" s="20" t="s">
        <v>143</v>
      </c>
      <c r="B2" s="21" t="s">
        <v>145</v>
      </c>
      <c r="C2" s="22">
        <v>620</v>
      </c>
      <c r="E2" s="20" t="s">
        <v>14</v>
      </c>
      <c r="F2" s="21" t="s">
        <v>45</v>
      </c>
      <c r="G2" s="22">
        <v>300</v>
      </c>
    </row>
    <row r="3" spans="1:7" x14ac:dyDescent="0.3">
      <c r="A3" s="20" t="s">
        <v>144</v>
      </c>
      <c r="B3" s="21" t="s">
        <v>146</v>
      </c>
      <c r="C3" s="22">
        <f>(100+220+220)/12</f>
        <v>45</v>
      </c>
      <c r="E3" s="20" t="s">
        <v>7</v>
      </c>
      <c r="F3" s="21" t="s">
        <v>46</v>
      </c>
      <c r="G3" s="22">
        <v>200</v>
      </c>
    </row>
    <row r="4" spans="1:7" x14ac:dyDescent="0.3">
      <c r="A4" s="20"/>
      <c r="B4" s="20"/>
      <c r="C4" s="20"/>
      <c r="E4" s="20"/>
      <c r="F4" s="21"/>
      <c r="G4" s="22"/>
    </row>
    <row r="5" spans="1:7" x14ac:dyDescent="0.3">
      <c r="A5" s="20" t="s">
        <v>113</v>
      </c>
      <c r="B5" s="21" t="s">
        <v>110</v>
      </c>
      <c r="C5" s="22">
        <v>12</v>
      </c>
      <c r="E5" t="s">
        <v>3</v>
      </c>
      <c r="F5" s="1" t="s">
        <v>47</v>
      </c>
      <c r="G5" s="2">
        <f>+G2*G3</f>
        <v>60000</v>
      </c>
    </row>
    <row r="6" spans="1:7" x14ac:dyDescent="0.3">
      <c r="A6" s="12" t="s">
        <v>109</v>
      </c>
      <c r="B6" s="1" t="s">
        <v>147</v>
      </c>
      <c r="C6" s="18">
        <f>SUM(C2:C4)*C5</f>
        <v>7980</v>
      </c>
      <c r="E6" s="20" t="s">
        <v>150</v>
      </c>
      <c r="F6" s="21" t="s">
        <v>128</v>
      </c>
    </row>
    <row r="8" spans="1:7" x14ac:dyDescent="0.3">
      <c r="C8" s="12" t="s">
        <v>108</v>
      </c>
    </row>
    <row r="9" spans="1:7" x14ac:dyDescent="0.3">
      <c r="A9" s="20" t="s">
        <v>137</v>
      </c>
      <c r="B9" s="21" t="s">
        <v>136</v>
      </c>
      <c r="C9" s="22">
        <f>80+24</f>
        <v>104</v>
      </c>
      <c r="E9" s="20" t="s">
        <v>4</v>
      </c>
      <c r="F9" s="21" t="s">
        <v>0</v>
      </c>
      <c r="G9" s="22">
        <v>30</v>
      </c>
    </row>
    <row r="10" spans="1:7" x14ac:dyDescent="0.3">
      <c r="A10" s="20" t="s">
        <v>138</v>
      </c>
      <c r="B10" s="21" t="s">
        <v>135</v>
      </c>
      <c r="C10" s="22">
        <v>95</v>
      </c>
      <c r="E10" t="s">
        <v>5</v>
      </c>
      <c r="F10" s="1" t="s">
        <v>1</v>
      </c>
      <c r="G10" s="18">
        <f>+G9*G2</f>
        <v>9000</v>
      </c>
    </row>
    <row r="11" spans="1:7" x14ac:dyDescent="0.3">
      <c r="A11" s="20" t="s">
        <v>139</v>
      </c>
      <c r="B11" s="21" t="s">
        <v>116</v>
      </c>
      <c r="C11" s="22">
        <v>150</v>
      </c>
      <c r="E11" s="20" t="s">
        <v>119</v>
      </c>
      <c r="F11" s="21" t="s">
        <v>39</v>
      </c>
      <c r="G11" s="26">
        <v>3</v>
      </c>
    </row>
    <row r="12" spans="1:7" x14ac:dyDescent="0.3">
      <c r="A12" s="20" t="s">
        <v>133</v>
      </c>
      <c r="B12" s="21" t="s">
        <v>134</v>
      </c>
      <c r="C12" s="22">
        <v>500</v>
      </c>
      <c r="E12" t="s">
        <v>37</v>
      </c>
      <c r="F12" s="1" t="s">
        <v>2</v>
      </c>
      <c r="G12" s="18">
        <f>+G10*G11</f>
        <v>27000</v>
      </c>
    </row>
    <row r="13" spans="1:7" x14ac:dyDescent="0.3">
      <c r="A13" s="20"/>
      <c r="B13" s="21"/>
      <c r="C13" s="22"/>
      <c r="E13" s="20" t="s">
        <v>120</v>
      </c>
      <c r="F13" s="21" t="s">
        <v>124</v>
      </c>
      <c r="G13" s="23">
        <v>0.1</v>
      </c>
    </row>
    <row r="14" spans="1:7" x14ac:dyDescent="0.3">
      <c r="A14" s="20" t="s">
        <v>114</v>
      </c>
      <c r="B14" s="21"/>
      <c r="C14" s="22">
        <v>12</v>
      </c>
      <c r="E14" s="20" t="s">
        <v>117</v>
      </c>
      <c r="F14" s="21" t="s">
        <v>123</v>
      </c>
      <c r="G14" s="23">
        <v>0.5</v>
      </c>
    </row>
    <row r="15" spans="1:7" x14ac:dyDescent="0.3">
      <c r="A15" s="12" t="s">
        <v>115</v>
      </c>
      <c r="B15" s="1" t="s">
        <v>148</v>
      </c>
      <c r="C15" s="18">
        <f>SUM(C9:C13)*C14</f>
        <v>10188</v>
      </c>
      <c r="E15" t="s">
        <v>121</v>
      </c>
      <c r="F15" s="1" t="s">
        <v>64</v>
      </c>
      <c r="G15" s="18">
        <f>-G12*G13</f>
        <v>-2700</v>
      </c>
    </row>
    <row r="16" spans="1:7" x14ac:dyDescent="0.3">
      <c r="E16" t="s">
        <v>118</v>
      </c>
      <c r="F16" s="1" t="s">
        <v>122</v>
      </c>
      <c r="G16" s="18">
        <f>G12*-G14</f>
        <v>-13500</v>
      </c>
    </row>
    <row r="17" spans="1:11" x14ac:dyDescent="0.3">
      <c r="C17" s="12" t="s">
        <v>111</v>
      </c>
    </row>
    <row r="18" spans="1:11" x14ac:dyDescent="0.3">
      <c r="A18" s="20" t="s">
        <v>142</v>
      </c>
      <c r="B18" s="21" t="s">
        <v>107</v>
      </c>
      <c r="C18" s="22">
        <v>330</v>
      </c>
      <c r="E18" s="12" t="s">
        <v>99</v>
      </c>
      <c r="F18" s="1" t="s">
        <v>82</v>
      </c>
      <c r="G18" s="18">
        <f>G12+G16+G15</f>
        <v>10800</v>
      </c>
    </row>
    <row r="19" spans="1:11" x14ac:dyDescent="0.3">
      <c r="A19" s="20"/>
      <c r="B19" s="21"/>
      <c r="C19" s="22"/>
    </row>
    <row r="20" spans="1:11" x14ac:dyDescent="0.3">
      <c r="A20" s="20" t="s">
        <v>106</v>
      </c>
      <c r="B20" s="21" t="s">
        <v>126</v>
      </c>
      <c r="C20" s="22">
        <v>12</v>
      </c>
    </row>
    <row r="21" spans="1:11" x14ac:dyDescent="0.3">
      <c r="A21" s="12" t="s">
        <v>112</v>
      </c>
      <c r="B21" s="1" t="s">
        <v>145</v>
      </c>
      <c r="C21" s="18">
        <f>SUM(C18:C19)*C20</f>
        <v>3960</v>
      </c>
    </row>
    <row r="22" spans="1:11" x14ac:dyDescent="0.3">
      <c r="B22" s="1"/>
      <c r="C22" s="11"/>
    </row>
    <row r="23" spans="1:11" x14ac:dyDescent="0.3">
      <c r="B23" s="1"/>
      <c r="C23" s="11" t="s">
        <v>77</v>
      </c>
    </row>
    <row r="24" spans="1:11" x14ac:dyDescent="0.3">
      <c r="A24" s="20" t="s">
        <v>132</v>
      </c>
      <c r="B24" s="21" t="s">
        <v>123</v>
      </c>
      <c r="C24" s="22">
        <v>150</v>
      </c>
      <c r="K24" s="24"/>
    </row>
    <row r="25" spans="1:11" x14ac:dyDescent="0.3">
      <c r="A25" s="20"/>
      <c r="B25" s="21"/>
      <c r="C25" s="22"/>
    </row>
    <row r="26" spans="1:11" x14ac:dyDescent="0.3">
      <c r="A26" s="20"/>
      <c r="B26" s="21"/>
      <c r="C26" s="22"/>
    </row>
    <row r="27" spans="1:11" x14ac:dyDescent="0.3">
      <c r="A27" s="20" t="s">
        <v>106</v>
      </c>
      <c r="B27" s="21" t="s">
        <v>125</v>
      </c>
      <c r="C27" s="22">
        <v>12</v>
      </c>
    </row>
    <row r="28" spans="1:11" x14ac:dyDescent="0.3">
      <c r="A28" s="12" t="s">
        <v>65</v>
      </c>
      <c r="B28" s="1" t="s">
        <v>134</v>
      </c>
      <c r="C28" s="18">
        <f>SUM(C24:C26)*C27</f>
        <v>1800</v>
      </c>
      <c r="D28" s="9"/>
    </row>
    <row r="29" spans="1:11" x14ac:dyDescent="0.3">
      <c r="B29" s="1"/>
      <c r="C29" s="10"/>
      <c r="D29" s="9"/>
    </row>
    <row r="30" spans="1:11" x14ac:dyDescent="0.3">
      <c r="A30" s="12" t="s">
        <v>127</v>
      </c>
      <c r="B30" s="1" t="s">
        <v>149</v>
      </c>
      <c r="C30" s="18">
        <f>C6+C15+C21+C28</f>
        <v>23928</v>
      </c>
      <c r="D30" s="9"/>
    </row>
    <row r="31" spans="1:11" x14ac:dyDescent="0.3">
      <c r="B31" s="1"/>
      <c r="C31" s="15"/>
      <c r="D31" s="9"/>
    </row>
    <row r="32" spans="1:11" x14ac:dyDescent="0.3">
      <c r="A32" t="s">
        <v>140</v>
      </c>
      <c r="B32" s="1"/>
      <c r="C32" s="18">
        <f>+C30/12</f>
        <v>1994</v>
      </c>
      <c r="D32" s="9"/>
    </row>
    <row r="33" spans="1:19" x14ac:dyDescent="0.3">
      <c r="A33" s="27" t="s">
        <v>141</v>
      </c>
      <c r="B33" s="28"/>
      <c r="C33" s="18">
        <f>+C30/52</f>
        <v>460.15384615384613</v>
      </c>
      <c r="D33" s="9"/>
    </row>
    <row r="34" spans="1:19" x14ac:dyDescent="0.3">
      <c r="A34" s="27"/>
      <c r="B34" s="28"/>
      <c r="C34" s="29"/>
      <c r="D34" s="9"/>
      <c r="K34" t="s">
        <v>101</v>
      </c>
    </row>
    <row r="35" spans="1:19" x14ac:dyDescent="0.3">
      <c r="A35" s="27"/>
      <c r="B35" s="30"/>
      <c r="C35" s="29"/>
      <c r="K35">
        <v>0.6</v>
      </c>
      <c r="L35">
        <v>0.7</v>
      </c>
      <c r="M35">
        <v>0.8</v>
      </c>
      <c r="N35">
        <v>0.9</v>
      </c>
      <c r="O35">
        <v>1</v>
      </c>
      <c r="P35">
        <v>1.1000000000000001</v>
      </c>
      <c r="Q35">
        <v>1.2</v>
      </c>
      <c r="R35">
        <v>1.3</v>
      </c>
      <c r="S35">
        <v>1.4</v>
      </c>
    </row>
    <row r="36" spans="1:19" x14ac:dyDescent="0.3">
      <c r="A36" s="27"/>
      <c r="B36" s="30"/>
      <c r="C36" s="31"/>
      <c r="J36" t="s">
        <v>102</v>
      </c>
      <c r="K36" s="2">
        <f t="shared" ref="K36:S36" si="0">K35*$C$30</f>
        <v>14356.8</v>
      </c>
      <c r="L36" s="2">
        <f t="shared" si="0"/>
        <v>16749.599999999999</v>
      </c>
      <c r="M36" s="2">
        <f t="shared" si="0"/>
        <v>19142.400000000001</v>
      </c>
      <c r="N36" s="2">
        <f t="shared" si="0"/>
        <v>21535.200000000001</v>
      </c>
      <c r="O36" s="2">
        <f t="shared" si="0"/>
        <v>23928</v>
      </c>
      <c r="P36" s="2">
        <f t="shared" si="0"/>
        <v>26320.800000000003</v>
      </c>
      <c r="Q36" s="2">
        <f t="shared" si="0"/>
        <v>28713.599999999999</v>
      </c>
      <c r="R36" s="2">
        <f t="shared" si="0"/>
        <v>31106.400000000001</v>
      </c>
      <c r="S36" s="2">
        <f t="shared" si="0"/>
        <v>33499.199999999997</v>
      </c>
    </row>
    <row r="37" spans="1:19" x14ac:dyDescent="0.3">
      <c r="A37" s="27"/>
      <c r="B37" s="28"/>
      <c r="C37" s="32"/>
      <c r="J37" t="s">
        <v>103</v>
      </c>
      <c r="K37" s="2">
        <f t="shared" ref="K37:S37" si="1">$G$18*K35</f>
        <v>6480</v>
      </c>
      <c r="L37" s="2">
        <f t="shared" si="1"/>
        <v>7559.9999999999991</v>
      </c>
      <c r="M37" s="2">
        <f t="shared" si="1"/>
        <v>8640</v>
      </c>
      <c r="N37" s="2">
        <f t="shared" si="1"/>
        <v>9720</v>
      </c>
      <c r="O37" s="2">
        <f t="shared" si="1"/>
        <v>10800</v>
      </c>
      <c r="P37" s="2">
        <f t="shared" si="1"/>
        <v>11880.000000000002</v>
      </c>
      <c r="Q37" s="2">
        <f t="shared" si="1"/>
        <v>12960</v>
      </c>
      <c r="R37" s="2">
        <f t="shared" si="1"/>
        <v>14040</v>
      </c>
      <c r="S37" s="2">
        <f t="shared" si="1"/>
        <v>15119.999999999998</v>
      </c>
    </row>
    <row r="38" spans="1:19" x14ac:dyDescent="0.3">
      <c r="A38" s="27"/>
      <c r="B38" s="30"/>
      <c r="C38" s="31"/>
      <c r="J38" t="s">
        <v>100</v>
      </c>
      <c r="K38" s="2">
        <f>+K37-K36</f>
        <v>-7876.7999999999993</v>
      </c>
      <c r="L38" s="2">
        <f t="shared" ref="L38:S38" si="2">+L37-L36</f>
        <v>-9189.5999999999985</v>
      </c>
      <c r="M38" s="2">
        <f t="shared" si="2"/>
        <v>-10502.400000000001</v>
      </c>
      <c r="N38" s="2">
        <f t="shared" si="2"/>
        <v>-11815.2</v>
      </c>
      <c r="O38" s="2">
        <f t="shared" si="2"/>
        <v>-13128</v>
      </c>
      <c r="P38" s="2">
        <f t="shared" si="2"/>
        <v>-14440.800000000001</v>
      </c>
      <c r="Q38" s="2">
        <f t="shared" si="2"/>
        <v>-15753.599999999999</v>
      </c>
      <c r="R38" s="2">
        <f t="shared" si="2"/>
        <v>-17066.400000000001</v>
      </c>
      <c r="S38" s="2">
        <f t="shared" si="2"/>
        <v>-18379.199999999997</v>
      </c>
    </row>
    <row r="55" spans="4:4" x14ac:dyDescent="0.3">
      <c r="D55" s="9"/>
    </row>
    <row r="56" spans="4:4" x14ac:dyDescent="0.3">
      <c r="D56" s="9"/>
    </row>
    <row r="57" spans="4:4" x14ac:dyDescent="0.3">
      <c r="D57" s="9"/>
    </row>
    <row r="58" spans="4:4" x14ac:dyDescent="0.3">
      <c r="D58" s="9"/>
    </row>
    <row r="59" spans="4:4" x14ac:dyDescent="0.3">
      <c r="D59" s="9"/>
    </row>
    <row r="60" spans="4:4" x14ac:dyDescent="0.3">
      <c r="D60" s="9"/>
    </row>
    <row r="61" spans="4:4" x14ac:dyDescent="0.3">
      <c r="D61" s="9"/>
    </row>
    <row r="62" spans="4:4" x14ac:dyDescent="0.3">
      <c r="D62" s="9"/>
    </row>
    <row r="63" spans="4:4" x14ac:dyDescent="0.3">
      <c r="D63" s="9"/>
    </row>
    <row r="64" spans="4:4" x14ac:dyDescent="0.3">
      <c r="D64" s="9"/>
    </row>
    <row r="65" spans="2:4" x14ac:dyDescent="0.3">
      <c r="D65" s="9"/>
    </row>
    <row r="66" spans="2:4" x14ac:dyDescent="0.3">
      <c r="D66" s="9"/>
    </row>
    <row r="67" spans="2:4" x14ac:dyDescent="0.3">
      <c r="D67" s="9"/>
    </row>
    <row r="68" spans="2:4" x14ac:dyDescent="0.3">
      <c r="D68" s="9"/>
    </row>
    <row r="69" spans="2:4" x14ac:dyDescent="0.3">
      <c r="D69" s="9"/>
    </row>
    <row r="70" spans="2:4" x14ac:dyDescent="0.3">
      <c r="D70" s="9"/>
    </row>
    <row r="71" spans="2:4" x14ac:dyDescent="0.3">
      <c r="D71" s="9"/>
    </row>
    <row r="72" spans="2:4" x14ac:dyDescent="0.3">
      <c r="D72" s="9"/>
    </row>
    <row r="73" spans="2:4" x14ac:dyDescent="0.3">
      <c r="D73" s="9"/>
    </row>
    <row r="80" spans="2:4" x14ac:dyDescent="0.3">
      <c r="B80" s="1"/>
      <c r="C80" s="11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31A9-8A10-41C2-8B2E-C4CABCB61127}">
  <dimension ref="A1:B11"/>
  <sheetViews>
    <sheetView workbookViewId="0">
      <selection activeCell="D32" sqref="D32"/>
    </sheetView>
  </sheetViews>
  <sheetFormatPr defaultRowHeight="14.4" x14ac:dyDescent="0.3"/>
  <cols>
    <col min="1" max="1" width="47.109375" customWidth="1"/>
  </cols>
  <sheetData>
    <row r="1" spans="1:2" x14ac:dyDescent="0.3">
      <c r="A1" t="s">
        <v>152</v>
      </c>
    </row>
    <row r="2" spans="1:2" x14ac:dyDescent="0.3">
      <c r="A2" t="s">
        <v>153</v>
      </c>
    </row>
    <row r="3" spans="1:2" x14ac:dyDescent="0.3">
      <c r="A3" t="s">
        <v>151</v>
      </c>
    </row>
    <row r="5" spans="1:2" x14ac:dyDescent="0.3">
      <c r="A5" t="s">
        <v>155</v>
      </c>
      <c r="B5">
        <v>30</v>
      </c>
    </row>
    <row r="7" spans="1:2" x14ac:dyDescent="0.3">
      <c r="A7" t="s">
        <v>156</v>
      </c>
      <c r="B7">
        <v>8.6</v>
      </c>
    </row>
    <row r="9" spans="1:2" x14ac:dyDescent="0.3">
      <c r="A9" t="s">
        <v>157</v>
      </c>
      <c r="B9">
        <v>3.8</v>
      </c>
    </row>
    <row r="11" spans="1:2" x14ac:dyDescent="0.3">
      <c r="A11" t="s">
        <v>154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5379-783C-42F4-BB72-D4DB086156A0}">
  <dimension ref="A1:L559"/>
  <sheetViews>
    <sheetView tabSelected="1" topLeftCell="B512" workbookViewId="0">
      <selection activeCell="L559" sqref="K513:L559"/>
    </sheetView>
  </sheetViews>
  <sheetFormatPr defaultRowHeight="14.4" x14ac:dyDescent="0.3"/>
  <cols>
    <col min="1" max="1" width="11.88671875" customWidth="1"/>
    <col min="2" max="2" width="13.109375" customWidth="1"/>
    <col min="3" max="3" width="18.5546875" customWidth="1"/>
    <col min="4" max="4" width="18.33203125" customWidth="1"/>
    <col min="5" max="5" width="28.33203125" bestFit="1" customWidth="1"/>
    <col min="6" max="6" width="23.88671875" customWidth="1"/>
    <col min="7" max="7" width="10.33203125" customWidth="1"/>
    <col min="8" max="8" width="20.33203125" customWidth="1"/>
    <col min="9" max="9" width="13.5546875" customWidth="1"/>
    <col min="10" max="10" width="15.44140625" bestFit="1" customWidth="1"/>
    <col min="11" max="11" width="15.6640625" bestFit="1" customWidth="1"/>
    <col min="12" max="12" width="23" customWidth="1"/>
  </cols>
  <sheetData>
    <row r="1" spans="1:10" x14ac:dyDescent="0.3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 spans="1:10" x14ac:dyDescent="0.3">
      <c r="A2">
        <v>1</v>
      </c>
      <c r="B2">
        <v>1</v>
      </c>
      <c r="C2">
        <v>1</v>
      </c>
      <c r="D2" s="34">
        <v>44256</v>
      </c>
      <c r="E2">
        <v>100101</v>
      </c>
      <c r="F2" s="34">
        <f>+D2+0.5</f>
        <v>44256.5</v>
      </c>
      <c r="G2">
        <v>100301</v>
      </c>
      <c r="I2" t="str" cm="1">
        <f t="array" ref="I2:I8">TRANSPOSE(A1:G1)</f>
        <v>_id</v>
      </c>
      <c r="J2" cm="1">
        <f t="array" ref="J2:J8">TRANSPOSE(A2:G2)</f>
        <v>1</v>
      </c>
    </row>
    <row r="3" spans="1:10" x14ac:dyDescent="0.3">
      <c r="I3" t="str">
        <v>_id_condutor</v>
      </c>
      <c r="J3">
        <v>1</v>
      </c>
    </row>
    <row r="4" spans="1:10" x14ac:dyDescent="0.3">
      <c r="I4" t="str">
        <v>_id_viatura</v>
      </c>
      <c r="J4">
        <v>1</v>
      </c>
    </row>
    <row r="5" spans="1:10" x14ac:dyDescent="0.3">
      <c r="I5" t="str">
        <v>_h_ini</v>
      </c>
      <c r="J5" s="34">
        <v>44256</v>
      </c>
    </row>
    <row r="6" spans="1:10" x14ac:dyDescent="0.3">
      <c r="I6" t="str">
        <v>_km_ini</v>
      </c>
      <c r="J6">
        <v>100101</v>
      </c>
    </row>
    <row r="7" spans="1:10" x14ac:dyDescent="0.3">
      <c r="I7" t="str">
        <v>_h_fim</v>
      </c>
      <c r="J7" s="34">
        <v>44256.5</v>
      </c>
    </row>
    <row r="8" spans="1:10" x14ac:dyDescent="0.3">
      <c r="I8" t="str">
        <v>_km_fim</v>
      </c>
      <c r="J8">
        <v>100301</v>
      </c>
    </row>
    <row r="9" spans="1:10" x14ac:dyDescent="0.3">
      <c r="A9" t="s">
        <v>158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</row>
    <row r="10" spans="1:10" x14ac:dyDescent="0.3">
      <c r="A10">
        <v>2</v>
      </c>
      <c r="B10">
        <v>2</v>
      </c>
      <c r="C10">
        <v>2</v>
      </c>
      <c r="D10" s="34">
        <f>F2</f>
        <v>44256.5</v>
      </c>
      <c r="E10">
        <v>100301</v>
      </c>
      <c r="F10" s="34">
        <f>+D10+0.5</f>
        <v>44257</v>
      </c>
      <c r="G10">
        <v>100501</v>
      </c>
      <c r="I10" t="str" cm="1">
        <f t="array" ref="I10:I16">TRANSPOSE(A9:G9)</f>
        <v>_id</v>
      </c>
      <c r="J10" cm="1">
        <f t="array" ref="J10:J16">TRANSPOSE(A10:G10)</f>
        <v>2</v>
      </c>
    </row>
    <row r="11" spans="1:10" x14ac:dyDescent="0.3">
      <c r="I11" t="str">
        <v>_id_condutor</v>
      </c>
      <c r="J11">
        <v>2</v>
      </c>
    </row>
    <row r="12" spans="1:10" x14ac:dyDescent="0.3">
      <c r="I12" t="str">
        <v>_id_viatura</v>
      </c>
      <c r="J12">
        <v>2</v>
      </c>
    </row>
    <row r="13" spans="1:10" x14ac:dyDescent="0.3">
      <c r="I13" t="str">
        <v>_h_ini</v>
      </c>
      <c r="J13" s="34">
        <v>44256.5</v>
      </c>
    </row>
    <row r="14" spans="1:10" x14ac:dyDescent="0.3">
      <c r="I14" t="str">
        <v>_km_ini</v>
      </c>
      <c r="J14">
        <v>100301</v>
      </c>
    </row>
    <row r="15" spans="1:10" x14ac:dyDescent="0.3">
      <c r="I15" t="str">
        <v>_h_fim</v>
      </c>
      <c r="J15" s="34">
        <v>44257</v>
      </c>
    </row>
    <row r="16" spans="1:10" x14ac:dyDescent="0.3">
      <c r="I16" t="str">
        <v>_km_fim</v>
      </c>
      <c r="J16">
        <v>100501</v>
      </c>
    </row>
    <row r="17" spans="1:10" x14ac:dyDescent="0.3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</row>
    <row r="18" spans="1:10" x14ac:dyDescent="0.3">
      <c r="A18">
        <v>3</v>
      </c>
      <c r="B18">
        <v>3</v>
      </c>
      <c r="C18">
        <v>3</v>
      </c>
      <c r="D18" s="34">
        <f>F10</f>
        <v>44257</v>
      </c>
      <c r="E18">
        <f>+G10+200</f>
        <v>100701</v>
      </c>
      <c r="F18" s="34">
        <f t="shared" ref="F18:F23" si="0">+D18+0.5</f>
        <v>44257.5</v>
      </c>
      <c r="G18">
        <f>+E18+200</f>
        <v>100901</v>
      </c>
      <c r="I18" t="str" cm="1">
        <f t="array" ref="I18:I24">TRANSPOSE(A17:G17)</f>
        <v>_id</v>
      </c>
      <c r="J18" cm="1">
        <f t="array" ref="J18:J24">TRANSPOSE(A18:G18)</f>
        <v>3</v>
      </c>
    </row>
    <row r="19" spans="1:10" x14ac:dyDescent="0.3">
      <c r="I19" t="str">
        <v>_id_condutor</v>
      </c>
      <c r="J19">
        <v>3</v>
      </c>
    </row>
    <row r="20" spans="1:10" x14ac:dyDescent="0.3">
      <c r="I20" t="str">
        <v>_id_viatura</v>
      </c>
      <c r="J20">
        <v>3</v>
      </c>
    </row>
    <row r="21" spans="1:10" x14ac:dyDescent="0.3">
      <c r="I21" t="str">
        <v>_h_ini</v>
      </c>
      <c r="J21" s="34">
        <v>44257</v>
      </c>
    </row>
    <row r="22" spans="1:10" x14ac:dyDescent="0.3">
      <c r="I22" t="str">
        <v>_km_ini</v>
      </c>
      <c r="J22">
        <v>100701</v>
      </c>
    </row>
    <row r="23" spans="1:10" x14ac:dyDescent="0.3">
      <c r="I23" t="str">
        <v>_h_fim</v>
      </c>
      <c r="J23" s="34">
        <v>44257.5</v>
      </c>
    </row>
    <row r="24" spans="1:10" x14ac:dyDescent="0.3">
      <c r="I24" t="str">
        <v>_km_fim</v>
      </c>
      <c r="J24">
        <v>100901</v>
      </c>
    </row>
    <row r="25" spans="1:10" x14ac:dyDescent="0.3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</row>
    <row r="26" spans="1:10" x14ac:dyDescent="0.3">
      <c r="A26">
        <v>4</v>
      </c>
      <c r="B26">
        <v>4</v>
      </c>
      <c r="C26">
        <v>4</v>
      </c>
      <c r="D26" s="34">
        <f>F18</f>
        <v>44257.5</v>
      </c>
      <c r="E26">
        <f>+G18+200</f>
        <v>101101</v>
      </c>
      <c r="F26" s="34">
        <f>+D26+0.5</f>
        <v>44258</v>
      </c>
      <c r="G26">
        <f t="shared" ref="G26:G38" si="1">+E26+200</f>
        <v>101301</v>
      </c>
      <c r="I26" t="str" cm="1">
        <f t="array" ref="I26:I32">TRANSPOSE(A25:G25)</f>
        <v>_id</v>
      </c>
      <c r="J26" cm="1">
        <f t="array" ref="J26:J32">TRANSPOSE(A26:G26)</f>
        <v>4</v>
      </c>
    </row>
    <row r="27" spans="1:10" x14ac:dyDescent="0.3">
      <c r="I27" t="str">
        <v>_id_condutor</v>
      </c>
      <c r="J27">
        <v>4</v>
      </c>
    </row>
    <row r="28" spans="1:10" x14ac:dyDescent="0.3">
      <c r="I28" t="str">
        <v>_id_viatura</v>
      </c>
      <c r="J28">
        <v>4</v>
      </c>
    </row>
    <row r="29" spans="1:10" x14ac:dyDescent="0.3">
      <c r="I29" t="str">
        <v>_h_ini</v>
      </c>
      <c r="J29" s="34">
        <v>44257.5</v>
      </c>
    </row>
    <row r="30" spans="1:10" x14ac:dyDescent="0.3">
      <c r="I30" t="str">
        <v>_km_ini</v>
      </c>
      <c r="J30">
        <v>101101</v>
      </c>
    </row>
    <row r="31" spans="1:10" x14ac:dyDescent="0.3">
      <c r="I31" t="str">
        <v>_h_fim</v>
      </c>
      <c r="J31" s="34">
        <v>44258</v>
      </c>
    </row>
    <row r="32" spans="1:10" x14ac:dyDescent="0.3">
      <c r="I32" t="str">
        <v>_km_fim</v>
      </c>
      <c r="J32">
        <v>101301</v>
      </c>
    </row>
    <row r="33" spans="1:10" x14ac:dyDescent="0.3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</row>
    <row r="34" spans="1:10" x14ac:dyDescent="0.3">
      <c r="A34">
        <v>5</v>
      </c>
      <c r="B34">
        <v>5</v>
      </c>
      <c r="C34">
        <v>1</v>
      </c>
      <c r="D34" s="34">
        <f>F26</f>
        <v>44258</v>
      </c>
      <c r="E34">
        <f>+G26+200</f>
        <v>101501</v>
      </c>
      <c r="F34" s="34">
        <f>+D34+0.5</f>
        <v>44258.5</v>
      </c>
      <c r="G34">
        <f>+E34+200</f>
        <v>101701</v>
      </c>
      <c r="I34" t="str" cm="1">
        <f t="array" ref="I34:I40">TRANSPOSE(A33:G33)</f>
        <v>_id</v>
      </c>
      <c r="J34" cm="1">
        <f t="array" ref="J34:J40">TRANSPOSE(A34:G34)</f>
        <v>5</v>
      </c>
    </row>
    <row r="35" spans="1:10" x14ac:dyDescent="0.3">
      <c r="I35" t="str">
        <v>_id_condutor</v>
      </c>
      <c r="J35">
        <v>5</v>
      </c>
    </row>
    <row r="36" spans="1:10" x14ac:dyDescent="0.3">
      <c r="I36" t="str">
        <v>_id_viatura</v>
      </c>
      <c r="J36">
        <v>1</v>
      </c>
    </row>
    <row r="37" spans="1:10" x14ac:dyDescent="0.3">
      <c r="I37" t="str">
        <v>_h_ini</v>
      </c>
      <c r="J37" s="34">
        <v>44258</v>
      </c>
    </row>
    <row r="38" spans="1:10" x14ac:dyDescent="0.3">
      <c r="I38" t="str">
        <v>_km_ini</v>
      </c>
      <c r="J38">
        <v>101501</v>
      </c>
    </row>
    <row r="39" spans="1:10" x14ac:dyDescent="0.3">
      <c r="I39" t="str">
        <v>_h_fim</v>
      </c>
      <c r="J39" s="34">
        <v>44258.5</v>
      </c>
    </row>
    <row r="40" spans="1:10" x14ac:dyDescent="0.3">
      <c r="I40" t="str">
        <v>_km_fim</v>
      </c>
      <c r="J40">
        <v>101701</v>
      </c>
    </row>
    <row r="41" spans="1:10" x14ac:dyDescent="0.3">
      <c r="A41" t="s">
        <v>158</v>
      </c>
      <c r="B41" t="s">
        <v>159</v>
      </c>
      <c r="C41" t="s">
        <v>160</v>
      </c>
      <c r="D41" t="s">
        <v>161</v>
      </c>
      <c r="E41" t="s">
        <v>162</v>
      </c>
      <c r="F41" t="s">
        <v>163</v>
      </c>
      <c r="G41" t="s">
        <v>164</v>
      </c>
    </row>
    <row r="42" spans="1:10" x14ac:dyDescent="0.3">
      <c r="A42">
        <v>6</v>
      </c>
      <c r="B42">
        <v>6</v>
      </c>
      <c r="C42">
        <v>2</v>
      </c>
      <c r="D42" s="34">
        <f>F34</f>
        <v>44258.5</v>
      </c>
      <c r="E42">
        <f>+G34+200</f>
        <v>101901</v>
      </c>
      <c r="F42" s="34">
        <f>+D42+0.5</f>
        <v>44259</v>
      </c>
      <c r="G42">
        <f>+E42+200</f>
        <v>102101</v>
      </c>
      <c r="I42" t="str" cm="1">
        <f t="array" ref="I42:I48">TRANSPOSE(A41:G41)</f>
        <v>_id</v>
      </c>
      <c r="J42" cm="1">
        <f t="array" ref="J42:J48">TRANSPOSE(A42:G42)</f>
        <v>6</v>
      </c>
    </row>
    <row r="43" spans="1:10" x14ac:dyDescent="0.3">
      <c r="I43" t="str">
        <v>_id_condutor</v>
      </c>
      <c r="J43">
        <v>6</v>
      </c>
    </row>
    <row r="44" spans="1:10" x14ac:dyDescent="0.3">
      <c r="I44" t="str">
        <v>_id_viatura</v>
      </c>
      <c r="J44">
        <v>2</v>
      </c>
    </row>
    <row r="45" spans="1:10" x14ac:dyDescent="0.3">
      <c r="I45" t="str">
        <v>_h_ini</v>
      </c>
      <c r="J45" s="34">
        <v>44258.5</v>
      </c>
    </row>
    <row r="46" spans="1:10" x14ac:dyDescent="0.3">
      <c r="I46" t="str">
        <v>_km_ini</v>
      </c>
      <c r="J46">
        <v>101901</v>
      </c>
    </row>
    <row r="47" spans="1:10" x14ac:dyDescent="0.3">
      <c r="I47" t="str">
        <v>_h_fim</v>
      </c>
      <c r="J47" s="34">
        <v>44259</v>
      </c>
    </row>
    <row r="48" spans="1:10" x14ac:dyDescent="0.3">
      <c r="I48" t="str">
        <v>_km_fim</v>
      </c>
      <c r="J48">
        <v>102101</v>
      </c>
    </row>
    <row r="49" spans="1:10" x14ac:dyDescent="0.3">
      <c r="A49" t="s">
        <v>158</v>
      </c>
      <c r="B49" t="s">
        <v>159</v>
      </c>
      <c r="C49" t="s">
        <v>160</v>
      </c>
      <c r="D49" t="s">
        <v>161</v>
      </c>
      <c r="E49" t="s">
        <v>162</v>
      </c>
      <c r="F49" t="s">
        <v>163</v>
      </c>
      <c r="G49" t="s">
        <v>164</v>
      </c>
    </row>
    <row r="50" spans="1:10" x14ac:dyDescent="0.3">
      <c r="A50">
        <v>7</v>
      </c>
      <c r="B50">
        <v>7</v>
      </c>
      <c r="C50">
        <v>3</v>
      </c>
      <c r="D50" s="34">
        <f>F42</f>
        <v>44259</v>
      </c>
      <c r="E50">
        <f>+G42+200</f>
        <v>102301</v>
      </c>
      <c r="F50" s="34">
        <f>+D50+0.5</f>
        <v>44259.5</v>
      </c>
      <c r="G50">
        <f>+E50+200</f>
        <v>102501</v>
      </c>
      <c r="I50" t="str" cm="1">
        <f t="array" ref="I50:I56">TRANSPOSE(A49:G49)</f>
        <v>_id</v>
      </c>
      <c r="J50" cm="1">
        <f t="array" ref="J50:J56">TRANSPOSE(A50:G50)</f>
        <v>7</v>
      </c>
    </row>
    <row r="51" spans="1:10" x14ac:dyDescent="0.3">
      <c r="I51" t="str">
        <v>_id_condutor</v>
      </c>
      <c r="J51">
        <v>7</v>
      </c>
    </row>
    <row r="52" spans="1:10" x14ac:dyDescent="0.3">
      <c r="I52" t="str">
        <v>_id_viatura</v>
      </c>
      <c r="J52">
        <v>3</v>
      </c>
    </row>
    <row r="53" spans="1:10" x14ac:dyDescent="0.3">
      <c r="I53" t="str">
        <v>_h_ini</v>
      </c>
      <c r="J53" s="34">
        <v>44259</v>
      </c>
    </row>
    <row r="54" spans="1:10" x14ac:dyDescent="0.3">
      <c r="I54" t="str">
        <v>_km_ini</v>
      </c>
      <c r="J54">
        <v>102301</v>
      </c>
    </row>
    <row r="55" spans="1:10" x14ac:dyDescent="0.3">
      <c r="I55" t="str">
        <v>_h_fim</v>
      </c>
      <c r="J55" s="34">
        <v>44259.5</v>
      </c>
    </row>
    <row r="56" spans="1:10" x14ac:dyDescent="0.3">
      <c r="I56" t="str">
        <v>_km_fim</v>
      </c>
      <c r="J56">
        <v>102501</v>
      </c>
    </row>
    <row r="57" spans="1:10" x14ac:dyDescent="0.3">
      <c r="A57" t="s">
        <v>158</v>
      </c>
      <c r="B57" t="s">
        <v>159</v>
      </c>
      <c r="C57" t="s">
        <v>160</v>
      </c>
      <c r="D57" t="s">
        <v>161</v>
      </c>
      <c r="E57" t="s">
        <v>162</v>
      </c>
      <c r="F57" t="s">
        <v>163</v>
      </c>
      <c r="G57" t="s">
        <v>164</v>
      </c>
    </row>
    <row r="58" spans="1:10" x14ac:dyDescent="0.3">
      <c r="A58">
        <v>8</v>
      </c>
      <c r="B58">
        <v>8</v>
      </c>
      <c r="C58">
        <v>4</v>
      </c>
      <c r="D58" s="34">
        <f>F50</f>
        <v>44259.5</v>
      </c>
      <c r="E58">
        <f>+G50+200</f>
        <v>102701</v>
      </c>
      <c r="F58" s="34">
        <f>+D58+0.5</f>
        <v>44260</v>
      </c>
      <c r="G58">
        <f>+E58+200</f>
        <v>102901</v>
      </c>
      <c r="I58" t="str" cm="1">
        <f t="array" ref="I58:I64">TRANSPOSE(A57:G57)</f>
        <v>_id</v>
      </c>
      <c r="J58" cm="1">
        <f t="array" ref="J58:J64">TRANSPOSE(A58:G58)</f>
        <v>8</v>
      </c>
    </row>
    <row r="59" spans="1:10" x14ac:dyDescent="0.3">
      <c r="I59" t="str">
        <v>_id_condutor</v>
      </c>
      <c r="J59">
        <v>8</v>
      </c>
    </row>
    <row r="60" spans="1:10" x14ac:dyDescent="0.3">
      <c r="I60" t="str">
        <v>_id_viatura</v>
      </c>
      <c r="J60">
        <v>4</v>
      </c>
    </row>
    <row r="61" spans="1:10" x14ac:dyDescent="0.3">
      <c r="I61" t="str">
        <v>_h_ini</v>
      </c>
      <c r="J61" s="34">
        <v>44259.5</v>
      </c>
    </row>
    <row r="62" spans="1:10" x14ac:dyDescent="0.3">
      <c r="I62" t="str">
        <v>_km_ini</v>
      </c>
      <c r="J62">
        <v>102701</v>
      </c>
    </row>
    <row r="63" spans="1:10" x14ac:dyDescent="0.3">
      <c r="I63" t="str">
        <v>_h_fim</v>
      </c>
      <c r="J63" s="34">
        <v>44260</v>
      </c>
    </row>
    <row r="64" spans="1:10" x14ac:dyDescent="0.3">
      <c r="I64" t="str">
        <v>_km_fim</v>
      </c>
      <c r="J64">
        <v>102901</v>
      </c>
    </row>
    <row r="65" spans="1:10" x14ac:dyDescent="0.3">
      <c r="A65" t="s">
        <v>158</v>
      </c>
      <c r="B65" t="s">
        <v>159</v>
      </c>
      <c r="C65" t="s">
        <v>160</v>
      </c>
      <c r="D65" t="s">
        <v>161</v>
      </c>
      <c r="E65" t="s">
        <v>162</v>
      </c>
      <c r="F65" t="s">
        <v>163</v>
      </c>
      <c r="G65" t="s">
        <v>164</v>
      </c>
    </row>
    <row r="66" spans="1:10" x14ac:dyDescent="0.3">
      <c r="A66">
        <v>9</v>
      </c>
      <c r="B66">
        <v>1</v>
      </c>
      <c r="C66">
        <v>1</v>
      </c>
      <c r="D66" s="34">
        <f>F58</f>
        <v>44260</v>
      </c>
      <c r="E66">
        <f>+G58+200</f>
        <v>103101</v>
      </c>
      <c r="F66" s="34">
        <f t="shared" ref="F66:F72" si="2">+D66+0.5</f>
        <v>44260.5</v>
      </c>
      <c r="G66">
        <f>+E66+200</f>
        <v>103301</v>
      </c>
      <c r="I66" t="str" cm="1">
        <f t="array" ref="I66:I72">TRANSPOSE(A65:G65)</f>
        <v>_id</v>
      </c>
      <c r="J66" cm="1">
        <f t="array" ref="J66:J72">TRANSPOSE(A66:G66)</f>
        <v>9</v>
      </c>
    </row>
    <row r="67" spans="1:10" x14ac:dyDescent="0.3">
      <c r="I67" t="str">
        <v>_id_condutor</v>
      </c>
      <c r="J67">
        <v>1</v>
      </c>
    </row>
    <row r="68" spans="1:10" x14ac:dyDescent="0.3">
      <c r="I68" t="str">
        <v>_id_viatura</v>
      </c>
      <c r="J68">
        <v>1</v>
      </c>
    </row>
    <row r="69" spans="1:10" x14ac:dyDescent="0.3">
      <c r="I69" t="str">
        <v>_h_ini</v>
      </c>
      <c r="J69" s="34">
        <v>44260</v>
      </c>
    </row>
    <row r="70" spans="1:10" x14ac:dyDescent="0.3">
      <c r="I70" t="str">
        <v>_km_ini</v>
      </c>
      <c r="J70">
        <v>103101</v>
      </c>
    </row>
    <row r="71" spans="1:10" x14ac:dyDescent="0.3">
      <c r="I71" t="str">
        <v>_h_fim</v>
      </c>
      <c r="J71" s="34">
        <v>44260.5</v>
      </c>
    </row>
    <row r="72" spans="1:10" x14ac:dyDescent="0.3">
      <c r="I72" t="str">
        <v>_km_fim</v>
      </c>
      <c r="J72">
        <v>103301</v>
      </c>
    </row>
    <row r="73" spans="1:10" x14ac:dyDescent="0.3">
      <c r="A73" t="s">
        <v>158</v>
      </c>
      <c r="B73" t="s">
        <v>159</v>
      </c>
      <c r="C73" t="s">
        <v>160</v>
      </c>
      <c r="D73" t="s">
        <v>161</v>
      </c>
      <c r="E73" t="s">
        <v>162</v>
      </c>
      <c r="F73" t="s">
        <v>163</v>
      </c>
      <c r="G73" t="s">
        <v>164</v>
      </c>
    </row>
    <row r="74" spans="1:10" x14ac:dyDescent="0.3">
      <c r="A74">
        <v>10</v>
      </c>
      <c r="B74">
        <v>2</v>
      </c>
      <c r="C74">
        <v>2</v>
      </c>
      <c r="D74" s="34">
        <f>F66</f>
        <v>44260.5</v>
      </c>
      <c r="E74">
        <f>+G66+200</f>
        <v>103501</v>
      </c>
      <c r="F74" s="34">
        <f>+D74+0.5</f>
        <v>44261</v>
      </c>
      <c r="G74">
        <f>+E74+200</f>
        <v>103701</v>
      </c>
      <c r="I74" t="str" cm="1">
        <f t="array" ref="I74:I80">TRANSPOSE(A73:G73)</f>
        <v>_id</v>
      </c>
      <c r="J74" cm="1">
        <f t="array" ref="J74:J80">TRANSPOSE(A74:G74)</f>
        <v>10</v>
      </c>
    </row>
    <row r="75" spans="1:10" x14ac:dyDescent="0.3">
      <c r="I75" t="str">
        <v>_id_condutor</v>
      </c>
      <c r="J75">
        <v>2</v>
      </c>
    </row>
    <row r="76" spans="1:10" x14ac:dyDescent="0.3">
      <c r="I76" t="str">
        <v>_id_viatura</v>
      </c>
      <c r="J76">
        <v>2</v>
      </c>
    </row>
    <row r="77" spans="1:10" x14ac:dyDescent="0.3">
      <c r="I77" t="str">
        <v>_h_ini</v>
      </c>
      <c r="J77" s="34">
        <v>44260.5</v>
      </c>
    </row>
    <row r="78" spans="1:10" x14ac:dyDescent="0.3">
      <c r="I78" t="str">
        <v>_km_ini</v>
      </c>
      <c r="J78">
        <v>103501</v>
      </c>
    </row>
    <row r="79" spans="1:10" x14ac:dyDescent="0.3">
      <c r="I79" t="str">
        <v>_h_fim</v>
      </c>
      <c r="J79" s="34">
        <v>44261</v>
      </c>
    </row>
    <row r="80" spans="1:10" x14ac:dyDescent="0.3">
      <c r="I80" t="str">
        <v>_km_fim</v>
      </c>
      <c r="J80">
        <v>103701</v>
      </c>
    </row>
    <row r="81" spans="1:10" x14ac:dyDescent="0.3">
      <c r="A81" t="s">
        <v>158</v>
      </c>
      <c r="B81" t="s">
        <v>159</v>
      </c>
      <c r="C81" t="s">
        <v>160</v>
      </c>
      <c r="D81" t="s">
        <v>161</v>
      </c>
      <c r="E81" t="s">
        <v>162</v>
      </c>
      <c r="F81" t="s">
        <v>163</v>
      </c>
      <c r="G81" t="s">
        <v>164</v>
      </c>
    </row>
    <row r="82" spans="1:10" x14ac:dyDescent="0.3">
      <c r="A82">
        <v>11</v>
      </c>
      <c r="B82">
        <v>3</v>
      </c>
      <c r="C82">
        <v>3</v>
      </c>
      <c r="D82" s="34">
        <f>F74</f>
        <v>44261</v>
      </c>
      <c r="E82">
        <f>+G74+200</f>
        <v>103901</v>
      </c>
      <c r="F82" s="34">
        <f>+D82+0.5</f>
        <v>44261.5</v>
      </c>
      <c r="G82">
        <f>+E82+200</f>
        <v>104101</v>
      </c>
      <c r="I82" t="str" cm="1">
        <f t="array" ref="I82:I88">TRANSPOSE(A81:G81)</f>
        <v>_id</v>
      </c>
      <c r="J82" cm="1">
        <f t="array" ref="J82:J88">TRANSPOSE(A82:G82)</f>
        <v>11</v>
      </c>
    </row>
    <row r="83" spans="1:10" x14ac:dyDescent="0.3">
      <c r="I83" t="str">
        <v>_id_condutor</v>
      </c>
      <c r="J83">
        <v>3</v>
      </c>
    </row>
    <row r="84" spans="1:10" x14ac:dyDescent="0.3">
      <c r="I84" t="str">
        <v>_id_viatura</v>
      </c>
      <c r="J84">
        <v>3</v>
      </c>
    </row>
    <row r="85" spans="1:10" x14ac:dyDescent="0.3">
      <c r="I85" t="str">
        <v>_h_ini</v>
      </c>
      <c r="J85" s="34">
        <v>44261</v>
      </c>
    </row>
    <row r="86" spans="1:10" x14ac:dyDescent="0.3">
      <c r="I86" t="str">
        <v>_km_ini</v>
      </c>
      <c r="J86">
        <v>103901</v>
      </c>
    </row>
    <row r="87" spans="1:10" x14ac:dyDescent="0.3">
      <c r="I87" t="str">
        <v>_h_fim</v>
      </c>
      <c r="J87" s="34">
        <v>44261.5</v>
      </c>
    </row>
    <row r="88" spans="1:10" x14ac:dyDescent="0.3">
      <c r="I88" t="str">
        <v>_km_fim</v>
      </c>
      <c r="J88">
        <v>104101</v>
      </c>
    </row>
    <row r="89" spans="1:10" x14ac:dyDescent="0.3">
      <c r="A89" t="s">
        <v>158</v>
      </c>
      <c r="B89" t="s">
        <v>159</v>
      </c>
      <c r="C89" t="s">
        <v>160</v>
      </c>
      <c r="D89" t="s">
        <v>161</v>
      </c>
      <c r="E89" t="s">
        <v>162</v>
      </c>
      <c r="F89" t="s">
        <v>163</v>
      </c>
      <c r="G89" t="s">
        <v>164</v>
      </c>
    </row>
    <row r="90" spans="1:10" x14ac:dyDescent="0.3">
      <c r="A90">
        <v>12</v>
      </c>
      <c r="B90">
        <v>4</v>
      </c>
      <c r="C90">
        <v>4</v>
      </c>
      <c r="D90" s="34">
        <f>F82</f>
        <v>44261.5</v>
      </c>
      <c r="E90">
        <f>+G82+200</f>
        <v>104301</v>
      </c>
      <c r="F90" s="34">
        <f>+D90+0.5</f>
        <v>44262</v>
      </c>
      <c r="G90">
        <f>+E90+200</f>
        <v>104501</v>
      </c>
      <c r="I90" t="str" cm="1">
        <f t="array" ref="I90:I96">TRANSPOSE(A89:G89)</f>
        <v>_id</v>
      </c>
      <c r="J90" cm="1">
        <f t="array" ref="J90:J96">TRANSPOSE(A90:G90)</f>
        <v>12</v>
      </c>
    </row>
    <row r="91" spans="1:10" x14ac:dyDescent="0.3">
      <c r="I91" t="str">
        <v>_id_condutor</v>
      </c>
      <c r="J91">
        <v>4</v>
      </c>
    </row>
    <row r="92" spans="1:10" x14ac:dyDescent="0.3">
      <c r="I92" t="str">
        <v>_id_viatura</v>
      </c>
      <c r="J92">
        <v>4</v>
      </c>
    </row>
    <row r="93" spans="1:10" x14ac:dyDescent="0.3">
      <c r="I93" t="str">
        <v>_h_ini</v>
      </c>
      <c r="J93" s="34">
        <v>44261.5</v>
      </c>
    </row>
    <row r="94" spans="1:10" x14ac:dyDescent="0.3">
      <c r="I94" t="str">
        <v>_km_ini</v>
      </c>
      <c r="J94">
        <v>104301</v>
      </c>
    </row>
    <row r="95" spans="1:10" x14ac:dyDescent="0.3">
      <c r="I95" t="str">
        <v>_h_fim</v>
      </c>
      <c r="J95" s="34">
        <v>44262</v>
      </c>
    </row>
    <row r="96" spans="1:10" x14ac:dyDescent="0.3">
      <c r="I96" t="str">
        <v>_km_fim</v>
      </c>
      <c r="J96">
        <v>104501</v>
      </c>
    </row>
    <row r="97" spans="1:10" x14ac:dyDescent="0.3">
      <c r="A97" t="s">
        <v>158</v>
      </c>
      <c r="B97" t="s">
        <v>159</v>
      </c>
      <c r="C97" t="s">
        <v>160</v>
      </c>
      <c r="D97" t="s">
        <v>161</v>
      </c>
      <c r="E97" t="s">
        <v>162</v>
      </c>
      <c r="F97" t="s">
        <v>163</v>
      </c>
      <c r="G97" t="s">
        <v>164</v>
      </c>
    </row>
    <row r="98" spans="1:10" x14ac:dyDescent="0.3">
      <c r="A98">
        <v>13</v>
      </c>
      <c r="B98">
        <v>5</v>
      </c>
      <c r="C98">
        <v>1</v>
      </c>
      <c r="D98" s="34">
        <f>F90</f>
        <v>44262</v>
      </c>
      <c r="E98">
        <f>+G90+200</f>
        <v>104701</v>
      </c>
      <c r="F98" s="34">
        <f>+D98+0.5</f>
        <v>44262.5</v>
      </c>
      <c r="G98">
        <f>+E98+200</f>
        <v>104901</v>
      </c>
      <c r="I98" t="str" cm="1">
        <f t="array" ref="I98:I104">TRANSPOSE(A97:G97)</f>
        <v>_id</v>
      </c>
      <c r="J98" cm="1">
        <f t="array" ref="J98:J104">TRANSPOSE(A98:G98)</f>
        <v>13</v>
      </c>
    </row>
    <row r="99" spans="1:10" x14ac:dyDescent="0.3">
      <c r="I99" t="str">
        <v>_id_condutor</v>
      </c>
      <c r="J99">
        <v>5</v>
      </c>
    </row>
    <row r="100" spans="1:10" x14ac:dyDescent="0.3">
      <c r="I100" t="str">
        <v>_id_viatura</v>
      </c>
      <c r="J100">
        <v>1</v>
      </c>
    </row>
    <row r="101" spans="1:10" x14ac:dyDescent="0.3">
      <c r="I101" t="str">
        <v>_h_ini</v>
      </c>
      <c r="J101" s="34">
        <v>44262</v>
      </c>
    </row>
    <row r="102" spans="1:10" x14ac:dyDescent="0.3">
      <c r="I102" t="str">
        <v>_km_ini</v>
      </c>
      <c r="J102">
        <v>104701</v>
      </c>
    </row>
    <row r="103" spans="1:10" x14ac:dyDescent="0.3">
      <c r="I103" t="str">
        <v>_h_fim</v>
      </c>
      <c r="J103" s="34">
        <v>44262.5</v>
      </c>
    </row>
    <row r="104" spans="1:10" x14ac:dyDescent="0.3">
      <c r="I104" t="str">
        <v>_km_fim</v>
      </c>
      <c r="J104">
        <v>104901</v>
      </c>
    </row>
    <row r="105" spans="1:10" x14ac:dyDescent="0.3">
      <c r="A105" t="s">
        <v>158</v>
      </c>
      <c r="B105" t="s">
        <v>159</v>
      </c>
      <c r="C105" t="s">
        <v>160</v>
      </c>
      <c r="D105" t="s">
        <v>161</v>
      </c>
      <c r="E105" t="s">
        <v>162</v>
      </c>
      <c r="F105" t="s">
        <v>163</v>
      </c>
      <c r="G105" t="s">
        <v>164</v>
      </c>
    </row>
    <row r="106" spans="1:10" x14ac:dyDescent="0.3">
      <c r="A106">
        <v>14</v>
      </c>
      <c r="B106">
        <v>6</v>
      </c>
      <c r="C106">
        <v>2</v>
      </c>
      <c r="D106" s="34">
        <f>F98</f>
        <v>44262.5</v>
      </c>
      <c r="E106">
        <f>+G98+200</f>
        <v>105101</v>
      </c>
      <c r="F106" s="34">
        <f>+D106+0.5</f>
        <v>44263</v>
      </c>
      <c r="G106">
        <f>+E106+200</f>
        <v>105301</v>
      </c>
      <c r="I106" t="str" cm="1">
        <f t="array" ref="I106:I112">TRANSPOSE(A105:G105)</f>
        <v>_id</v>
      </c>
      <c r="J106" cm="1">
        <f t="array" ref="J106:J112">TRANSPOSE(A106:G106)</f>
        <v>14</v>
      </c>
    </row>
    <row r="107" spans="1:10" x14ac:dyDescent="0.3">
      <c r="I107" t="str">
        <v>_id_condutor</v>
      </c>
      <c r="J107">
        <v>6</v>
      </c>
    </row>
    <row r="108" spans="1:10" x14ac:dyDescent="0.3">
      <c r="I108" t="str">
        <v>_id_viatura</v>
      </c>
      <c r="J108">
        <v>2</v>
      </c>
    </row>
    <row r="109" spans="1:10" x14ac:dyDescent="0.3">
      <c r="I109" t="str">
        <v>_h_ini</v>
      </c>
      <c r="J109" s="34">
        <v>44262.5</v>
      </c>
    </row>
    <row r="110" spans="1:10" x14ac:dyDescent="0.3">
      <c r="I110" t="str">
        <v>_km_ini</v>
      </c>
      <c r="J110">
        <v>105101</v>
      </c>
    </row>
    <row r="111" spans="1:10" x14ac:dyDescent="0.3">
      <c r="I111" t="str">
        <v>_h_fim</v>
      </c>
      <c r="J111" s="34">
        <v>44263</v>
      </c>
    </row>
    <row r="112" spans="1:10" x14ac:dyDescent="0.3">
      <c r="I112" t="str">
        <v>_km_fim</v>
      </c>
      <c r="J112">
        <v>105301</v>
      </c>
    </row>
    <row r="113" spans="1:10" x14ac:dyDescent="0.3">
      <c r="A113" t="s">
        <v>158</v>
      </c>
      <c r="B113" t="s">
        <v>159</v>
      </c>
      <c r="C113" t="s">
        <v>160</v>
      </c>
      <c r="D113" t="s">
        <v>161</v>
      </c>
      <c r="E113" t="s">
        <v>162</v>
      </c>
      <c r="F113" t="s">
        <v>163</v>
      </c>
      <c r="G113" t="s">
        <v>164</v>
      </c>
    </row>
    <row r="114" spans="1:10" x14ac:dyDescent="0.3">
      <c r="A114">
        <v>15</v>
      </c>
      <c r="B114">
        <v>7</v>
      </c>
      <c r="C114">
        <v>3</v>
      </c>
      <c r="D114" s="34">
        <f>F106</f>
        <v>44263</v>
      </c>
      <c r="E114">
        <f>+G106+200</f>
        <v>105501</v>
      </c>
      <c r="F114" s="34">
        <f>+D114+0.5</f>
        <v>44263.5</v>
      </c>
      <c r="G114">
        <f>+E114+200</f>
        <v>105701</v>
      </c>
      <c r="I114" t="str" cm="1">
        <f t="array" ref="I114:I120">TRANSPOSE(A113:G113)</f>
        <v>_id</v>
      </c>
      <c r="J114" cm="1">
        <f t="array" ref="J114:J120">TRANSPOSE(A114:G114)</f>
        <v>15</v>
      </c>
    </row>
    <row r="115" spans="1:10" x14ac:dyDescent="0.3">
      <c r="I115" t="str">
        <v>_id_condutor</v>
      </c>
      <c r="J115">
        <v>7</v>
      </c>
    </row>
    <row r="116" spans="1:10" x14ac:dyDescent="0.3">
      <c r="I116" t="str">
        <v>_id_viatura</v>
      </c>
      <c r="J116">
        <v>3</v>
      </c>
    </row>
    <row r="117" spans="1:10" x14ac:dyDescent="0.3">
      <c r="I117" t="str">
        <v>_h_ini</v>
      </c>
      <c r="J117" s="34">
        <v>44263</v>
      </c>
    </row>
    <row r="118" spans="1:10" x14ac:dyDescent="0.3">
      <c r="I118" t="str">
        <v>_km_ini</v>
      </c>
      <c r="J118">
        <v>105501</v>
      </c>
    </row>
    <row r="119" spans="1:10" x14ac:dyDescent="0.3">
      <c r="I119" t="str">
        <v>_h_fim</v>
      </c>
      <c r="J119" s="34">
        <v>44263.5</v>
      </c>
    </row>
    <row r="120" spans="1:10" x14ac:dyDescent="0.3">
      <c r="I120" t="str">
        <v>_km_fim</v>
      </c>
      <c r="J120">
        <v>105701</v>
      </c>
    </row>
    <row r="121" spans="1:10" x14ac:dyDescent="0.3">
      <c r="A121" t="s">
        <v>158</v>
      </c>
      <c r="B121" t="s">
        <v>159</v>
      </c>
      <c r="C121" t="s">
        <v>160</v>
      </c>
      <c r="D121" t="s">
        <v>161</v>
      </c>
      <c r="E121" t="s">
        <v>162</v>
      </c>
      <c r="F121" t="s">
        <v>163</v>
      </c>
      <c r="G121" t="s">
        <v>164</v>
      </c>
    </row>
    <row r="122" spans="1:10" x14ac:dyDescent="0.3">
      <c r="A122">
        <v>16</v>
      </c>
      <c r="B122">
        <v>8</v>
      </c>
      <c r="C122">
        <v>4</v>
      </c>
      <c r="D122" s="34">
        <f>F114</f>
        <v>44263.5</v>
      </c>
      <c r="E122">
        <f>+G114+200</f>
        <v>105901</v>
      </c>
      <c r="F122" s="34">
        <f t="shared" ref="F122" si="3">+D122+0.5</f>
        <v>44264</v>
      </c>
      <c r="G122">
        <f>+E122+200</f>
        <v>106101</v>
      </c>
      <c r="I122" t="str" cm="1">
        <f t="array" ref="I122:I128">TRANSPOSE(A121:G121)</f>
        <v>_id</v>
      </c>
      <c r="J122" cm="1">
        <f t="array" ref="J122:J128">TRANSPOSE(A122:G122)</f>
        <v>16</v>
      </c>
    </row>
    <row r="123" spans="1:10" x14ac:dyDescent="0.3">
      <c r="I123" t="str">
        <v>_id_condutor</v>
      </c>
      <c r="J123">
        <v>8</v>
      </c>
    </row>
    <row r="124" spans="1:10" x14ac:dyDescent="0.3">
      <c r="I124" t="str">
        <v>_id_viatura</v>
      </c>
      <c r="J124">
        <v>4</v>
      </c>
    </row>
    <row r="125" spans="1:10" x14ac:dyDescent="0.3">
      <c r="I125" t="str">
        <v>_h_ini</v>
      </c>
      <c r="J125" s="34">
        <v>44263.5</v>
      </c>
    </row>
    <row r="126" spans="1:10" x14ac:dyDescent="0.3">
      <c r="I126" t="str">
        <v>_km_ini</v>
      </c>
      <c r="J126">
        <v>105901</v>
      </c>
    </row>
    <row r="127" spans="1:10" x14ac:dyDescent="0.3">
      <c r="I127" t="str">
        <v>_h_fim</v>
      </c>
      <c r="J127" s="34">
        <v>44264</v>
      </c>
    </row>
    <row r="128" spans="1:10" x14ac:dyDescent="0.3">
      <c r="I128" t="str">
        <v>_km_fim</v>
      </c>
      <c r="J128">
        <v>106101</v>
      </c>
    </row>
    <row r="131" spans="1:12" x14ac:dyDescent="0.3">
      <c r="A131" t="str" cm="1">
        <f t="array" ref="A131:I131">TRANSPOSE(K132:K140)</f>
        <v>_id</v>
      </c>
      <c r="B131" t="str">
        <v>_id_turno</v>
      </c>
      <c r="C131" t="str">
        <v>_id_condutor</v>
      </c>
      <c r="D131" t="str">
        <v>_f_u</v>
      </c>
      <c r="E131" t="str">
        <v>_f_b</v>
      </c>
      <c r="F131" t="str">
        <v>_f_f</v>
      </c>
      <c r="G131" t="str">
        <v>_g_u</v>
      </c>
      <c r="H131" t="str">
        <v>_g_b</v>
      </c>
      <c r="I131" t="str">
        <v>_g_f</v>
      </c>
    </row>
    <row r="132" spans="1:12" x14ac:dyDescent="0.3">
      <c r="A132">
        <v>1</v>
      </c>
      <c r="B132">
        <v>1</v>
      </c>
      <c r="C132">
        <v>1</v>
      </c>
      <c r="D132">
        <f ca="1">RANDBETWEEN(0, 100)</f>
        <v>36</v>
      </c>
      <c r="E132">
        <f ca="1">RANDBETWEEN(0, 100)</f>
        <v>21</v>
      </c>
      <c r="F132">
        <f ca="1">RANDBETWEEN(0, 50)</f>
        <v>21</v>
      </c>
      <c r="G132">
        <f ca="1">RANDBETWEEN(0,5)</f>
        <v>3</v>
      </c>
      <c r="H132">
        <f ca="1">RANDBETWEEN(0,5)</f>
        <v>5</v>
      </c>
      <c r="I132">
        <f ca="1">RANDBETWEEN(0,5)</f>
        <v>4</v>
      </c>
      <c r="K132" t="s">
        <v>158</v>
      </c>
      <c r="L132" cm="1">
        <f t="array" aca="1" ref="L132:L140" ca="1">TRANSPOSE(A132:I132)</f>
        <v>1</v>
      </c>
    </row>
    <row r="133" spans="1:12" x14ac:dyDescent="0.3">
      <c r="K133" t="s">
        <v>165</v>
      </c>
      <c r="L133">
        <f ca="1"/>
        <v>1</v>
      </c>
    </row>
    <row r="134" spans="1:12" x14ac:dyDescent="0.3">
      <c r="K134" t="s">
        <v>159</v>
      </c>
      <c r="L134">
        <f ca="1"/>
        <v>1</v>
      </c>
    </row>
    <row r="135" spans="1:12" x14ac:dyDescent="0.3">
      <c r="K135" s="35" t="s">
        <v>166</v>
      </c>
      <c r="L135">
        <f ca="1"/>
        <v>36</v>
      </c>
    </row>
    <row r="136" spans="1:12" x14ac:dyDescent="0.3">
      <c r="K136" s="35" t="s">
        <v>167</v>
      </c>
      <c r="L136">
        <f ca="1"/>
        <v>21</v>
      </c>
    </row>
    <row r="137" spans="1:12" x14ac:dyDescent="0.3">
      <c r="K137" s="35" t="s">
        <v>168</v>
      </c>
      <c r="L137">
        <f ca="1"/>
        <v>21</v>
      </c>
    </row>
    <row r="138" spans="1:12" x14ac:dyDescent="0.3">
      <c r="K138" s="35" t="s">
        <v>169</v>
      </c>
      <c r="L138">
        <f ca="1"/>
        <v>3</v>
      </c>
    </row>
    <row r="139" spans="1:12" x14ac:dyDescent="0.3">
      <c r="K139" s="35" t="s">
        <v>170</v>
      </c>
      <c r="L139">
        <f ca="1"/>
        <v>5</v>
      </c>
    </row>
    <row r="140" spans="1:12" x14ac:dyDescent="0.3">
      <c r="K140" s="35" t="s">
        <v>171</v>
      </c>
      <c r="L140">
        <f ca="1"/>
        <v>4</v>
      </c>
    </row>
    <row r="142" spans="1:12" x14ac:dyDescent="0.3">
      <c r="A142">
        <v>2</v>
      </c>
      <c r="B142">
        <v>2</v>
      </c>
      <c r="C142">
        <v>2</v>
      </c>
      <c r="D142">
        <f t="shared" ref="D142:E142" ca="1" si="4">RANDBETWEEN(0, 100)</f>
        <v>73</v>
      </c>
      <c r="E142">
        <f t="shared" ca="1" si="4"/>
        <v>30</v>
      </c>
      <c r="F142">
        <f t="shared" ref="F142" ca="1" si="5">RANDBETWEEN(0, 50)</f>
        <v>2</v>
      </c>
      <c r="G142">
        <f t="shared" ref="G142:I142" ca="1" si="6">RANDBETWEEN(0,5)</f>
        <v>3</v>
      </c>
      <c r="H142">
        <f t="shared" ca="1" si="6"/>
        <v>1</v>
      </c>
      <c r="I142">
        <f t="shared" ca="1" si="6"/>
        <v>3</v>
      </c>
      <c r="K142" t="s">
        <v>158</v>
      </c>
      <c r="L142" cm="1">
        <f t="array" aca="1" ref="L142:L150" ca="1">TRANSPOSE(A142:I142)</f>
        <v>2</v>
      </c>
    </row>
    <row r="143" spans="1:12" x14ac:dyDescent="0.3">
      <c r="K143" t="s">
        <v>165</v>
      </c>
      <c r="L143">
        <f ca="1"/>
        <v>2</v>
      </c>
    </row>
    <row r="144" spans="1:12" x14ac:dyDescent="0.3">
      <c r="K144" t="s">
        <v>159</v>
      </c>
      <c r="L144">
        <f ca="1"/>
        <v>2</v>
      </c>
    </row>
    <row r="145" spans="1:12" x14ac:dyDescent="0.3">
      <c r="K145" s="35" t="s">
        <v>166</v>
      </c>
      <c r="L145">
        <f ca="1"/>
        <v>73</v>
      </c>
    </row>
    <row r="146" spans="1:12" x14ac:dyDescent="0.3">
      <c r="K146" s="35" t="s">
        <v>167</v>
      </c>
      <c r="L146">
        <f ca="1"/>
        <v>30</v>
      </c>
    </row>
    <row r="147" spans="1:12" x14ac:dyDescent="0.3">
      <c r="K147" s="35" t="s">
        <v>168</v>
      </c>
      <c r="L147">
        <f ca="1"/>
        <v>2</v>
      </c>
    </row>
    <row r="148" spans="1:12" x14ac:dyDescent="0.3">
      <c r="K148" s="35" t="s">
        <v>169</v>
      </c>
      <c r="L148">
        <f ca="1"/>
        <v>3</v>
      </c>
    </row>
    <row r="149" spans="1:12" x14ac:dyDescent="0.3">
      <c r="K149" s="35" t="s">
        <v>170</v>
      </c>
      <c r="L149">
        <f ca="1"/>
        <v>1</v>
      </c>
    </row>
    <row r="150" spans="1:12" x14ac:dyDescent="0.3">
      <c r="K150" s="35" t="s">
        <v>171</v>
      </c>
      <c r="L150">
        <f ca="1"/>
        <v>3</v>
      </c>
    </row>
    <row r="152" spans="1:12" x14ac:dyDescent="0.3">
      <c r="A152">
        <v>3</v>
      </c>
      <c r="B152">
        <v>3</v>
      </c>
      <c r="C152">
        <v>3</v>
      </c>
      <c r="D152">
        <f ca="1">RANDBETWEEN(0, 100)</f>
        <v>58</v>
      </c>
      <c r="E152">
        <f ca="1">RANDBETWEEN(0, 100)</f>
        <v>24</v>
      </c>
      <c r="F152">
        <f ca="1">RANDBETWEEN(0, 50)</f>
        <v>7</v>
      </c>
      <c r="G152">
        <f ca="1">RANDBETWEEN(0,5)</f>
        <v>3</v>
      </c>
      <c r="H152">
        <f ca="1">RANDBETWEEN(0,5)</f>
        <v>1</v>
      </c>
      <c r="I152">
        <f ca="1">RANDBETWEEN(0,5)</f>
        <v>4</v>
      </c>
      <c r="K152" t="s">
        <v>158</v>
      </c>
      <c r="L152" cm="1">
        <f t="array" aca="1" ref="L152:L160" ca="1">TRANSPOSE(A152:I152)</f>
        <v>3</v>
      </c>
    </row>
    <row r="153" spans="1:12" x14ac:dyDescent="0.3">
      <c r="K153" t="s">
        <v>165</v>
      </c>
      <c r="L153">
        <f ca="1"/>
        <v>3</v>
      </c>
    </row>
    <row r="154" spans="1:12" x14ac:dyDescent="0.3">
      <c r="K154" t="s">
        <v>159</v>
      </c>
      <c r="L154">
        <f ca="1"/>
        <v>3</v>
      </c>
    </row>
    <row r="155" spans="1:12" x14ac:dyDescent="0.3">
      <c r="K155" s="35" t="s">
        <v>166</v>
      </c>
      <c r="L155">
        <f ca="1"/>
        <v>58</v>
      </c>
    </row>
    <row r="156" spans="1:12" x14ac:dyDescent="0.3">
      <c r="K156" s="35" t="s">
        <v>167</v>
      </c>
      <c r="L156">
        <f ca="1"/>
        <v>24</v>
      </c>
    </row>
    <row r="157" spans="1:12" x14ac:dyDescent="0.3">
      <c r="K157" s="35" t="s">
        <v>168</v>
      </c>
      <c r="L157">
        <f ca="1"/>
        <v>7</v>
      </c>
    </row>
    <row r="158" spans="1:12" x14ac:dyDescent="0.3">
      <c r="K158" s="35" t="s">
        <v>169</v>
      </c>
      <c r="L158">
        <f ca="1"/>
        <v>3</v>
      </c>
    </row>
    <row r="159" spans="1:12" x14ac:dyDescent="0.3">
      <c r="K159" s="35" t="s">
        <v>170</v>
      </c>
      <c r="L159">
        <f ca="1"/>
        <v>1</v>
      </c>
    </row>
    <row r="160" spans="1:12" x14ac:dyDescent="0.3">
      <c r="K160" s="35" t="s">
        <v>171</v>
      </c>
      <c r="L160">
        <f ca="1"/>
        <v>4</v>
      </c>
    </row>
    <row r="162" spans="1:12" x14ac:dyDescent="0.3">
      <c r="A162">
        <v>4</v>
      </c>
      <c r="B162">
        <v>4</v>
      </c>
      <c r="C162">
        <v>4</v>
      </c>
      <c r="D162">
        <f ca="1">RANDBETWEEN(0, 100)</f>
        <v>61</v>
      </c>
      <c r="E162">
        <f ca="1">RANDBETWEEN(0, 100)</f>
        <v>52</v>
      </c>
      <c r="F162">
        <f ca="1">RANDBETWEEN(0, 50)</f>
        <v>38</v>
      </c>
      <c r="G162">
        <f ca="1">RANDBETWEEN(0,5)</f>
        <v>5</v>
      </c>
      <c r="H162">
        <f ca="1">RANDBETWEEN(0,5)</f>
        <v>2</v>
      </c>
      <c r="I162">
        <f ca="1">RANDBETWEEN(0,5)</f>
        <v>4</v>
      </c>
      <c r="K162" t="s">
        <v>158</v>
      </c>
      <c r="L162" cm="1">
        <f t="array" aca="1" ref="L162:L170" ca="1">TRANSPOSE(A162:I162)</f>
        <v>4</v>
      </c>
    </row>
    <row r="163" spans="1:12" x14ac:dyDescent="0.3">
      <c r="K163" t="s">
        <v>165</v>
      </c>
      <c r="L163">
        <f ca="1"/>
        <v>4</v>
      </c>
    </row>
    <row r="164" spans="1:12" x14ac:dyDescent="0.3">
      <c r="K164" t="s">
        <v>159</v>
      </c>
      <c r="L164">
        <f ca="1"/>
        <v>4</v>
      </c>
    </row>
    <row r="165" spans="1:12" x14ac:dyDescent="0.3">
      <c r="K165" s="35" t="s">
        <v>166</v>
      </c>
      <c r="L165">
        <f ca="1"/>
        <v>61</v>
      </c>
    </row>
    <row r="166" spans="1:12" x14ac:dyDescent="0.3">
      <c r="K166" s="35" t="s">
        <v>167</v>
      </c>
      <c r="L166">
        <f ca="1"/>
        <v>52</v>
      </c>
    </row>
    <row r="167" spans="1:12" x14ac:dyDescent="0.3">
      <c r="K167" s="35" t="s">
        <v>168</v>
      </c>
      <c r="L167">
        <f ca="1"/>
        <v>38</v>
      </c>
    </row>
    <row r="168" spans="1:12" x14ac:dyDescent="0.3">
      <c r="K168" s="35" t="s">
        <v>169</v>
      </c>
      <c r="L168">
        <f ca="1"/>
        <v>5</v>
      </c>
    </row>
    <row r="169" spans="1:12" x14ac:dyDescent="0.3">
      <c r="K169" s="35" t="s">
        <v>170</v>
      </c>
      <c r="L169">
        <f ca="1"/>
        <v>2</v>
      </c>
    </row>
    <row r="170" spans="1:12" x14ac:dyDescent="0.3">
      <c r="K170" s="35" t="s">
        <v>171</v>
      </c>
      <c r="L170">
        <f ca="1"/>
        <v>4</v>
      </c>
    </row>
    <row r="172" spans="1:12" x14ac:dyDescent="0.3">
      <c r="A172">
        <v>5</v>
      </c>
      <c r="B172">
        <v>5</v>
      </c>
      <c r="C172">
        <v>5</v>
      </c>
      <c r="D172">
        <f ca="1">RANDBETWEEN(0, 100)</f>
        <v>89</v>
      </c>
      <c r="E172">
        <f ca="1">RANDBETWEEN(0, 100)</f>
        <v>43</v>
      </c>
      <c r="F172">
        <f ca="1">RANDBETWEEN(0, 50)</f>
        <v>8</v>
      </c>
      <c r="G172">
        <f ca="1">RANDBETWEEN(0,5)</f>
        <v>2</v>
      </c>
      <c r="H172">
        <f ca="1">RANDBETWEEN(0,5)</f>
        <v>3</v>
      </c>
      <c r="I172">
        <f ca="1">RANDBETWEEN(0,5)</f>
        <v>1</v>
      </c>
      <c r="K172" t="s">
        <v>158</v>
      </c>
      <c r="L172" cm="1">
        <f t="array" aca="1" ref="L172:L180" ca="1">TRANSPOSE(A172:I172)</f>
        <v>5</v>
      </c>
    </row>
    <row r="173" spans="1:12" x14ac:dyDescent="0.3">
      <c r="K173" t="s">
        <v>165</v>
      </c>
      <c r="L173">
        <f ca="1"/>
        <v>5</v>
      </c>
    </row>
    <row r="174" spans="1:12" x14ac:dyDescent="0.3">
      <c r="K174" t="s">
        <v>159</v>
      </c>
      <c r="L174">
        <f ca="1"/>
        <v>5</v>
      </c>
    </row>
    <row r="175" spans="1:12" x14ac:dyDescent="0.3">
      <c r="K175" s="35" t="s">
        <v>166</v>
      </c>
      <c r="L175">
        <f ca="1"/>
        <v>89</v>
      </c>
    </row>
    <row r="176" spans="1:12" x14ac:dyDescent="0.3">
      <c r="K176" s="35" t="s">
        <v>167</v>
      </c>
      <c r="L176">
        <f ca="1"/>
        <v>43</v>
      </c>
    </row>
    <row r="177" spans="1:12" x14ac:dyDescent="0.3">
      <c r="K177" s="35" t="s">
        <v>168</v>
      </c>
      <c r="L177">
        <f ca="1"/>
        <v>8</v>
      </c>
    </row>
    <row r="178" spans="1:12" x14ac:dyDescent="0.3">
      <c r="K178" s="35" t="s">
        <v>169</v>
      </c>
      <c r="L178">
        <f ca="1"/>
        <v>2</v>
      </c>
    </row>
    <row r="179" spans="1:12" x14ac:dyDescent="0.3">
      <c r="K179" s="35" t="s">
        <v>170</v>
      </c>
      <c r="L179">
        <f ca="1"/>
        <v>3</v>
      </c>
    </row>
    <row r="180" spans="1:12" x14ac:dyDescent="0.3">
      <c r="K180" s="35" t="s">
        <v>171</v>
      </c>
      <c r="L180">
        <f ca="1"/>
        <v>1</v>
      </c>
    </row>
    <row r="182" spans="1:12" x14ac:dyDescent="0.3">
      <c r="A182">
        <v>6</v>
      </c>
      <c r="B182">
        <v>6</v>
      </c>
      <c r="C182">
        <v>6</v>
      </c>
      <c r="D182">
        <f ca="1">RANDBETWEEN(0, 100)</f>
        <v>94</v>
      </c>
      <c r="E182">
        <f ca="1">RANDBETWEEN(0, 100)</f>
        <v>89</v>
      </c>
      <c r="F182">
        <f ca="1">RANDBETWEEN(0, 50)</f>
        <v>7</v>
      </c>
      <c r="G182">
        <f ca="1">RANDBETWEEN(0,5)</f>
        <v>1</v>
      </c>
      <c r="H182">
        <f ca="1">RANDBETWEEN(0,5)</f>
        <v>4</v>
      </c>
      <c r="I182">
        <f ca="1">RANDBETWEEN(0,5)</f>
        <v>0</v>
      </c>
      <c r="K182" t="s">
        <v>158</v>
      </c>
      <c r="L182" cm="1">
        <f t="array" aca="1" ref="L182:L190" ca="1">TRANSPOSE(A182:I182)</f>
        <v>6</v>
      </c>
    </row>
    <row r="183" spans="1:12" x14ac:dyDescent="0.3">
      <c r="K183" t="s">
        <v>165</v>
      </c>
      <c r="L183">
        <f ca="1"/>
        <v>6</v>
      </c>
    </row>
    <row r="184" spans="1:12" x14ac:dyDescent="0.3">
      <c r="K184" t="s">
        <v>159</v>
      </c>
      <c r="L184">
        <f ca="1"/>
        <v>6</v>
      </c>
    </row>
    <row r="185" spans="1:12" x14ac:dyDescent="0.3">
      <c r="K185" s="35" t="s">
        <v>166</v>
      </c>
      <c r="L185">
        <f ca="1"/>
        <v>94</v>
      </c>
    </row>
    <row r="186" spans="1:12" x14ac:dyDescent="0.3">
      <c r="K186" s="35" t="s">
        <v>167</v>
      </c>
      <c r="L186">
        <f ca="1"/>
        <v>89</v>
      </c>
    </row>
    <row r="187" spans="1:12" x14ac:dyDescent="0.3">
      <c r="K187" s="35" t="s">
        <v>168</v>
      </c>
      <c r="L187">
        <f ca="1"/>
        <v>7</v>
      </c>
    </row>
    <row r="188" spans="1:12" x14ac:dyDescent="0.3">
      <c r="K188" s="35" t="s">
        <v>169</v>
      </c>
      <c r="L188">
        <f ca="1"/>
        <v>1</v>
      </c>
    </row>
    <row r="189" spans="1:12" x14ac:dyDescent="0.3">
      <c r="K189" s="35" t="s">
        <v>170</v>
      </c>
      <c r="L189">
        <f ca="1"/>
        <v>4</v>
      </c>
    </row>
    <row r="190" spans="1:12" x14ac:dyDescent="0.3">
      <c r="K190" s="35" t="s">
        <v>171</v>
      </c>
      <c r="L190">
        <f ca="1"/>
        <v>0</v>
      </c>
    </row>
    <row r="192" spans="1:12" x14ac:dyDescent="0.3">
      <c r="A192">
        <v>7</v>
      </c>
      <c r="B192">
        <v>7</v>
      </c>
      <c r="C192">
        <v>7</v>
      </c>
      <c r="D192">
        <f ca="1">RANDBETWEEN(0, 100)</f>
        <v>2</v>
      </c>
      <c r="E192">
        <v>0</v>
      </c>
      <c r="F192">
        <f ca="1">RANDBETWEEN(0, 50)</f>
        <v>47</v>
      </c>
      <c r="G192">
        <f ca="1">RANDBETWEEN(0,5)</f>
        <v>3</v>
      </c>
      <c r="H192">
        <f ca="1">RANDBETWEEN(0,5)</f>
        <v>1</v>
      </c>
      <c r="I192">
        <f ca="1">RANDBETWEEN(0,5)</f>
        <v>4</v>
      </c>
      <c r="K192" t="s">
        <v>158</v>
      </c>
      <c r="L192" cm="1">
        <f t="array" aca="1" ref="L192:L200" ca="1">TRANSPOSE(A192:I192)</f>
        <v>7</v>
      </c>
    </row>
    <row r="193" spans="1:12" x14ac:dyDescent="0.3">
      <c r="K193" t="s">
        <v>165</v>
      </c>
      <c r="L193">
        <f ca="1"/>
        <v>7</v>
      </c>
    </row>
    <row r="194" spans="1:12" x14ac:dyDescent="0.3">
      <c r="K194" t="s">
        <v>159</v>
      </c>
      <c r="L194">
        <f ca="1"/>
        <v>7</v>
      </c>
    </row>
    <row r="195" spans="1:12" x14ac:dyDescent="0.3">
      <c r="K195" s="35" t="s">
        <v>166</v>
      </c>
      <c r="L195">
        <f ca="1"/>
        <v>2</v>
      </c>
    </row>
    <row r="196" spans="1:12" x14ac:dyDescent="0.3">
      <c r="K196" s="35" t="s">
        <v>167</v>
      </c>
      <c r="L196">
        <f ca="1"/>
        <v>0</v>
      </c>
    </row>
    <row r="197" spans="1:12" x14ac:dyDescent="0.3">
      <c r="K197" s="35" t="s">
        <v>168</v>
      </c>
      <c r="L197">
        <f ca="1"/>
        <v>47</v>
      </c>
    </row>
    <row r="198" spans="1:12" x14ac:dyDescent="0.3">
      <c r="K198" s="35" t="s">
        <v>169</v>
      </c>
      <c r="L198">
        <f ca="1"/>
        <v>3</v>
      </c>
    </row>
    <row r="199" spans="1:12" x14ac:dyDescent="0.3">
      <c r="K199" s="35" t="s">
        <v>170</v>
      </c>
      <c r="L199">
        <f ca="1"/>
        <v>1</v>
      </c>
    </row>
    <row r="200" spans="1:12" x14ac:dyDescent="0.3">
      <c r="K200" s="35" t="s">
        <v>171</v>
      </c>
      <c r="L200">
        <f ca="1"/>
        <v>4</v>
      </c>
    </row>
    <row r="202" spans="1:12" x14ac:dyDescent="0.3">
      <c r="A202">
        <v>8</v>
      </c>
      <c r="B202">
        <v>8</v>
      </c>
      <c r="C202">
        <v>8</v>
      </c>
      <c r="D202">
        <f ca="1">RANDBETWEEN(0, 100)</f>
        <v>58</v>
      </c>
      <c r="E202">
        <f ca="1">RANDBETWEEN(0, 100)</f>
        <v>0</v>
      </c>
      <c r="F202">
        <f ca="1">RANDBETWEEN(0, 50)</f>
        <v>49</v>
      </c>
      <c r="G202">
        <f ca="1">RANDBETWEEN(0,5)</f>
        <v>3</v>
      </c>
      <c r="H202">
        <f ca="1">RANDBETWEEN(0,5)</f>
        <v>0</v>
      </c>
      <c r="I202">
        <f ca="1">RANDBETWEEN(0,5)</f>
        <v>1</v>
      </c>
      <c r="K202" t="s">
        <v>158</v>
      </c>
      <c r="L202" cm="1">
        <f t="array" aca="1" ref="L202:L210" ca="1">TRANSPOSE(A202:I202)</f>
        <v>8</v>
      </c>
    </row>
    <row r="203" spans="1:12" x14ac:dyDescent="0.3">
      <c r="K203" t="s">
        <v>165</v>
      </c>
      <c r="L203">
        <f ca="1"/>
        <v>8</v>
      </c>
    </row>
    <row r="204" spans="1:12" x14ac:dyDescent="0.3">
      <c r="K204" t="s">
        <v>159</v>
      </c>
      <c r="L204">
        <f ca="1"/>
        <v>8</v>
      </c>
    </row>
    <row r="205" spans="1:12" x14ac:dyDescent="0.3">
      <c r="K205" s="35" t="s">
        <v>166</v>
      </c>
      <c r="L205">
        <f ca="1"/>
        <v>58</v>
      </c>
    </row>
    <row r="206" spans="1:12" x14ac:dyDescent="0.3">
      <c r="K206" s="35" t="s">
        <v>167</v>
      </c>
      <c r="L206">
        <f ca="1"/>
        <v>0</v>
      </c>
    </row>
    <row r="207" spans="1:12" x14ac:dyDescent="0.3">
      <c r="K207" s="35" t="s">
        <v>168</v>
      </c>
      <c r="L207">
        <f ca="1"/>
        <v>49</v>
      </c>
    </row>
    <row r="208" spans="1:12" x14ac:dyDescent="0.3">
      <c r="K208" s="35" t="s">
        <v>169</v>
      </c>
      <c r="L208">
        <f ca="1"/>
        <v>3</v>
      </c>
    </row>
    <row r="209" spans="1:12" x14ac:dyDescent="0.3">
      <c r="K209" s="35" t="s">
        <v>170</v>
      </c>
      <c r="L209">
        <f ca="1"/>
        <v>0</v>
      </c>
    </row>
    <row r="210" spans="1:12" x14ac:dyDescent="0.3">
      <c r="K210" s="35" t="s">
        <v>171</v>
      </c>
      <c r="L210">
        <f ca="1"/>
        <v>1</v>
      </c>
    </row>
    <row r="212" spans="1:12" x14ac:dyDescent="0.3">
      <c r="A212">
        <v>9</v>
      </c>
      <c r="B212">
        <v>9</v>
      </c>
      <c r="C212">
        <v>1</v>
      </c>
      <c r="D212">
        <f ca="1">RANDBETWEEN(0, 100)</f>
        <v>20</v>
      </c>
      <c r="E212">
        <f ca="1">RANDBETWEEN(0, 100)</f>
        <v>26</v>
      </c>
      <c r="F212">
        <f ca="1">RANDBETWEEN(0, 50)</f>
        <v>22</v>
      </c>
      <c r="G212">
        <f ca="1">RANDBETWEEN(0,5)</f>
        <v>2</v>
      </c>
      <c r="H212">
        <f ca="1">RANDBETWEEN(0,5)</f>
        <v>3</v>
      </c>
      <c r="I212">
        <f ca="1">RANDBETWEEN(0,5)</f>
        <v>1</v>
      </c>
      <c r="K212" t="s">
        <v>158</v>
      </c>
      <c r="L212" cm="1">
        <f t="array" aca="1" ref="L212:L220" ca="1">TRANSPOSE(A212:I212)</f>
        <v>9</v>
      </c>
    </row>
    <row r="213" spans="1:12" x14ac:dyDescent="0.3">
      <c r="K213" t="s">
        <v>165</v>
      </c>
      <c r="L213">
        <f ca="1"/>
        <v>9</v>
      </c>
    </row>
    <row r="214" spans="1:12" x14ac:dyDescent="0.3">
      <c r="K214" t="s">
        <v>159</v>
      </c>
      <c r="L214">
        <f ca="1"/>
        <v>1</v>
      </c>
    </row>
    <row r="215" spans="1:12" x14ac:dyDescent="0.3">
      <c r="K215" s="35" t="s">
        <v>166</v>
      </c>
      <c r="L215">
        <f ca="1"/>
        <v>20</v>
      </c>
    </row>
    <row r="216" spans="1:12" x14ac:dyDescent="0.3">
      <c r="K216" s="35" t="s">
        <v>167</v>
      </c>
      <c r="L216">
        <f ca="1"/>
        <v>26</v>
      </c>
    </row>
    <row r="217" spans="1:12" x14ac:dyDescent="0.3">
      <c r="K217" s="35" t="s">
        <v>168</v>
      </c>
      <c r="L217">
        <f ca="1"/>
        <v>22</v>
      </c>
    </row>
    <row r="218" spans="1:12" x14ac:dyDescent="0.3">
      <c r="K218" s="35" t="s">
        <v>169</v>
      </c>
      <c r="L218">
        <f ca="1"/>
        <v>2</v>
      </c>
    </row>
    <row r="219" spans="1:12" x14ac:dyDescent="0.3">
      <c r="K219" s="35" t="s">
        <v>170</v>
      </c>
      <c r="L219">
        <f ca="1"/>
        <v>3</v>
      </c>
    </row>
    <row r="220" spans="1:12" x14ac:dyDescent="0.3">
      <c r="K220" s="35" t="s">
        <v>171</v>
      </c>
      <c r="L220">
        <f ca="1"/>
        <v>1</v>
      </c>
    </row>
    <row r="222" spans="1:12" x14ac:dyDescent="0.3">
      <c r="A222">
        <v>10</v>
      </c>
      <c r="B222">
        <v>10</v>
      </c>
      <c r="C222">
        <v>2</v>
      </c>
      <c r="D222">
        <f ca="1">RANDBETWEEN(0, 100)</f>
        <v>35</v>
      </c>
      <c r="E222">
        <f ca="1">RANDBETWEEN(0, 100)</f>
        <v>70</v>
      </c>
      <c r="F222">
        <f ca="1">RANDBETWEEN(0, 50)</f>
        <v>41</v>
      </c>
      <c r="G222">
        <f ca="1">RANDBETWEEN(0,5)</f>
        <v>0</v>
      </c>
      <c r="H222">
        <f ca="1">RANDBETWEEN(0,5)</f>
        <v>2</v>
      </c>
      <c r="I222">
        <f ca="1">RANDBETWEEN(0,5)</f>
        <v>3</v>
      </c>
      <c r="K222" t="s">
        <v>158</v>
      </c>
      <c r="L222" cm="1">
        <f t="array" aca="1" ref="L222:L230" ca="1">TRANSPOSE(A222:I222)</f>
        <v>10</v>
      </c>
    </row>
    <row r="223" spans="1:12" x14ac:dyDescent="0.3">
      <c r="K223" t="s">
        <v>165</v>
      </c>
      <c r="L223">
        <f ca="1"/>
        <v>10</v>
      </c>
    </row>
    <row r="224" spans="1:12" x14ac:dyDescent="0.3">
      <c r="K224" t="s">
        <v>159</v>
      </c>
      <c r="L224">
        <f ca="1"/>
        <v>2</v>
      </c>
    </row>
    <row r="225" spans="1:12" x14ac:dyDescent="0.3">
      <c r="K225" s="35" t="s">
        <v>166</v>
      </c>
      <c r="L225">
        <f ca="1"/>
        <v>35</v>
      </c>
    </row>
    <row r="226" spans="1:12" x14ac:dyDescent="0.3">
      <c r="K226" s="35" t="s">
        <v>167</v>
      </c>
      <c r="L226">
        <f ca="1"/>
        <v>70</v>
      </c>
    </row>
    <row r="227" spans="1:12" x14ac:dyDescent="0.3">
      <c r="K227" s="35" t="s">
        <v>168</v>
      </c>
      <c r="L227">
        <f ca="1"/>
        <v>41</v>
      </c>
    </row>
    <row r="228" spans="1:12" x14ac:dyDescent="0.3">
      <c r="K228" s="35" t="s">
        <v>169</v>
      </c>
      <c r="L228">
        <f ca="1"/>
        <v>0</v>
      </c>
    </row>
    <row r="229" spans="1:12" x14ac:dyDescent="0.3">
      <c r="K229" s="35" t="s">
        <v>170</v>
      </c>
      <c r="L229">
        <f ca="1"/>
        <v>2</v>
      </c>
    </row>
    <row r="230" spans="1:12" x14ac:dyDescent="0.3">
      <c r="K230" s="35" t="s">
        <v>171</v>
      </c>
      <c r="L230">
        <f ca="1"/>
        <v>3</v>
      </c>
    </row>
    <row r="232" spans="1:12" x14ac:dyDescent="0.3">
      <c r="A232">
        <v>11</v>
      </c>
      <c r="B232">
        <v>11</v>
      </c>
      <c r="C232">
        <v>3</v>
      </c>
      <c r="D232">
        <f ca="1">RANDBETWEEN(0, 100)</f>
        <v>44</v>
      </c>
      <c r="E232">
        <f ca="1">RANDBETWEEN(0, 100)</f>
        <v>9</v>
      </c>
      <c r="F232">
        <f ca="1">RANDBETWEEN(0, 50)</f>
        <v>13</v>
      </c>
      <c r="G232">
        <f ca="1">RANDBETWEEN(0,5)</f>
        <v>5</v>
      </c>
      <c r="H232">
        <f ca="1">RANDBETWEEN(0,5)</f>
        <v>1</v>
      </c>
      <c r="I232">
        <f ca="1">RANDBETWEEN(0,5)</f>
        <v>3</v>
      </c>
      <c r="K232" t="s">
        <v>158</v>
      </c>
      <c r="L232" cm="1">
        <f t="array" aca="1" ref="L232:L240" ca="1">TRANSPOSE(A232:I232)</f>
        <v>11</v>
      </c>
    </row>
    <row r="233" spans="1:12" x14ac:dyDescent="0.3">
      <c r="K233" t="s">
        <v>165</v>
      </c>
      <c r="L233">
        <f ca="1"/>
        <v>11</v>
      </c>
    </row>
    <row r="234" spans="1:12" x14ac:dyDescent="0.3">
      <c r="K234" t="s">
        <v>159</v>
      </c>
      <c r="L234">
        <f ca="1"/>
        <v>3</v>
      </c>
    </row>
    <row r="235" spans="1:12" x14ac:dyDescent="0.3">
      <c r="K235" s="35" t="s">
        <v>166</v>
      </c>
      <c r="L235">
        <f ca="1"/>
        <v>44</v>
      </c>
    </row>
    <row r="236" spans="1:12" x14ac:dyDescent="0.3">
      <c r="K236" s="35" t="s">
        <v>167</v>
      </c>
      <c r="L236">
        <f ca="1"/>
        <v>9</v>
      </c>
    </row>
    <row r="237" spans="1:12" x14ac:dyDescent="0.3">
      <c r="K237" s="35" t="s">
        <v>168</v>
      </c>
      <c r="L237">
        <f ca="1"/>
        <v>13</v>
      </c>
    </row>
    <row r="238" spans="1:12" x14ac:dyDescent="0.3">
      <c r="K238" s="35" t="s">
        <v>169</v>
      </c>
      <c r="L238">
        <f ca="1"/>
        <v>5</v>
      </c>
    </row>
    <row r="239" spans="1:12" x14ac:dyDescent="0.3">
      <c r="K239" s="35" t="s">
        <v>170</v>
      </c>
      <c r="L239">
        <f ca="1"/>
        <v>1</v>
      </c>
    </row>
    <row r="240" spans="1:12" x14ac:dyDescent="0.3">
      <c r="K240" s="35" t="s">
        <v>171</v>
      </c>
      <c r="L240">
        <f ca="1"/>
        <v>3</v>
      </c>
    </row>
    <row r="242" spans="1:12" x14ac:dyDescent="0.3">
      <c r="A242">
        <v>11</v>
      </c>
      <c r="B242">
        <v>11</v>
      </c>
      <c r="C242">
        <v>3</v>
      </c>
      <c r="D242">
        <f ca="1">RANDBETWEEN(0, 100)</f>
        <v>41</v>
      </c>
      <c r="E242">
        <f ca="1">RANDBETWEEN(0, 100)</f>
        <v>38</v>
      </c>
      <c r="F242">
        <f ca="1">RANDBETWEEN(0, 50)</f>
        <v>45</v>
      </c>
      <c r="G242">
        <f ca="1">RANDBETWEEN(0,5)</f>
        <v>1</v>
      </c>
      <c r="H242">
        <f ca="1">RANDBETWEEN(0,5)</f>
        <v>3</v>
      </c>
      <c r="I242">
        <f ca="1">RANDBETWEEN(0,5)</f>
        <v>1</v>
      </c>
      <c r="K242" t="s">
        <v>158</v>
      </c>
      <c r="L242" cm="1">
        <f t="array" aca="1" ref="L242:L250" ca="1">TRANSPOSE(A242:I242)</f>
        <v>11</v>
      </c>
    </row>
    <row r="243" spans="1:12" x14ac:dyDescent="0.3">
      <c r="K243" t="s">
        <v>165</v>
      </c>
      <c r="L243">
        <f ca="1"/>
        <v>11</v>
      </c>
    </row>
    <row r="244" spans="1:12" x14ac:dyDescent="0.3">
      <c r="K244" t="s">
        <v>159</v>
      </c>
      <c r="L244">
        <f ca="1"/>
        <v>3</v>
      </c>
    </row>
    <row r="245" spans="1:12" x14ac:dyDescent="0.3">
      <c r="K245" s="35" t="s">
        <v>166</v>
      </c>
      <c r="L245">
        <f ca="1"/>
        <v>41</v>
      </c>
    </row>
    <row r="246" spans="1:12" x14ac:dyDescent="0.3">
      <c r="K246" s="35" t="s">
        <v>167</v>
      </c>
      <c r="L246">
        <f ca="1"/>
        <v>38</v>
      </c>
    </row>
    <row r="247" spans="1:12" x14ac:dyDescent="0.3">
      <c r="K247" s="35" t="s">
        <v>168</v>
      </c>
      <c r="L247">
        <f ca="1"/>
        <v>45</v>
      </c>
    </row>
    <row r="248" spans="1:12" x14ac:dyDescent="0.3">
      <c r="K248" s="35" t="s">
        <v>169</v>
      </c>
      <c r="L248">
        <f ca="1"/>
        <v>1</v>
      </c>
    </row>
    <row r="249" spans="1:12" x14ac:dyDescent="0.3">
      <c r="K249" s="35" t="s">
        <v>170</v>
      </c>
      <c r="L249">
        <f ca="1"/>
        <v>3</v>
      </c>
    </row>
    <row r="250" spans="1:12" x14ac:dyDescent="0.3">
      <c r="K250" s="35" t="s">
        <v>171</v>
      </c>
      <c r="L250">
        <f ca="1"/>
        <v>1</v>
      </c>
    </row>
    <row r="252" spans="1:12" x14ac:dyDescent="0.3">
      <c r="A252">
        <v>12</v>
      </c>
      <c r="B252">
        <v>12</v>
      </c>
      <c r="C252">
        <v>4</v>
      </c>
      <c r="D252">
        <f ca="1">RANDBETWEEN(0, 100)</f>
        <v>21</v>
      </c>
      <c r="E252">
        <f ca="1">RANDBETWEEN(0, 100)</f>
        <v>3</v>
      </c>
      <c r="F252">
        <f ca="1">RANDBETWEEN(0, 50)</f>
        <v>9</v>
      </c>
      <c r="G252">
        <f ca="1">RANDBETWEEN(0,5)</f>
        <v>1</v>
      </c>
      <c r="H252">
        <f ca="1">RANDBETWEEN(0,5)</f>
        <v>1</v>
      </c>
      <c r="I252">
        <f ca="1">RANDBETWEEN(0,5)</f>
        <v>3</v>
      </c>
      <c r="K252" t="s">
        <v>158</v>
      </c>
      <c r="L252" cm="1">
        <f t="array" aca="1" ref="L252:L260" ca="1">TRANSPOSE(A252:I252)</f>
        <v>12</v>
      </c>
    </row>
    <row r="253" spans="1:12" x14ac:dyDescent="0.3">
      <c r="K253" t="s">
        <v>165</v>
      </c>
      <c r="L253">
        <f ca="1"/>
        <v>12</v>
      </c>
    </row>
    <row r="254" spans="1:12" x14ac:dyDescent="0.3">
      <c r="K254" t="s">
        <v>159</v>
      </c>
      <c r="L254">
        <f ca="1"/>
        <v>4</v>
      </c>
    </row>
    <row r="255" spans="1:12" x14ac:dyDescent="0.3">
      <c r="K255" s="35" t="s">
        <v>166</v>
      </c>
      <c r="L255">
        <f ca="1"/>
        <v>21</v>
      </c>
    </row>
    <row r="256" spans="1:12" x14ac:dyDescent="0.3">
      <c r="K256" s="35" t="s">
        <v>167</v>
      </c>
      <c r="L256">
        <f ca="1"/>
        <v>3</v>
      </c>
    </row>
    <row r="257" spans="1:12" x14ac:dyDescent="0.3">
      <c r="K257" s="35" t="s">
        <v>168</v>
      </c>
      <c r="L257">
        <f ca="1"/>
        <v>9</v>
      </c>
    </row>
    <row r="258" spans="1:12" x14ac:dyDescent="0.3">
      <c r="K258" s="35" t="s">
        <v>169</v>
      </c>
      <c r="L258">
        <f ca="1"/>
        <v>1</v>
      </c>
    </row>
    <row r="259" spans="1:12" x14ac:dyDescent="0.3">
      <c r="K259" s="35" t="s">
        <v>170</v>
      </c>
      <c r="L259">
        <f ca="1"/>
        <v>1</v>
      </c>
    </row>
    <row r="260" spans="1:12" x14ac:dyDescent="0.3">
      <c r="K260" s="35" t="s">
        <v>171</v>
      </c>
      <c r="L260">
        <f ca="1"/>
        <v>3</v>
      </c>
    </row>
    <row r="262" spans="1:12" x14ac:dyDescent="0.3">
      <c r="A262">
        <v>13</v>
      </c>
      <c r="B262">
        <v>13</v>
      </c>
      <c r="C262">
        <v>5</v>
      </c>
      <c r="D262">
        <f ca="1">RANDBETWEEN(0, 100)</f>
        <v>24</v>
      </c>
      <c r="E262">
        <f ca="1">RANDBETWEEN(0, 100)</f>
        <v>1</v>
      </c>
      <c r="F262">
        <f ca="1">RANDBETWEEN(0, 50)</f>
        <v>21</v>
      </c>
      <c r="G262">
        <f ca="1">RANDBETWEEN(0,5)</f>
        <v>4</v>
      </c>
      <c r="H262">
        <f ca="1">RANDBETWEEN(0,5)</f>
        <v>1</v>
      </c>
      <c r="I262">
        <f ca="1">RANDBETWEEN(0,5)</f>
        <v>0</v>
      </c>
      <c r="K262" t="s">
        <v>158</v>
      </c>
      <c r="L262" cm="1">
        <f t="array" aca="1" ref="L262:L270" ca="1">TRANSPOSE(A262:I262)</f>
        <v>13</v>
      </c>
    </row>
    <row r="263" spans="1:12" x14ac:dyDescent="0.3">
      <c r="K263" t="s">
        <v>165</v>
      </c>
      <c r="L263">
        <f ca="1"/>
        <v>13</v>
      </c>
    </row>
    <row r="264" spans="1:12" x14ac:dyDescent="0.3">
      <c r="K264" t="s">
        <v>159</v>
      </c>
      <c r="L264">
        <f ca="1"/>
        <v>5</v>
      </c>
    </row>
    <row r="265" spans="1:12" x14ac:dyDescent="0.3">
      <c r="K265" s="35" t="s">
        <v>166</v>
      </c>
      <c r="L265">
        <f ca="1"/>
        <v>24</v>
      </c>
    </row>
    <row r="266" spans="1:12" x14ac:dyDescent="0.3">
      <c r="K266" s="35" t="s">
        <v>167</v>
      </c>
      <c r="L266">
        <f ca="1"/>
        <v>1</v>
      </c>
    </row>
    <row r="267" spans="1:12" x14ac:dyDescent="0.3">
      <c r="K267" s="35" t="s">
        <v>168</v>
      </c>
      <c r="L267">
        <f ca="1"/>
        <v>21</v>
      </c>
    </row>
    <row r="268" spans="1:12" x14ac:dyDescent="0.3">
      <c r="K268" s="35" t="s">
        <v>169</v>
      </c>
      <c r="L268">
        <f ca="1"/>
        <v>4</v>
      </c>
    </row>
    <row r="269" spans="1:12" x14ac:dyDescent="0.3">
      <c r="K269" s="35" t="s">
        <v>170</v>
      </c>
      <c r="L269">
        <f ca="1"/>
        <v>1</v>
      </c>
    </row>
    <row r="270" spans="1:12" x14ac:dyDescent="0.3">
      <c r="K270" s="35" t="s">
        <v>171</v>
      </c>
      <c r="L270">
        <f ca="1"/>
        <v>0</v>
      </c>
    </row>
    <row r="272" spans="1:12" x14ac:dyDescent="0.3">
      <c r="A272">
        <v>14</v>
      </c>
      <c r="B272">
        <v>14</v>
      </c>
      <c r="C272">
        <v>6</v>
      </c>
      <c r="D272">
        <f ca="1">RANDBETWEEN(0, 100)</f>
        <v>49</v>
      </c>
      <c r="E272">
        <f ca="1">RANDBETWEEN(0, 100)</f>
        <v>20</v>
      </c>
      <c r="F272">
        <f ca="1">RANDBETWEEN(0, 50)</f>
        <v>30</v>
      </c>
      <c r="G272">
        <f ca="1">RANDBETWEEN(0,5)</f>
        <v>3</v>
      </c>
      <c r="H272">
        <f ca="1">RANDBETWEEN(0,5)</f>
        <v>4</v>
      </c>
      <c r="I272">
        <f ca="1">RANDBETWEEN(0,5)</f>
        <v>1</v>
      </c>
      <c r="K272" t="s">
        <v>158</v>
      </c>
      <c r="L272" cm="1">
        <f t="array" aca="1" ref="L272:L280" ca="1">TRANSPOSE(A272:I272)</f>
        <v>14</v>
      </c>
    </row>
    <row r="273" spans="1:12" x14ac:dyDescent="0.3">
      <c r="K273" t="s">
        <v>165</v>
      </c>
      <c r="L273">
        <f ca="1"/>
        <v>14</v>
      </c>
    </row>
    <row r="274" spans="1:12" x14ac:dyDescent="0.3">
      <c r="K274" t="s">
        <v>159</v>
      </c>
      <c r="L274">
        <f ca="1"/>
        <v>6</v>
      </c>
    </row>
    <row r="275" spans="1:12" x14ac:dyDescent="0.3">
      <c r="K275" s="35" t="s">
        <v>166</v>
      </c>
      <c r="L275">
        <f ca="1"/>
        <v>49</v>
      </c>
    </row>
    <row r="276" spans="1:12" x14ac:dyDescent="0.3">
      <c r="K276" s="35" t="s">
        <v>167</v>
      </c>
      <c r="L276">
        <f ca="1"/>
        <v>20</v>
      </c>
    </row>
    <row r="277" spans="1:12" x14ac:dyDescent="0.3">
      <c r="K277" s="35" t="s">
        <v>168</v>
      </c>
      <c r="L277">
        <f ca="1"/>
        <v>30</v>
      </c>
    </row>
    <row r="278" spans="1:12" x14ac:dyDescent="0.3">
      <c r="K278" s="35" t="s">
        <v>169</v>
      </c>
      <c r="L278">
        <f ca="1"/>
        <v>3</v>
      </c>
    </row>
    <row r="279" spans="1:12" x14ac:dyDescent="0.3">
      <c r="K279" s="35" t="s">
        <v>170</v>
      </c>
      <c r="L279">
        <f ca="1"/>
        <v>4</v>
      </c>
    </row>
    <row r="280" spans="1:12" x14ac:dyDescent="0.3">
      <c r="K280" s="35" t="s">
        <v>171</v>
      </c>
      <c r="L280">
        <f ca="1"/>
        <v>1</v>
      </c>
    </row>
    <row r="282" spans="1:12" x14ac:dyDescent="0.3">
      <c r="A282">
        <v>15</v>
      </c>
      <c r="B282">
        <v>15</v>
      </c>
      <c r="C282">
        <v>7</v>
      </c>
      <c r="D282">
        <f ca="1">RANDBETWEEN(0, 100)</f>
        <v>37</v>
      </c>
      <c r="E282">
        <f ca="1">RANDBETWEEN(0, 100)</f>
        <v>94</v>
      </c>
      <c r="F282">
        <f ca="1">RANDBETWEEN(0, 50)</f>
        <v>49</v>
      </c>
      <c r="G282">
        <f ca="1">RANDBETWEEN(0,5)</f>
        <v>1</v>
      </c>
      <c r="H282">
        <f ca="1">RANDBETWEEN(0,5)</f>
        <v>0</v>
      </c>
      <c r="I282">
        <f ca="1">RANDBETWEEN(0,5)</f>
        <v>2</v>
      </c>
      <c r="K282" t="s">
        <v>158</v>
      </c>
      <c r="L282" cm="1">
        <f t="array" aca="1" ref="L282:L290" ca="1">TRANSPOSE(A282:I282)</f>
        <v>15</v>
      </c>
    </row>
    <row r="283" spans="1:12" x14ac:dyDescent="0.3">
      <c r="K283" t="s">
        <v>165</v>
      </c>
      <c r="L283">
        <f ca="1"/>
        <v>15</v>
      </c>
    </row>
    <row r="284" spans="1:12" x14ac:dyDescent="0.3">
      <c r="K284" t="s">
        <v>159</v>
      </c>
      <c r="L284">
        <f ca="1"/>
        <v>7</v>
      </c>
    </row>
    <row r="285" spans="1:12" x14ac:dyDescent="0.3">
      <c r="K285" s="35" t="s">
        <v>166</v>
      </c>
      <c r="L285">
        <f ca="1"/>
        <v>37</v>
      </c>
    </row>
    <row r="286" spans="1:12" x14ac:dyDescent="0.3">
      <c r="K286" s="35" t="s">
        <v>167</v>
      </c>
      <c r="L286">
        <f ca="1"/>
        <v>94</v>
      </c>
    </row>
    <row r="287" spans="1:12" x14ac:dyDescent="0.3">
      <c r="K287" s="35" t="s">
        <v>168</v>
      </c>
      <c r="L287">
        <f ca="1"/>
        <v>49</v>
      </c>
    </row>
    <row r="288" spans="1:12" x14ac:dyDescent="0.3">
      <c r="K288" s="35" t="s">
        <v>169</v>
      </c>
      <c r="L288">
        <f ca="1"/>
        <v>1</v>
      </c>
    </row>
    <row r="289" spans="1:12" x14ac:dyDescent="0.3">
      <c r="K289" s="35" t="s">
        <v>170</v>
      </c>
      <c r="L289">
        <f ca="1"/>
        <v>0</v>
      </c>
    </row>
    <row r="290" spans="1:12" x14ac:dyDescent="0.3">
      <c r="K290" s="35" t="s">
        <v>171</v>
      </c>
      <c r="L290">
        <f ca="1"/>
        <v>2</v>
      </c>
    </row>
    <row r="292" spans="1:12" x14ac:dyDescent="0.3">
      <c r="A292">
        <v>16</v>
      </c>
      <c r="B292">
        <v>16</v>
      </c>
      <c r="C292">
        <v>8</v>
      </c>
      <c r="D292">
        <f ca="1">RANDBETWEEN(0, 100)</f>
        <v>10</v>
      </c>
      <c r="E292">
        <f ca="1">RANDBETWEEN(0, 100)</f>
        <v>98</v>
      </c>
      <c r="F292">
        <f ca="1">RANDBETWEEN(0, 50)</f>
        <v>0</v>
      </c>
      <c r="G292">
        <f ca="1">RANDBETWEEN(0,5)</f>
        <v>4</v>
      </c>
      <c r="H292">
        <f ca="1">RANDBETWEEN(0,5)</f>
        <v>5</v>
      </c>
      <c r="I292">
        <f ca="1">RANDBETWEEN(0,5)</f>
        <v>0</v>
      </c>
      <c r="K292" t="s">
        <v>158</v>
      </c>
      <c r="L292" cm="1">
        <f t="array" aca="1" ref="L292:L300" ca="1">TRANSPOSE(A292:I292)</f>
        <v>16</v>
      </c>
    </row>
    <row r="293" spans="1:12" x14ac:dyDescent="0.3">
      <c r="K293" t="s">
        <v>165</v>
      </c>
      <c r="L293">
        <f ca="1"/>
        <v>16</v>
      </c>
    </row>
    <row r="294" spans="1:12" x14ac:dyDescent="0.3">
      <c r="K294" t="s">
        <v>159</v>
      </c>
      <c r="L294">
        <f ca="1"/>
        <v>8</v>
      </c>
    </row>
    <row r="295" spans="1:12" x14ac:dyDescent="0.3">
      <c r="K295" s="35" t="s">
        <v>166</v>
      </c>
      <c r="L295">
        <f ca="1"/>
        <v>10</v>
      </c>
    </row>
    <row r="296" spans="1:12" x14ac:dyDescent="0.3">
      <c r="K296" s="35" t="s">
        <v>167</v>
      </c>
      <c r="L296">
        <f ca="1"/>
        <v>98</v>
      </c>
    </row>
    <row r="297" spans="1:12" x14ac:dyDescent="0.3">
      <c r="K297" s="35" t="s">
        <v>168</v>
      </c>
      <c r="L297">
        <f ca="1"/>
        <v>0</v>
      </c>
    </row>
    <row r="298" spans="1:12" x14ac:dyDescent="0.3">
      <c r="K298" s="35" t="s">
        <v>169</v>
      </c>
      <c r="L298">
        <f ca="1"/>
        <v>4</v>
      </c>
    </row>
    <row r="299" spans="1:12" x14ac:dyDescent="0.3">
      <c r="K299" s="35" t="s">
        <v>170</v>
      </c>
      <c r="L299">
        <f ca="1"/>
        <v>5</v>
      </c>
    </row>
    <row r="300" spans="1:12" x14ac:dyDescent="0.3">
      <c r="K300" s="35" t="s">
        <v>171</v>
      </c>
      <c r="L300">
        <f ca="1"/>
        <v>0</v>
      </c>
    </row>
    <row r="304" spans="1:12" x14ac:dyDescent="0.3">
      <c r="A304">
        <v>1</v>
      </c>
      <c r="B304" t="s">
        <v>182</v>
      </c>
      <c r="C304" t="s">
        <v>181</v>
      </c>
      <c r="D304" s="36" t="s">
        <v>173</v>
      </c>
      <c r="E304" s="36" t="s">
        <v>184</v>
      </c>
      <c r="F304">
        <v>110000</v>
      </c>
      <c r="G304" t="s">
        <v>187</v>
      </c>
      <c r="H304" t="s">
        <v>187</v>
      </c>
      <c r="K304" t="s">
        <v>188</v>
      </c>
      <c r="L304" cm="1">
        <f t="array" ref="L304:L311">TRANSPOSE(A304:H304)</f>
        <v>1</v>
      </c>
    </row>
    <row r="305" spans="1:12" x14ac:dyDescent="0.3">
      <c r="K305" t="s">
        <v>189</v>
      </c>
      <c r="L305" t="str">
        <v>"EV"</v>
      </c>
    </row>
    <row r="306" spans="1:12" x14ac:dyDescent="0.3">
      <c r="K306" t="s">
        <v>190</v>
      </c>
      <c r="L306" t="str">
        <v>"EV01X1"</v>
      </c>
    </row>
    <row r="307" spans="1:12" x14ac:dyDescent="0.3">
      <c r="K307" t="s">
        <v>191</v>
      </c>
      <c r="L307" t="str">
        <v>"Carro elétrico 1"</v>
      </c>
    </row>
    <row r="308" spans="1:12" x14ac:dyDescent="0.3">
      <c r="K308" t="s">
        <v>192</v>
      </c>
      <c r="L308" t="str">
        <v>"../images/dashboard_green.jpg"</v>
      </c>
    </row>
    <row r="309" spans="1:12" x14ac:dyDescent="0.3">
      <c r="K309" t="s">
        <v>193</v>
      </c>
      <c r="L309">
        <v>110000</v>
      </c>
    </row>
    <row r="310" spans="1:12" x14ac:dyDescent="0.3">
      <c r="K310" t="s">
        <v>194</v>
      </c>
      <c r="L310" t="str">
        <v>[{}]</v>
      </c>
    </row>
    <row r="311" spans="1:12" x14ac:dyDescent="0.3">
      <c r="K311" t="s">
        <v>195</v>
      </c>
      <c r="L311" t="str">
        <v>[{}]</v>
      </c>
    </row>
    <row r="313" spans="1:12" x14ac:dyDescent="0.3">
      <c r="A313">
        <v>2</v>
      </c>
      <c r="B313" t="s">
        <v>182</v>
      </c>
      <c r="C313" t="s">
        <v>180</v>
      </c>
      <c r="D313" t="s">
        <v>172</v>
      </c>
      <c r="E313" s="36" t="s">
        <v>185</v>
      </c>
      <c r="F313">
        <v>115000</v>
      </c>
      <c r="G313" t="s">
        <v>187</v>
      </c>
      <c r="H313" t="s">
        <v>187</v>
      </c>
      <c r="K313" t="s">
        <v>188</v>
      </c>
      <c r="L313" cm="1">
        <f t="array" ref="L313:L320">TRANSPOSE(A313:H313)</f>
        <v>2</v>
      </c>
    </row>
    <row r="314" spans="1:12" x14ac:dyDescent="0.3">
      <c r="E314" s="36"/>
      <c r="K314" t="s">
        <v>189</v>
      </c>
      <c r="L314" t="str">
        <v>"EV"</v>
      </c>
    </row>
    <row r="315" spans="1:12" x14ac:dyDescent="0.3">
      <c r="E315" s="36"/>
      <c r="K315" t="s">
        <v>190</v>
      </c>
      <c r="L315" t="str">
        <v>"EV02X2"</v>
      </c>
    </row>
    <row r="316" spans="1:12" x14ac:dyDescent="0.3">
      <c r="E316" s="36"/>
      <c r="K316" t="s">
        <v>191</v>
      </c>
      <c r="L316" t="str">
        <v>"Carro elétrico 2"</v>
      </c>
    </row>
    <row r="317" spans="1:12" x14ac:dyDescent="0.3">
      <c r="K317" t="s">
        <v>192</v>
      </c>
      <c r="L317" t="str">
        <v>"../images/dashboard_blue.jpg"</v>
      </c>
    </row>
    <row r="318" spans="1:12" x14ac:dyDescent="0.3">
      <c r="K318" t="s">
        <v>193</v>
      </c>
      <c r="L318">
        <v>115000</v>
      </c>
    </row>
    <row r="319" spans="1:12" x14ac:dyDescent="0.3">
      <c r="K319" t="s">
        <v>194</v>
      </c>
      <c r="L319" t="str">
        <v>[{}]</v>
      </c>
    </row>
    <row r="320" spans="1:12" x14ac:dyDescent="0.3">
      <c r="K320" t="s">
        <v>195</v>
      </c>
      <c r="L320" t="str">
        <v>[{}]</v>
      </c>
    </row>
    <row r="322" spans="1:12" x14ac:dyDescent="0.3">
      <c r="A322">
        <v>3</v>
      </c>
      <c r="B322" t="s">
        <v>183</v>
      </c>
      <c r="C322" t="s">
        <v>179</v>
      </c>
      <c r="D322" t="s">
        <v>174</v>
      </c>
      <c r="E322" s="36" t="s">
        <v>184</v>
      </c>
      <c r="F322" t="s">
        <v>186</v>
      </c>
      <c r="G322" t="s">
        <v>187</v>
      </c>
      <c r="H322" t="s">
        <v>187</v>
      </c>
      <c r="K322" t="s">
        <v>188</v>
      </c>
      <c r="L322" cm="1">
        <f t="array" ref="L322:L329">TRANSPOSE(A322:H322)</f>
        <v>3</v>
      </c>
    </row>
    <row r="323" spans="1:12" x14ac:dyDescent="0.3">
      <c r="E323" s="36"/>
      <c r="K323" t="s">
        <v>189</v>
      </c>
      <c r="L323" t="str">
        <v>"MT"</v>
      </c>
    </row>
    <row r="324" spans="1:12" x14ac:dyDescent="0.3">
      <c r="E324" s="36"/>
      <c r="K324" t="s">
        <v>190</v>
      </c>
      <c r="L324" t="str">
        <v>"MT03X3"</v>
      </c>
    </row>
    <row r="325" spans="1:12" x14ac:dyDescent="0.3">
      <c r="K325" t="s">
        <v>191</v>
      </c>
      <c r="L325" t="str">
        <v>"Carro térmico 3"</v>
      </c>
    </row>
    <row r="326" spans="1:12" x14ac:dyDescent="0.3">
      <c r="K326" t="s">
        <v>192</v>
      </c>
      <c r="L326" t="str">
        <v>"../images/dashboard_green.jpg"</v>
      </c>
    </row>
    <row r="327" spans="1:12" x14ac:dyDescent="0.3">
      <c r="K327" t="s">
        <v>193</v>
      </c>
      <c r="L327" t="str">
        <v>""</v>
      </c>
    </row>
    <row r="328" spans="1:12" x14ac:dyDescent="0.3">
      <c r="K328" t="s">
        <v>194</v>
      </c>
      <c r="L328" t="str">
        <v>[{}]</v>
      </c>
    </row>
    <row r="329" spans="1:12" x14ac:dyDescent="0.3">
      <c r="K329" t="s">
        <v>195</v>
      </c>
      <c r="L329" t="str">
        <v>[{}]</v>
      </c>
    </row>
    <row r="331" spans="1:12" x14ac:dyDescent="0.3">
      <c r="A331">
        <v>4</v>
      </c>
      <c r="B331" t="s">
        <v>183</v>
      </c>
      <c r="C331" t="s">
        <v>178</v>
      </c>
      <c r="D331" t="s">
        <v>175</v>
      </c>
      <c r="E331" s="36" t="s">
        <v>185</v>
      </c>
      <c r="F331" t="s">
        <v>186</v>
      </c>
      <c r="G331" t="s">
        <v>187</v>
      </c>
      <c r="H331" t="s">
        <v>187</v>
      </c>
      <c r="K331" t="s">
        <v>188</v>
      </c>
      <c r="L331" cm="1">
        <f t="array" ref="L331:L338">TRANSPOSE(A331:H331)</f>
        <v>4</v>
      </c>
    </row>
    <row r="332" spans="1:12" x14ac:dyDescent="0.3">
      <c r="K332" t="s">
        <v>189</v>
      </c>
      <c r="L332" t="str">
        <v>"MT"</v>
      </c>
    </row>
    <row r="333" spans="1:12" x14ac:dyDescent="0.3">
      <c r="K333" t="s">
        <v>190</v>
      </c>
      <c r="L333" t="str">
        <v>"MT04X4"</v>
      </c>
    </row>
    <row r="334" spans="1:12" x14ac:dyDescent="0.3">
      <c r="K334" t="s">
        <v>191</v>
      </c>
      <c r="L334" t="str">
        <v>"Carro térmico 4"</v>
      </c>
    </row>
    <row r="335" spans="1:12" x14ac:dyDescent="0.3">
      <c r="K335" t="s">
        <v>192</v>
      </c>
      <c r="L335" t="str">
        <v>"../images/dashboard_blue.jpg"</v>
      </c>
    </row>
    <row r="336" spans="1:12" x14ac:dyDescent="0.3">
      <c r="K336" t="s">
        <v>193</v>
      </c>
      <c r="L336" t="str">
        <v>""</v>
      </c>
    </row>
    <row r="337" spans="1:12" x14ac:dyDescent="0.3">
      <c r="K337" t="s">
        <v>194</v>
      </c>
      <c r="L337" t="str">
        <v>[{}]</v>
      </c>
    </row>
    <row r="338" spans="1:12" x14ac:dyDescent="0.3">
      <c r="K338" t="s">
        <v>195</v>
      </c>
      <c r="L338" t="str">
        <v>[{}]</v>
      </c>
    </row>
    <row r="340" spans="1:12" x14ac:dyDescent="0.3">
      <c r="A340">
        <v>5</v>
      </c>
      <c r="B340" t="s">
        <v>183</v>
      </c>
      <c r="C340" t="s">
        <v>177</v>
      </c>
      <c r="D340" t="s">
        <v>176</v>
      </c>
      <c r="E340" s="36" t="s">
        <v>184</v>
      </c>
      <c r="F340" t="s">
        <v>186</v>
      </c>
      <c r="G340" t="s">
        <v>187</v>
      </c>
      <c r="H340" t="s">
        <v>187</v>
      </c>
      <c r="K340" t="s">
        <v>188</v>
      </c>
      <c r="L340" cm="1">
        <f t="array" ref="L340:L347">TRANSPOSE(A340:H340)</f>
        <v>5</v>
      </c>
    </row>
    <row r="341" spans="1:12" x14ac:dyDescent="0.3">
      <c r="K341" t="s">
        <v>189</v>
      </c>
      <c r="L341" t="str">
        <v>"MT"</v>
      </c>
    </row>
    <row r="342" spans="1:12" x14ac:dyDescent="0.3">
      <c r="K342" t="s">
        <v>190</v>
      </c>
      <c r="L342" t="str">
        <v>"MT05X5"</v>
      </c>
    </row>
    <row r="343" spans="1:12" x14ac:dyDescent="0.3">
      <c r="K343" t="s">
        <v>191</v>
      </c>
      <c r="L343" t="str">
        <v>"Carro térmico 5"</v>
      </c>
    </row>
    <row r="344" spans="1:12" x14ac:dyDescent="0.3">
      <c r="K344" t="s">
        <v>192</v>
      </c>
      <c r="L344" t="str">
        <v>"../images/dashboard_green.jpg"</v>
      </c>
    </row>
    <row r="345" spans="1:12" x14ac:dyDescent="0.3">
      <c r="K345" t="s">
        <v>193</v>
      </c>
      <c r="L345" t="str">
        <v>""</v>
      </c>
    </row>
    <row r="346" spans="1:12" x14ac:dyDescent="0.3">
      <c r="K346" t="s">
        <v>194</v>
      </c>
      <c r="L346" t="str">
        <v>[{}]</v>
      </c>
    </row>
    <row r="347" spans="1:12" x14ac:dyDescent="0.3">
      <c r="K347" t="s">
        <v>195</v>
      </c>
      <c r="L347" t="str">
        <v>[{}]</v>
      </c>
    </row>
    <row r="349" spans="1:12" x14ac:dyDescent="0.3">
      <c r="A349" t="str" cm="1">
        <f t="array" ref="A349:J349">TRANSPOSE(K350:K359)</f>
        <v>"_id":</v>
      </c>
      <c r="B349" t="str">
        <v>"_id_viatura":</v>
      </c>
      <c r="C349" t="str">
        <v>"_id_turno":</v>
      </c>
      <c r="D349" t="str">
        <v>"_id_condutor":</v>
      </c>
      <c r="E349" t="str">
        <v>"_kms":</v>
      </c>
      <c r="F349" t="str">
        <v>"_h_ini":</v>
      </c>
      <c r="G349" t="str">
        <v>"_carga_ini":</v>
      </c>
      <c r="H349" t="str">
        <v>"_h_fim":</v>
      </c>
      <c r="I349" t="str">
        <v>"_carga_fim":</v>
      </c>
      <c r="J349" t="str">
        <v>"_euros":</v>
      </c>
    </row>
    <row r="350" spans="1:12" x14ac:dyDescent="0.3">
      <c r="A350">
        <v>1</v>
      </c>
      <c r="B350">
        <v>1</v>
      </c>
      <c r="C350">
        <v>1</v>
      </c>
      <c r="D350">
        <v>1</v>
      </c>
      <c r="E350">
        <v>100300</v>
      </c>
      <c r="F350" s="34">
        <v>44256.479166666664</v>
      </c>
      <c r="G350">
        <v>33</v>
      </c>
      <c r="H350" s="34">
        <v>44256.499305555553</v>
      </c>
      <c r="I350">
        <v>91</v>
      </c>
      <c r="J350">
        <v>15.21</v>
      </c>
      <c r="K350" t="s">
        <v>196</v>
      </c>
      <c r="L350" cm="1">
        <f t="array" ref="L350:L359">TRANSPOSE(A350:J350)</f>
        <v>1</v>
      </c>
    </row>
    <row r="351" spans="1:12" x14ac:dyDescent="0.3">
      <c r="K351" t="s">
        <v>197</v>
      </c>
      <c r="L351">
        <v>1</v>
      </c>
    </row>
    <row r="352" spans="1:12" x14ac:dyDescent="0.3">
      <c r="K352" t="s">
        <v>198</v>
      </c>
      <c r="L352">
        <v>1</v>
      </c>
    </row>
    <row r="353" spans="1:12" x14ac:dyDescent="0.3">
      <c r="K353" t="s">
        <v>199</v>
      </c>
      <c r="L353">
        <v>1</v>
      </c>
    </row>
    <row r="354" spans="1:12" x14ac:dyDescent="0.3">
      <c r="K354" t="s">
        <v>200</v>
      </c>
      <c r="L354">
        <v>100300</v>
      </c>
    </row>
    <row r="355" spans="1:12" x14ac:dyDescent="0.3">
      <c r="K355" t="s">
        <v>201</v>
      </c>
      <c r="L355" s="34">
        <v>44256.479166666664</v>
      </c>
    </row>
    <row r="356" spans="1:12" x14ac:dyDescent="0.3">
      <c r="K356" t="s">
        <v>202</v>
      </c>
      <c r="L356">
        <v>33</v>
      </c>
    </row>
    <row r="357" spans="1:12" x14ac:dyDescent="0.3">
      <c r="K357" t="s">
        <v>203</v>
      </c>
      <c r="L357" s="34">
        <v>44256.499305555553</v>
      </c>
    </row>
    <row r="358" spans="1:12" x14ac:dyDescent="0.3">
      <c r="K358" t="s">
        <v>204</v>
      </c>
      <c r="L358">
        <v>91</v>
      </c>
    </row>
    <row r="359" spans="1:12" x14ac:dyDescent="0.3">
      <c r="K359" t="s">
        <v>205</v>
      </c>
      <c r="L359">
        <v>15.21</v>
      </c>
    </row>
    <row r="361" spans="1:12" x14ac:dyDescent="0.3">
      <c r="A361">
        <v>2</v>
      </c>
      <c r="B361">
        <v>2</v>
      </c>
      <c r="C361">
        <v>2</v>
      </c>
      <c r="D361">
        <v>2</v>
      </c>
      <c r="E361">
        <v>100500</v>
      </c>
      <c r="F361" s="34">
        <v>44257.979166666664</v>
      </c>
      <c r="G361">
        <v>35</v>
      </c>
      <c r="H361" s="34">
        <v>44257.999305555553</v>
      </c>
      <c r="I361">
        <v>90</v>
      </c>
      <c r="J361">
        <v>9.75</v>
      </c>
      <c r="K361" t="s">
        <v>196</v>
      </c>
      <c r="L361" cm="1">
        <f t="array" ref="L361:L370">TRANSPOSE(A361:J361)</f>
        <v>2</v>
      </c>
    </row>
    <row r="362" spans="1:12" x14ac:dyDescent="0.3">
      <c r="K362" t="s">
        <v>197</v>
      </c>
      <c r="L362">
        <v>2</v>
      </c>
    </row>
    <row r="363" spans="1:12" x14ac:dyDescent="0.3">
      <c r="K363" t="s">
        <v>198</v>
      </c>
      <c r="L363">
        <v>2</v>
      </c>
    </row>
    <row r="364" spans="1:12" x14ac:dyDescent="0.3">
      <c r="K364" t="s">
        <v>199</v>
      </c>
      <c r="L364">
        <v>2</v>
      </c>
    </row>
    <row r="365" spans="1:12" x14ac:dyDescent="0.3">
      <c r="K365" t="s">
        <v>200</v>
      </c>
      <c r="L365">
        <v>100500</v>
      </c>
    </row>
    <row r="366" spans="1:12" x14ac:dyDescent="0.3">
      <c r="K366" t="s">
        <v>201</v>
      </c>
      <c r="L366" s="34">
        <v>44257.979166666664</v>
      </c>
    </row>
    <row r="367" spans="1:12" x14ac:dyDescent="0.3">
      <c r="K367" t="s">
        <v>202</v>
      </c>
      <c r="L367">
        <v>35</v>
      </c>
    </row>
    <row r="368" spans="1:12" x14ac:dyDescent="0.3">
      <c r="K368" t="s">
        <v>203</v>
      </c>
      <c r="L368" s="34">
        <v>44257.999305555553</v>
      </c>
    </row>
    <row r="369" spans="1:12" x14ac:dyDescent="0.3">
      <c r="K369" t="s">
        <v>204</v>
      </c>
      <c r="L369">
        <v>90</v>
      </c>
    </row>
    <row r="370" spans="1:12" x14ac:dyDescent="0.3">
      <c r="K370" t="s">
        <v>205</v>
      </c>
      <c r="L370">
        <v>9.75</v>
      </c>
    </row>
    <row r="372" spans="1:12" x14ac:dyDescent="0.3">
      <c r="A372">
        <v>3</v>
      </c>
      <c r="B372">
        <v>1</v>
      </c>
      <c r="C372">
        <v>5</v>
      </c>
      <c r="D372">
        <v>5</v>
      </c>
      <c r="E372">
        <v>101700</v>
      </c>
      <c r="F372" s="34">
        <v>44258.482638888891</v>
      </c>
      <c r="G372">
        <v>49</v>
      </c>
      <c r="H372" s="34">
        <v>44258.496527777781</v>
      </c>
      <c r="I372">
        <v>89</v>
      </c>
      <c r="J372">
        <v>10.5</v>
      </c>
      <c r="K372" t="s">
        <v>196</v>
      </c>
      <c r="L372" cm="1">
        <f t="array" ref="L372:L381">TRANSPOSE(A372:J372)</f>
        <v>3</v>
      </c>
    </row>
    <row r="373" spans="1:12" x14ac:dyDescent="0.3">
      <c r="K373" t="s">
        <v>197</v>
      </c>
      <c r="L373">
        <v>1</v>
      </c>
    </row>
    <row r="374" spans="1:12" x14ac:dyDescent="0.3">
      <c r="K374" t="s">
        <v>198</v>
      </c>
      <c r="L374">
        <v>5</v>
      </c>
    </row>
    <row r="375" spans="1:12" x14ac:dyDescent="0.3">
      <c r="K375" t="s">
        <v>199</v>
      </c>
      <c r="L375">
        <v>5</v>
      </c>
    </row>
    <row r="376" spans="1:12" x14ac:dyDescent="0.3">
      <c r="K376" t="s">
        <v>200</v>
      </c>
      <c r="L376">
        <v>101700</v>
      </c>
    </row>
    <row r="377" spans="1:12" x14ac:dyDescent="0.3">
      <c r="K377" t="s">
        <v>201</v>
      </c>
      <c r="L377" s="34">
        <v>44258.482638888891</v>
      </c>
    </row>
    <row r="378" spans="1:12" x14ac:dyDescent="0.3">
      <c r="K378" t="s">
        <v>202</v>
      </c>
      <c r="L378">
        <v>49</v>
      </c>
    </row>
    <row r="379" spans="1:12" x14ac:dyDescent="0.3">
      <c r="K379" t="s">
        <v>203</v>
      </c>
      <c r="L379" s="34">
        <v>44258.496527777781</v>
      </c>
    </row>
    <row r="380" spans="1:12" x14ac:dyDescent="0.3">
      <c r="K380" t="s">
        <v>204</v>
      </c>
      <c r="L380">
        <v>89</v>
      </c>
    </row>
    <row r="381" spans="1:12" x14ac:dyDescent="0.3">
      <c r="K381" t="s">
        <v>205</v>
      </c>
      <c r="L381">
        <v>10.5</v>
      </c>
    </row>
    <row r="383" spans="1:12" x14ac:dyDescent="0.3">
      <c r="A383">
        <v>4</v>
      </c>
      <c r="B383">
        <v>2</v>
      </c>
      <c r="C383">
        <v>6</v>
      </c>
      <c r="D383">
        <v>6</v>
      </c>
      <c r="E383">
        <v>102100</v>
      </c>
      <c r="F383" s="34">
        <v>44259.979166666664</v>
      </c>
      <c r="G383">
        <v>45</v>
      </c>
      <c r="H383" s="34">
        <v>44259.993055555555</v>
      </c>
      <c r="I383">
        <v>90</v>
      </c>
      <c r="J383">
        <v>9</v>
      </c>
      <c r="K383" t="s">
        <v>196</v>
      </c>
      <c r="L383" cm="1">
        <f t="array" ref="L383:L392">TRANSPOSE(A383:J383)</f>
        <v>4</v>
      </c>
    </row>
    <row r="384" spans="1:12" x14ac:dyDescent="0.3">
      <c r="K384" t="s">
        <v>197</v>
      </c>
      <c r="L384">
        <v>2</v>
      </c>
    </row>
    <row r="385" spans="1:12" x14ac:dyDescent="0.3">
      <c r="K385" t="s">
        <v>198</v>
      </c>
      <c r="L385">
        <v>6</v>
      </c>
    </row>
    <row r="386" spans="1:12" x14ac:dyDescent="0.3">
      <c r="K386" t="s">
        <v>199</v>
      </c>
      <c r="L386">
        <v>6</v>
      </c>
    </row>
    <row r="387" spans="1:12" x14ac:dyDescent="0.3">
      <c r="K387" t="s">
        <v>200</v>
      </c>
      <c r="L387">
        <v>102100</v>
      </c>
    </row>
    <row r="388" spans="1:12" x14ac:dyDescent="0.3">
      <c r="K388" t="s">
        <v>201</v>
      </c>
      <c r="L388" s="34">
        <v>44259.979166666664</v>
      </c>
    </row>
    <row r="389" spans="1:12" x14ac:dyDescent="0.3">
      <c r="K389" t="s">
        <v>202</v>
      </c>
      <c r="L389">
        <v>45</v>
      </c>
    </row>
    <row r="390" spans="1:12" x14ac:dyDescent="0.3">
      <c r="K390" t="s">
        <v>203</v>
      </c>
      <c r="L390" s="34">
        <v>44259.993055555555</v>
      </c>
    </row>
    <row r="391" spans="1:12" x14ac:dyDescent="0.3">
      <c r="K391" t="s">
        <v>204</v>
      </c>
      <c r="L391">
        <v>90</v>
      </c>
    </row>
    <row r="392" spans="1:12" x14ac:dyDescent="0.3">
      <c r="K392" t="s">
        <v>205</v>
      </c>
      <c r="L392">
        <v>9</v>
      </c>
    </row>
    <row r="394" spans="1:12" x14ac:dyDescent="0.3">
      <c r="A394">
        <v>5</v>
      </c>
      <c r="B394">
        <v>1</v>
      </c>
      <c r="C394">
        <v>9</v>
      </c>
      <c r="D394">
        <v>1</v>
      </c>
      <c r="E394">
        <v>103300</v>
      </c>
      <c r="F394" s="34">
        <v>44260.482638888891</v>
      </c>
      <c r="G394">
        <v>42</v>
      </c>
      <c r="H394" s="34">
        <v>44260.497916666667</v>
      </c>
      <c r="I394">
        <v>89</v>
      </c>
      <c r="J394">
        <v>15</v>
      </c>
      <c r="K394" t="s">
        <v>196</v>
      </c>
      <c r="L394" cm="1">
        <f t="array" ref="L394:L403">TRANSPOSE(A394:J394)</f>
        <v>5</v>
      </c>
    </row>
    <row r="395" spans="1:12" x14ac:dyDescent="0.3">
      <c r="K395" t="s">
        <v>197</v>
      </c>
      <c r="L395">
        <v>1</v>
      </c>
    </row>
    <row r="396" spans="1:12" x14ac:dyDescent="0.3">
      <c r="K396" t="s">
        <v>198</v>
      </c>
      <c r="L396">
        <v>9</v>
      </c>
    </row>
    <row r="397" spans="1:12" x14ac:dyDescent="0.3">
      <c r="K397" t="s">
        <v>199</v>
      </c>
      <c r="L397">
        <v>1</v>
      </c>
    </row>
    <row r="398" spans="1:12" x14ac:dyDescent="0.3">
      <c r="K398" t="s">
        <v>200</v>
      </c>
      <c r="L398">
        <v>103300</v>
      </c>
    </row>
    <row r="399" spans="1:12" x14ac:dyDescent="0.3">
      <c r="K399" t="s">
        <v>201</v>
      </c>
      <c r="L399" s="34">
        <v>44260.482638888891</v>
      </c>
    </row>
    <row r="400" spans="1:12" x14ac:dyDescent="0.3">
      <c r="K400" t="s">
        <v>202</v>
      </c>
      <c r="L400">
        <v>42</v>
      </c>
    </row>
    <row r="401" spans="1:12" x14ac:dyDescent="0.3">
      <c r="K401" t="s">
        <v>203</v>
      </c>
      <c r="L401" s="34">
        <v>44260.497916666667</v>
      </c>
    </row>
    <row r="402" spans="1:12" x14ac:dyDescent="0.3">
      <c r="K402" t="s">
        <v>204</v>
      </c>
      <c r="L402">
        <v>89</v>
      </c>
    </row>
    <row r="403" spans="1:12" x14ac:dyDescent="0.3">
      <c r="K403" t="s">
        <v>205</v>
      </c>
      <c r="L403">
        <v>15</v>
      </c>
    </row>
    <row r="405" spans="1:12" x14ac:dyDescent="0.3">
      <c r="A405">
        <v>6</v>
      </c>
      <c r="B405">
        <v>2</v>
      </c>
      <c r="C405">
        <v>10</v>
      </c>
      <c r="D405">
        <v>2</v>
      </c>
      <c r="E405">
        <v>103700</v>
      </c>
      <c r="F405" s="34">
        <v>44261.979166666664</v>
      </c>
      <c r="G405">
        <v>69</v>
      </c>
      <c r="H405" s="34">
        <v>44261.989583333336</v>
      </c>
      <c r="I405">
        <v>91</v>
      </c>
      <c r="J405">
        <v>7</v>
      </c>
      <c r="K405" t="s">
        <v>196</v>
      </c>
      <c r="L405" cm="1">
        <f t="array" ref="L405:L414">TRANSPOSE(A405:J405)</f>
        <v>6</v>
      </c>
    </row>
    <row r="406" spans="1:12" x14ac:dyDescent="0.3">
      <c r="K406" t="s">
        <v>197</v>
      </c>
      <c r="L406">
        <v>2</v>
      </c>
    </row>
    <row r="407" spans="1:12" x14ac:dyDescent="0.3">
      <c r="K407" t="s">
        <v>198</v>
      </c>
      <c r="L407">
        <v>10</v>
      </c>
    </row>
    <row r="408" spans="1:12" x14ac:dyDescent="0.3">
      <c r="K408" t="s">
        <v>199</v>
      </c>
      <c r="L408">
        <v>2</v>
      </c>
    </row>
    <row r="409" spans="1:12" x14ac:dyDescent="0.3">
      <c r="K409" t="s">
        <v>200</v>
      </c>
      <c r="L409">
        <v>103700</v>
      </c>
    </row>
    <row r="410" spans="1:12" x14ac:dyDescent="0.3">
      <c r="K410" t="s">
        <v>201</v>
      </c>
      <c r="L410" s="34">
        <v>44261.979166666664</v>
      </c>
    </row>
    <row r="411" spans="1:12" x14ac:dyDescent="0.3">
      <c r="K411" t="s">
        <v>202</v>
      </c>
      <c r="L411">
        <v>69</v>
      </c>
    </row>
    <row r="412" spans="1:12" x14ac:dyDescent="0.3">
      <c r="K412" t="s">
        <v>203</v>
      </c>
      <c r="L412" s="34">
        <v>44261.989583333336</v>
      </c>
    </row>
    <row r="413" spans="1:12" x14ac:dyDescent="0.3">
      <c r="K413" t="s">
        <v>204</v>
      </c>
      <c r="L413">
        <v>91</v>
      </c>
    </row>
    <row r="414" spans="1:12" x14ac:dyDescent="0.3">
      <c r="K414" t="s">
        <v>205</v>
      </c>
      <c r="L414">
        <v>7</v>
      </c>
    </row>
    <row r="416" spans="1:12" x14ac:dyDescent="0.3">
      <c r="A416">
        <v>7</v>
      </c>
      <c r="B416">
        <v>1</v>
      </c>
      <c r="C416">
        <v>13</v>
      </c>
      <c r="D416">
        <v>5</v>
      </c>
      <c r="E416">
        <v>104900</v>
      </c>
      <c r="F416" s="34">
        <v>44263.479166666664</v>
      </c>
      <c r="G416">
        <v>59</v>
      </c>
      <c r="H416" s="34">
        <v>44263.534722222219</v>
      </c>
      <c r="I416">
        <v>90</v>
      </c>
      <c r="J416">
        <v>11</v>
      </c>
      <c r="K416" t="s">
        <v>196</v>
      </c>
      <c r="L416" cm="1">
        <f t="array" ref="L416:L425">TRANSPOSE(A416:J416)</f>
        <v>7</v>
      </c>
    </row>
    <row r="417" spans="1:12" x14ac:dyDescent="0.3">
      <c r="K417" t="s">
        <v>197</v>
      </c>
      <c r="L417">
        <v>1</v>
      </c>
    </row>
    <row r="418" spans="1:12" x14ac:dyDescent="0.3">
      <c r="K418" t="s">
        <v>198</v>
      </c>
      <c r="L418">
        <v>13</v>
      </c>
    </row>
    <row r="419" spans="1:12" x14ac:dyDescent="0.3">
      <c r="K419" t="s">
        <v>199</v>
      </c>
      <c r="L419">
        <v>5</v>
      </c>
    </row>
    <row r="420" spans="1:12" x14ac:dyDescent="0.3">
      <c r="K420" t="s">
        <v>200</v>
      </c>
      <c r="L420">
        <v>104900</v>
      </c>
    </row>
    <row r="421" spans="1:12" x14ac:dyDescent="0.3">
      <c r="K421" t="s">
        <v>201</v>
      </c>
      <c r="L421" s="34">
        <v>44263.479166666664</v>
      </c>
    </row>
    <row r="422" spans="1:12" x14ac:dyDescent="0.3">
      <c r="K422" t="s">
        <v>202</v>
      </c>
      <c r="L422">
        <v>59</v>
      </c>
    </row>
    <row r="423" spans="1:12" x14ac:dyDescent="0.3">
      <c r="K423" t="s">
        <v>203</v>
      </c>
      <c r="L423" s="34">
        <v>44263.534722222219</v>
      </c>
    </row>
    <row r="424" spans="1:12" x14ac:dyDescent="0.3">
      <c r="K424" t="s">
        <v>204</v>
      </c>
      <c r="L424">
        <v>90</v>
      </c>
    </row>
    <row r="425" spans="1:12" x14ac:dyDescent="0.3">
      <c r="K425" t="s">
        <v>205</v>
      </c>
      <c r="L425">
        <v>11</v>
      </c>
    </row>
    <row r="427" spans="1:12" x14ac:dyDescent="0.3">
      <c r="A427">
        <v>8</v>
      </c>
      <c r="B427">
        <v>2</v>
      </c>
      <c r="C427">
        <v>14</v>
      </c>
      <c r="D427">
        <v>6</v>
      </c>
      <c r="E427">
        <v>105300</v>
      </c>
      <c r="F427" s="34">
        <v>44263.979166666664</v>
      </c>
      <c r="G427">
        <v>43</v>
      </c>
      <c r="H427" s="34">
        <v>44263.993055555555</v>
      </c>
      <c r="I427">
        <v>82</v>
      </c>
      <c r="J427">
        <v>9</v>
      </c>
      <c r="K427" t="s">
        <v>196</v>
      </c>
      <c r="L427" cm="1">
        <f t="array" ref="L427:L436">TRANSPOSE(A427:J427)</f>
        <v>8</v>
      </c>
    </row>
    <row r="428" spans="1:12" x14ac:dyDescent="0.3">
      <c r="K428" t="s">
        <v>197</v>
      </c>
      <c r="L428">
        <v>2</v>
      </c>
    </row>
    <row r="429" spans="1:12" x14ac:dyDescent="0.3">
      <c r="K429" t="s">
        <v>198</v>
      </c>
      <c r="L429">
        <v>14</v>
      </c>
    </row>
    <row r="430" spans="1:12" x14ac:dyDescent="0.3">
      <c r="K430" t="s">
        <v>199</v>
      </c>
      <c r="L430">
        <v>6</v>
      </c>
    </row>
    <row r="431" spans="1:12" x14ac:dyDescent="0.3">
      <c r="K431" t="s">
        <v>200</v>
      </c>
      <c r="L431">
        <v>105300</v>
      </c>
    </row>
    <row r="432" spans="1:12" x14ac:dyDescent="0.3">
      <c r="K432" t="s">
        <v>201</v>
      </c>
      <c r="L432" s="34">
        <v>44263.979166666664</v>
      </c>
    </row>
    <row r="433" spans="1:12" x14ac:dyDescent="0.3">
      <c r="K433" t="s">
        <v>202</v>
      </c>
      <c r="L433">
        <v>43</v>
      </c>
    </row>
    <row r="434" spans="1:12" x14ac:dyDescent="0.3">
      <c r="K434" t="s">
        <v>203</v>
      </c>
      <c r="L434" s="34">
        <v>44263.993055555555</v>
      </c>
    </row>
    <row r="435" spans="1:12" x14ac:dyDescent="0.3">
      <c r="K435" t="s">
        <v>204</v>
      </c>
      <c r="L435">
        <v>82</v>
      </c>
    </row>
    <row r="436" spans="1:12" x14ac:dyDescent="0.3">
      <c r="K436" t="s">
        <v>205</v>
      </c>
      <c r="L436">
        <v>9</v>
      </c>
    </row>
    <row r="439" spans="1:12" x14ac:dyDescent="0.3">
      <c r="A439" t="str" cm="1">
        <f t="array" ref="A439:H439">TRANSPOSE(K440:K447)</f>
        <v>"_id":</v>
      </c>
      <c r="B439" t="str">
        <v>"_id_viatura":</v>
      </c>
      <c r="C439" t="str">
        <v>"_id_turno":</v>
      </c>
      <c r="D439" t="str">
        <v>"_id_condutor":</v>
      </c>
      <c r="E439" t="str">
        <v>"_data":</v>
      </c>
      <c r="F439" t="str">
        <v>"_kms":</v>
      </c>
      <c r="G439" t="str">
        <v>"_litros":</v>
      </c>
      <c r="H439" t="str">
        <v>"_euros":</v>
      </c>
    </row>
    <row r="440" spans="1:12" x14ac:dyDescent="0.3">
      <c r="A440">
        <v>9</v>
      </c>
      <c r="B440">
        <v>3</v>
      </c>
      <c r="C440">
        <v>3</v>
      </c>
      <c r="D440">
        <v>3</v>
      </c>
      <c r="E440" s="34">
        <v>44257.496527777781</v>
      </c>
      <c r="F440">
        <v>100900</v>
      </c>
      <c r="G440">
        <v>12</v>
      </c>
      <c r="H440" s="14">
        <f>+G440*1.91</f>
        <v>22.919999999999998</v>
      </c>
      <c r="K440" t="s">
        <v>196</v>
      </c>
      <c r="L440" cm="1">
        <f t="array" ref="L440:L447">TRANSPOSE(A440:H440)</f>
        <v>9</v>
      </c>
    </row>
    <row r="441" spans="1:12" x14ac:dyDescent="0.3">
      <c r="K441" t="s">
        <v>197</v>
      </c>
      <c r="L441">
        <v>3</v>
      </c>
    </row>
    <row r="442" spans="1:12" x14ac:dyDescent="0.3">
      <c r="K442" t="s">
        <v>198</v>
      </c>
      <c r="L442">
        <v>3</v>
      </c>
    </row>
    <row r="443" spans="1:12" x14ac:dyDescent="0.3">
      <c r="K443" t="s">
        <v>199</v>
      </c>
      <c r="L443">
        <v>3</v>
      </c>
    </row>
    <row r="444" spans="1:12" x14ac:dyDescent="0.3">
      <c r="K444" t="s">
        <v>206</v>
      </c>
      <c r="L444" s="34">
        <v>44257.496527777781</v>
      </c>
    </row>
    <row r="445" spans="1:12" x14ac:dyDescent="0.3">
      <c r="K445" t="s">
        <v>200</v>
      </c>
      <c r="L445">
        <v>100900</v>
      </c>
    </row>
    <row r="446" spans="1:12" x14ac:dyDescent="0.3">
      <c r="K446" t="s">
        <v>207</v>
      </c>
      <c r="L446" s="14">
        <v>12</v>
      </c>
    </row>
    <row r="447" spans="1:12" x14ac:dyDescent="0.3">
      <c r="K447" t="s">
        <v>205</v>
      </c>
      <c r="L447" s="14">
        <v>22.919999999999998</v>
      </c>
    </row>
    <row r="449" spans="1:12" x14ac:dyDescent="0.3">
      <c r="A449">
        <v>10</v>
      </c>
      <c r="B449">
        <v>4</v>
      </c>
      <c r="C449">
        <v>4</v>
      </c>
      <c r="D449">
        <v>4</v>
      </c>
      <c r="E449" s="34">
        <v>44257.996527777781</v>
      </c>
      <c r="F449">
        <v>101300</v>
      </c>
      <c r="G449">
        <v>11.98</v>
      </c>
      <c r="H449" s="14">
        <f>+G449*1.91</f>
        <v>22.881799999999998</v>
      </c>
      <c r="K449" t="s">
        <v>196</v>
      </c>
      <c r="L449" cm="1">
        <f t="array" ref="L449:L456">TRANSPOSE(A449:H449)</f>
        <v>10</v>
      </c>
    </row>
    <row r="450" spans="1:12" x14ac:dyDescent="0.3">
      <c r="K450" t="s">
        <v>197</v>
      </c>
      <c r="L450">
        <v>4</v>
      </c>
    </row>
    <row r="451" spans="1:12" x14ac:dyDescent="0.3">
      <c r="K451" t="s">
        <v>198</v>
      </c>
      <c r="L451">
        <v>4</v>
      </c>
    </row>
    <row r="452" spans="1:12" x14ac:dyDescent="0.3">
      <c r="K452" t="s">
        <v>199</v>
      </c>
      <c r="L452">
        <v>4</v>
      </c>
    </row>
    <row r="453" spans="1:12" x14ac:dyDescent="0.3">
      <c r="K453" t="s">
        <v>206</v>
      </c>
      <c r="L453" s="34">
        <v>44257.996527777781</v>
      </c>
    </row>
    <row r="454" spans="1:12" x14ac:dyDescent="0.3">
      <c r="K454" t="s">
        <v>200</v>
      </c>
      <c r="L454">
        <v>101300</v>
      </c>
    </row>
    <row r="455" spans="1:12" x14ac:dyDescent="0.3">
      <c r="K455" t="s">
        <v>207</v>
      </c>
      <c r="L455" s="14">
        <v>11.98</v>
      </c>
    </row>
    <row r="456" spans="1:12" x14ac:dyDescent="0.3">
      <c r="K456" t="s">
        <v>205</v>
      </c>
      <c r="L456" s="14">
        <v>22.881799999999998</v>
      </c>
    </row>
    <row r="458" spans="1:12" x14ac:dyDescent="0.3">
      <c r="A458">
        <v>11</v>
      </c>
      <c r="B458">
        <v>3</v>
      </c>
      <c r="C458">
        <v>7</v>
      </c>
      <c r="D458">
        <v>7</v>
      </c>
      <c r="E458" s="34">
        <v>44259.496527777781</v>
      </c>
      <c r="F458">
        <v>102500</v>
      </c>
      <c r="G458">
        <v>15.78</v>
      </c>
      <c r="H458" s="14">
        <f t="shared" ref="H458:H463" si="7">+G458*1.91</f>
        <v>30.139799999999997</v>
      </c>
      <c r="K458" t="s">
        <v>196</v>
      </c>
      <c r="L458" cm="1">
        <f t="array" ref="L458:L465">TRANSPOSE(A458:H458)</f>
        <v>11</v>
      </c>
    </row>
    <row r="459" spans="1:12" x14ac:dyDescent="0.3">
      <c r="K459" t="s">
        <v>197</v>
      </c>
      <c r="L459">
        <v>3</v>
      </c>
    </row>
    <row r="460" spans="1:12" x14ac:dyDescent="0.3">
      <c r="K460" t="s">
        <v>198</v>
      </c>
      <c r="L460">
        <v>7</v>
      </c>
    </row>
    <row r="461" spans="1:12" x14ac:dyDescent="0.3">
      <c r="K461" t="s">
        <v>199</v>
      </c>
      <c r="L461">
        <v>7</v>
      </c>
    </row>
    <row r="462" spans="1:12" x14ac:dyDescent="0.3">
      <c r="K462" t="s">
        <v>206</v>
      </c>
      <c r="L462" s="34">
        <v>44259.496527777781</v>
      </c>
    </row>
    <row r="463" spans="1:12" x14ac:dyDescent="0.3">
      <c r="K463" t="s">
        <v>200</v>
      </c>
      <c r="L463">
        <v>102500</v>
      </c>
    </row>
    <row r="464" spans="1:12" x14ac:dyDescent="0.3">
      <c r="K464" t="s">
        <v>207</v>
      </c>
      <c r="L464" s="14">
        <v>15.78</v>
      </c>
    </row>
    <row r="465" spans="1:12" x14ac:dyDescent="0.3">
      <c r="K465" t="s">
        <v>205</v>
      </c>
      <c r="L465" s="14">
        <v>30.139799999999997</v>
      </c>
    </row>
    <row r="467" spans="1:12" x14ac:dyDescent="0.3">
      <c r="A467">
        <v>12</v>
      </c>
      <c r="B467">
        <v>4</v>
      </c>
      <c r="C467">
        <v>8</v>
      </c>
      <c r="D467">
        <v>8</v>
      </c>
      <c r="E467" s="34">
        <v>44259.996527777781</v>
      </c>
      <c r="F467">
        <v>102900</v>
      </c>
      <c r="G467">
        <v>13.15</v>
      </c>
      <c r="H467" s="14">
        <f>+G467*1.91</f>
        <v>25.116499999999998</v>
      </c>
      <c r="K467" t="s">
        <v>196</v>
      </c>
      <c r="L467" cm="1">
        <f t="array" ref="L467:L474">TRANSPOSE(A467:H467)</f>
        <v>12</v>
      </c>
    </row>
    <row r="468" spans="1:12" x14ac:dyDescent="0.3">
      <c r="K468" t="s">
        <v>197</v>
      </c>
      <c r="L468">
        <v>4</v>
      </c>
    </row>
    <row r="469" spans="1:12" x14ac:dyDescent="0.3">
      <c r="K469" t="s">
        <v>198</v>
      </c>
      <c r="L469">
        <v>8</v>
      </c>
    </row>
    <row r="470" spans="1:12" x14ac:dyDescent="0.3">
      <c r="K470" t="s">
        <v>199</v>
      </c>
      <c r="L470">
        <v>8</v>
      </c>
    </row>
    <row r="471" spans="1:12" x14ac:dyDescent="0.3">
      <c r="K471" t="s">
        <v>206</v>
      </c>
      <c r="L471" s="34">
        <v>44259.996527777781</v>
      </c>
    </row>
    <row r="472" spans="1:12" x14ac:dyDescent="0.3">
      <c r="K472" t="s">
        <v>200</v>
      </c>
      <c r="L472">
        <v>102900</v>
      </c>
    </row>
    <row r="473" spans="1:12" x14ac:dyDescent="0.3">
      <c r="K473" t="s">
        <v>207</v>
      </c>
      <c r="L473" s="14">
        <v>13.15</v>
      </c>
    </row>
    <row r="474" spans="1:12" x14ac:dyDescent="0.3">
      <c r="K474" t="s">
        <v>205</v>
      </c>
      <c r="L474" s="14">
        <v>25.116499999999998</v>
      </c>
    </row>
    <row r="476" spans="1:12" x14ac:dyDescent="0.3">
      <c r="A476">
        <v>13</v>
      </c>
      <c r="B476">
        <v>3</v>
      </c>
      <c r="C476">
        <v>11</v>
      </c>
      <c r="D476">
        <v>3</v>
      </c>
      <c r="E476" s="34">
        <v>44261.495138888888</v>
      </c>
      <c r="F476">
        <v>104100</v>
      </c>
      <c r="G476">
        <v>12.23</v>
      </c>
      <c r="H476" s="14">
        <f>+G476*1.91</f>
        <v>23.359300000000001</v>
      </c>
      <c r="K476" t="s">
        <v>196</v>
      </c>
      <c r="L476" cm="1">
        <f t="array" ref="L476:L483">TRANSPOSE(A476:H476)</f>
        <v>13</v>
      </c>
    </row>
    <row r="477" spans="1:12" x14ac:dyDescent="0.3">
      <c r="K477" t="s">
        <v>197</v>
      </c>
      <c r="L477">
        <v>3</v>
      </c>
    </row>
    <row r="478" spans="1:12" x14ac:dyDescent="0.3">
      <c r="K478" t="s">
        <v>198</v>
      </c>
      <c r="L478">
        <v>11</v>
      </c>
    </row>
    <row r="479" spans="1:12" x14ac:dyDescent="0.3">
      <c r="K479" t="s">
        <v>199</v>
      </c>
      <c r="L479">
        <v>3</v>
      </c>
    </row>
    <row r="480" spans="1:12" x14ac:dyDescent="0.3">
      <c r="K480" t="s">
        <v>206</v>
      </c>
      <c r="L480" s="34">
        <v>44261.495138888888</v>
      </c>
    </row>
    <row r="481" spans="1:12" x14ac:dyDescent="0.3">
      <c r="K481" t="s">
        <v>200</v>
      </c>
      <c r="L481">
        <v>104100</v>
      </c>
    </row>
    <row r="482" spans="1:12" x14ac:dyDescent="0.3">
      <c r="K482" t="s">
        <v>207</v>
      </c>
      <c r="L482" s="14">
        <v>12.23</v>
      </c>
    </row>
    <row r="483" spans="1:12" x14ac:dyDescent="0.3">
      <c r="K483" t="s">
        <v>205</v>
      </c>
      <c r="L483" s="14">
        <v>23.359300000000001</v>
      </c>
    </row>
    <row r="485" spans="1:12" x14ac:dyDescent="0.3">
      <c r="A485">
        <v>14</v>
      </c>
      <c r="B485">
        <v>4</v>
      </c>
      <c r="C485">
        <v>12</v>
      </c>
      <c r="D485">
        <v>4</v>
      </c>
      <c r="E485" s="34">
        <v>44261.993055555555</v>
      </c>
      <c r="F485">
        <v>104500</v>
      </c>
      <c r="G485">
        <v>12.35</v>
      </c>
      <c r="H485" s="14">
        <f>+G485*1.91</f>
        <v>23.5885</v>
      </c>
      <c r="K485" t="s">
        <v>196</v>
      </c>
      <c r="L485" cm="1">
        <f t="array" ref="L485:L492">TRANSPOSE(A485:H485)</f>
        <v>14</v>
      </c>
    </row>
    <row r="486" spans="1:12" x14ac:dyDescent="0.3">
      <c r="K486" t="s">
        <v>197</v>
      </c>
      <c r="L486">
        <v>4</v>
      </c>
    </row>
    <row r="487" spans="1:12" x14ac:dyDescent="0.3">
      <c r="K487" t="s">
        <v>198</v>
      </c>
      <c r="L487">
        <v>12</v>
      </c>
    </row>
    <row r="488" spans="1:12" x14ac:dyDescent="0.3">
      <c r="K488" t="s">
        <v>199</v>
      </c>
      <c r="L488">
        <v>4</v>
      </c>
    </row>
    <row r="489" spans="1:12" x14ac:dyDescent="0.3">
      <c r="K489" t="s">
        <v>206</v>
      </c>
      <c r="L489" s="34">
        <v>44261.993055555555</v>
      </c>
    </row>
    <row r="490" spans="1:12" x14ac:dyDescent="0.3">
      <c r="K490" t="s">
        <v>200</v>
      </c>
      <c r="L490">
        <v>104500</v>
      </c>
    </row>
    <row r="491" spans="1:12" x14ac:dyDescent="0.3">
      <c r="K491" t="s">
        <v>207</v>
      </c>
      <c r="L491" s="14">
        <v>12.35</v>
      </c>
    </row>
    <row r="492" spans="1:12" x14ac:dyDescent="0.3">
      <c r="K492" t="s">
        <v>205</v>
      </c>
      <c r="L492" s="14">
        <v>23.5885</v>
      </c>
    </row>
    <row r="494" spans="1:12" x14ac:dyDescent="0.3">
      <c r="A494">
        <v>15</v>
      </c>
      <c r="B494">
        <v>3</v>
      </c>
      <c r="C494">
        <v>15</v>
      </c>
      <c r="D494">
        <v>7</v>
      </c>
      <c r="E494" s="34">
        <v>44263.489583333336</v>
      </c>
      <c r="F494">
        <v>105700</v>
      </c>
      <c r="G494">
        <v>11.98</v>
      </c>
      <c r="H494" s="14">
        <f>+G494*1.91</f>
        <v>22.881799999999998</v>
      </c>
      <c r="K494" t="s">
        <v>196</v>
      </c>
      <c r="L494" cm="1">
        <f t="array" ref="L494:L501">TRANSPOSE(A494:H494)</f>
        <v>15</v>
      </c>
    </row>
    <row r="495" spans="1:12" x14ac:dyDescent="0.3">
      <c r="K495" t="s">
        <v>197</v>
      </c>
      <c r="L495">
        <v>3</v>
      </c>
    </row>
    <row r="496" spans="1:12" x14ac:dyDescent="0.3">
      <c r="K496" t="s">
        <v>198</v>
      </c>
      <c r="L496">
        <v>15</v>
      </c>
    </row>
    <row r="497" spans="1:12" x14ac:dyDescent="0.3">
      <c r="K497" t="s">
        <v>199</v>
      </c>
      <c r="L497">
        <v>7</v>
      </c>
    </row>
    <row r="498" spans="1:12" x14ac:dyDescent="0.3">
      <c r="K498" t="s">
        <v>206</v>
      </c>
      <c r="L498" s="34">
        <v>44263.489583333336</v>
      </c>
    </row>
    <row r="499" spans="1:12" x14ac:dyDescent="0.3">
      <c r="K499" t="s">
        <v>200</v>
      </c>
      <c r="L499">
        <v>105700</v>
      </c>
    </row>
    <row r="500" spans="1:12" x14ac:dyDescent="0.3">
      <c r="K500" t="s">
        <v>207</v>
      </c>
      <c r="L500" s="14">
        <v>11.98</v>
      </c>
    </row>
    <row r="501" spans="1:12" x14ac:dyDescent="0.3">
      <c r="K501" t="s">
        <v>205</v>
      </c>
      <c r="L501" s="14">
        <v>22.881799999999998</v>
      </c>
    </row>
    <row r="503" spans="1:12" x14ac:dyDescent="0.3">
      <c r="A503">
        <v>16</v>
      </c>
      <c r="B503">
        <v>4</v>
      </c>
      <c r="C503">
        <v>16</v>
      </c>
      <c r="D503">
        <v>8</v>
      </c>
      <c r="E503" s="34">
        <v>44263.993055555555</v>
      </c>
      <c r="F503">
        <v>106100</v>
      </c>
      <c r="G503">
        <v>12.23</v>
      </c>
      <c r="H503" s="14">
        <f>+G503*1.91</f>
        <v>23.359300000000001</v>
      </c>
      <c r="K503" t="s">
        <v>196</v>
      </c>
      <c r="L503" cm="1">
        <f t="array" ref="L503:L510">TRANSPOSE(A503:H503)</f>
        <v>16</v>
      </c>
    </row>
    <row r="504" spans="1:12" x14ac:dyDescent="0.3">
      <c r="K504" t="s">
        <v>197</v>
      </c>
      <c r="L504">
        <v>4</v>
      </c>
    </row>
    <row r="505" spans="1:12" x14ac:dyDescent="0.3">
      <c r="K505" t="s">
        <v>198</v>
      </c>
      <c r="L505">
        <v>16</v>
      </c>
    </row>
    <row r="506" spans="1:12" x14ac:dyDescent="0.3">
      <c r="K506" t="s">
        <v>199</v>
      </c>
      <c r="L506">
        <v>8</v>
      </c>
    </row>
    <row r="507" spans="1:12" x14ac:dyDescent="0.3">
      <c r="K507" t="s">
        <v>206</v>
      </c>
      <c r="L507" s="34">
        <v>44263.993055555555</v>
      </c>
    </row>
    <row r="508" spans="1:12" x14ac:dyDescent="0.3">
      <c r="K508" t="s">
        <v>200</v>
      </c>
      <c r="L508">
        <v>106100</v>
      </c>
    </row>
    <row r="509" spans="1:12" x14ac:dyDescent="0.3">
      <c r="K509" t="s">
        <v>207</v>
      </c>
      <c r="L509" s="14">
        <v>12.23</v>
      </c>
    </row>
    <row r="510" spans="1:12" x14ac:dyDescent="0.3">
      <c r="K510" t="s">
        <v>205</v>
      </c>
      <c r="L510" s="14">
        <v>23.359300000000001</v>
      </c>
    </row>
    <row r="512" spans="1:12" x14ac:dyDescent="0.3">
      <c r="A512" t="str" cm="1">
        <f t="array" ref="A512:G512">TRANSPOSE(K513:K519)</f>
        <v>"_id":</v>
      </c>
      <c r="B512" t="str">
        <v>"_id_viatura":</v>
      </c>
      <c r="C512" t="str">
        <v>"_data":</v>
      </c>
      <c r="D512" t="str">
        <v>"_kms":</v>
      </c>
      <c r="E512" t="str">
        <v>"_oficina":</v>
      </c>
      <c r="F512" t="str">
        <v>"_descricao":</v>
      </c>
      <c r="G512" t="str">
        <v>"_euros":</v>
      </c>
    </row>
    <row r="513" spans="1:12" x14ac:dyDescent="0.3">
      <c r="A513">
        <v>1</v>
      </c>
      <c r="B513">
        <v>1</v>
      </c>
      <c r="C513" s="37">
        <v>44254</v>
      </c>
      <c r="D513">
        <v>100000</v>
      </c>
      <c r="E513" t="s">
        <v>210</v>
      </c>
      <c r="F513" t="s">
        <v>211</v>
      </c>
      <c r="G513" s="14">
        <v>90.2</v>
      </c>
      <c r="K513" t="s">
        <v>196</v>
      </c>
      <c r="L513" cm="1">
        <f t="array" ref="L513:L519">TRANSPOSE(A513:G513)</f>
        <v>1</v>
      </c>
    </row>
    <row r="514" spans="1:12" x14ac:dyDescent="0.3">
      <c r="A514">
        <v>2</v>
      </c>
      <c r="K514" t="s">
        <v>197</v>
      </c>
      <c r="L514">
        <v>1</v>
      </c>
    </row>
    <row r="515" spans="1:12" x14ac:dyDescent="0.3">
      <c r="A515">
        <v>3</v>
      </c>
      <c r="K515" t="s">
        <v>206</v>
      </c>
      <c r="L515" s="37">
        <v>44254</v>
      </c>
    </row>
    <row r="516" spans="1:12" x14ac:dyDescent="0.3">
      <c r="A516">
        <v>4</v>
      </c>
      <c r="K516" t="s">
        <v>200</v>
      </c>
      <c r="L516">
        <v>100000</v>
      </c>
    </row>
    <row r="517" spans="1:12" x14ac:dyDescent="0.3">
      <c r="A517">
        <v>5</v>
      </c>
      <c r="K517" t="s">
        <v>208</v>
      </c>
      <c r="L517" t="str">
        <v>"Oficina xpto"</v>
      </c>
    </row>
    <row r="518" spans="1:12" x14ac:dyDescent="0.3">
      <c r="A518">
        <v>6</v>
      </c>
      <c r="K518" t="s">
        <v>209</v>
      </c>
      <c r="L518" t="str">
        <v>"Manutenção preventiva"</v>
      </c>
    </row>
    <row r="519" spans="1:12" x14ac:dyDescent="0.3">
      <c r="K519" t="s">
        <v>205</v>
      </c>
      <c r="L519">
        <v>90.2</v>
      </c>
    </row>
    <row r="521" spans="1:12" x14ac:dyDescent="0.3">
      <c r="B521">
        <v>2</v>
      </c>
      <c r="C521" s="37">
        <v>44255</v>
      </c>
      <c r="D521">
        <v>100000</v>
      </c>
      <c r="E521" t="s">
        <v>210</v>
      </c>
      <c r="F521" t="s">
        <v>211</v>
      </c>
      <c r="G521" s="14">
        <v>110.23</v>
      </c>
      <c r="K521" t="s">
        <v>196</v>
      </c>
      <c r="L521" cm="1">
        <f t="array" ref="L521:L527">TRANSPOSE(A521:G521)</f>
        <v>0</v>
      </c>
    </row>
    <row r="522" spans="1:12" x14ac:dyDescent="0.3">
      <c r="K522" t="s">
        <v>197</v>
      </c>
      <c r="L522">
        <v>2</v>
      </c>
    </row>
    <row r="523" spans="1:12" x14ac:dyDescent="0.3">
      <c r="K523" t="s">
        <v>206</v>
      </c>
      <c r="L523" s="37">
        <v>44255</v>
      </c>
    </row>
    <row r="524" spans="1:12" x14ac:dyDescent="0.3">
      <c r="K524" t="s">
        <v>200</v>
      </c>
      <c r="L524">
        <v>100000</v>
      </c>
    </row>
    <row r="525" spans="1:12" x14ac:dyDescent="0.3">
      <c r="K525" t="s">
        <v>208</v>
      </c>
      <c r="L525" t="str">
        <v>"Oficina xpto"</v>
      </c>
    </row>
    <row r="526" spans="1:12" x14ac:dyDescent="0.3">
      <c r="K526" t="s">
        <v>209</v>
      </c>
      <c r="L526" t="str">
        <v>"Manutenção preventiva"</v>
      </c>
    </row>
    <row r="527" spans="1:12" x14ac:dyDescent="0.3">
      <c r="K527" t="s">
        <v>205</v>
      </c>
      <c r="L527">
        <v>110.23</v>
      </c>
    </row>
    <row r="529" spans="2:12" x14ac:dyDescent="0.3">
      <c r="B529">
        <v>3</v>
      </c>
      <c r="C529" s="37">
        <v>44256</v>
      </c>
      <c r="D529">
        <v>100000</v>
      </c>
      <c r="E529" t="s">
        <v>210</v>
      </c>
      <c r="F529" t="s">
        <v>211</v>
      </c>
      <c r="G529" s="14">
        <v>183.32</v>
      </c>
      <c r="K529" t="s">
        <v>196</v>
      </c>
      <c r="L529" cm="1">
        <f t="array" ref="L529:L535">TRANSPOSE(A529:G529)</f>
        <v>0</v>
      </c>
    </row>
    <row r="530" spans="2:12" x14ac:dyDescent="0.3">
      <c r="K530" t="s">
        <v>197</v>
      </c>
      <c r="L530">
        <v>3</v>
      </c>
    </row>
    <row r="531" spans="2:12" x14ac:dyDescent="0.3">
      <c r="K531" t="s">
        <v>206</v>
      </c>
      <c r="L531" s="37">
        <v>44256</v>
      </c>
    </row>
    <row r="532" spans="2:12" x14ac:dyDescent="0.3">
      <c r="K532" t="s">
        <v>200</v>
      </c>
      <c r="L532">
        <v>100000</v>
      </c>
    </row>
    <row r="533" spans="2:12" x14ac:dyDescent="0.3">
      <c r="K533" t="s">
        <v>208</v>
      </c>
      <c r="L533" t="str">
        <v>"Oficina xpto"</v>
      </c>
    </row>
    <row r="534" spans="2:12" x14ac:dyDescent="0.3">
      <c r="K534" t="s">
        <v>209</v>
      </c>
      <c r="L534" t="str">
        <v>"Manutenção preventiva"</v>
      </c>
    </row>
    <row r="535" spans="2:12" x14ac:dyDescent="0.3">
      <c r="K535" t="s">
        <v>205</v>
      </c>
      <c r="L535">
        <v>183.32</v>
      </c>
    </row>
    <row r="537" spans="2:12" x14ac:dyDescent="0.3">
      <c r="B537">
        <v>4</v>
      </c>
      <c r="C537" s="37">
        <v>44257</v>
      </c>
      <c r="D537">
        <v>100000</v>
      </c>
      <c r="E537" t="s">
        <v>210</v>
      </c>
      <c r="F537" t="s">
        <v>211</v>
      </c>
      <c r="G537" s="14">
        <v>127.12</v>
      </c>
      <c r="K537" t="s">
        <v>196</v>
      </c>
      <c r="L537" cm="1">
        <f t="array" ref="L537:L543">TRANSPOSE(A537:G537)</f>
        <v>0</v>
      </c>
    </row>
    <row r="538" spans="2:12" x14ac:dyDescent="0.3">
      <c r="K538" t="s">
        <v>197</v>
      </c>
      <c r="L538">
        <v>4</v>
      </c>
    </row>
    <row r="539" spans="2:12" x14ac:dyDescent="0.3">
      <c r="K539" t="s">
        <v>206</v>
      </c>
      <c r="L539" s="37">
        <v>44257</v>
      </c>
    </row>
    <row r="540" spans="2:12" x14ac:dyDescent="0.3">
      <c r="K540" t="s">
        <v>200</v>
      </c>
      <c r="L540">
        <v>100000</v>
      </c>
    </row>
    <row r="541" spans="2:12" x14ac:dyDescent="0.3">
      <c r="K541" t="s">
        <v>208</v>
      </c>
      <c r="L541" t="str">
        <v>"Oficina xpto"</v>
      </c>
    </row>
    <row r="542" spans="2:12" x14ac:dyDescent="0.3">
      <c r="K542" t="s">
        <v>209</v>
      </c>
      <c r="L542" t="str">
        <v>"Manutenção preventiva"</v>
      </c>
    </row>
    <row r="543" spans="2:12" x14ac:dyDescent="0.3">
      <c r="K543" t="s">
        <v>205</v>
      </c>
      <c r="L543">
        <v>127.12</v>
      </c>
    </row>
    <row r="545" spans="2:12" x14ac:dyDescent="0.3">
      <c r="B545">
        <v>1</v>
      </c>
      <c r="C545" s="37">
        <v>44258</v>
      </c>
      <c r="D545">
        <v>100000</v>
      </c>
      <c r="E545" t="s">
        <v>210</v>
      </c>
      <c r="F545" t="s">
        <v>211</v>
      </c>
      <c r="G545" s="14">
        <v>110.55</v>
      </c>
      <c r="K545" t="s">
        <v>196</v>
      </c>
      <c r="L545" cm="1">
        <f t="array" ref="L545:L551">TRANSPOSE(A545:G545)</f>
        <v>0</v>
      </c>
    </row>
    <row r="546" spans="2:12" x14ac:dyDescent="0.3">
      <c r="K546" t="s">
        <v>197</v>
      </c>
      <c r="L546">
        <v>1</v>
      </c>
    </row>
    <row r="547" spans="2:12" x14ac:dyDescent="0.3">
      <c r="K547" t="s">
        <v>206</v>
      </c>
      <c r="L547" s="37">
        <v>44258</v>
      </c>
    </row>
    <row r="548" spans="2:12" x14ac:dyDescent="0.3">
      <c r="K548" t="s">
        <v>200</v>
      </c>
      <c r="L548">
        <v>100000</v>
      </c>
    </row>
    <row r="549" spans="2:12" x14ac:dyDescent="0.3">
      <c r="K549" t="s">
        <v>208</v>
      </c>
      <c r="L549" t="str">
        <v>"Oficina xpto"</v>
      </c>
    </row>
    <row r="550" spans="2:12" x14ac:dyDescent="0.3">
      <c r="K550" t="s">
        <v>209</v>
      </c>
      <c r="L550" t="str">
        <v>"Manutenção preventiva"</v>
      </c>
    </row>
    <row r="551" spans="2:12" x14ac:dyDescent="0.3">
      <c r="K551" t="s">
        <v>205</v>
      </c>
      <c r="L551">
        <v>110.55</v>
      </c>
    </row>
    <row r="553" spans="2:12" x14ac:dyDescent="0.3">
      <c r="B553">
        <v>2</v>
      </c>
      <c r="C553" s="37">
        <v>44259</v>
      </c>
      <c r="D553">
        <v>100000</v>
      </c>
      <c r="E553" t="s">
        <v>210</v>
      </c>
      <c r="F553" t="s">
        <v>212</v>
      </c>
      <c r="G553" s="14">
        <v>245.55</v>
      </c>
      <c r="K553" t="s">
        <v>196</v>
      </c>
      <c r="L553" cm="1">
        <f t="array" ref="L553:L559">TRANSPOSE(A553:G553)</f>
        <v>0</v>
      </c>
    </row>
    <row r="554" spans="2:12" x14ac:dyDescent="0.3">
      <c r="K554" t="s">
        <v>197</v>
      </c>
      <c r="L554">
        <v>2</v>
      </c>
    </row>
    <row r="555" spans="2:12" x14ac:dyDescent="0.3">
      <c r="K555" t="s">
        <v>206</v>
      </c>
      <c r="L555" s="37">
        <v>44259</v>
      </c>
    </row>
    <row r="556" spans="2:12" x14ac:dyDescent="0.3">
      <c r="K556" t="s">
        <v>200</v>
      </c>
      <c r="L556">
        <v>100000</v>
      </c>
    </row>
    <row r="557" spans="2:12" x14ac:dyDescent="0.3">
      <c r="K557" t="s">
        <v>208</v>
      </c>
      <c r="L557" t="str">
        <v>"Oficina xpto"</v>
      </c>
    </row>
    <row r="558" spans="2:12" x14ac:dyDescent="0.3">
      <c r="K558" t="s">
        <v>209</v>
      </c>
      <c r="L558" t="str">
        <v>"Manutenção reativa"</v>
      </c>
    </row>
    <row r="559" spans="2:12" x14ac:dyDescent="0.3">
      <c r="K559" t="s">
        <v>205</v>
      </c>
      <c r="L559">
        <v>245.55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Folha1</vt:lpstr>
      <vt:lpstr>Empresarial</vt:lpstr>
      <vt:lpstr>Pessoal</vt:lpstr>
      <vt:lpstr>Folha2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ajrpm05</dc:creator>
  <cp:lastModifiedBy>ajrpm05</cp:lastModifiedBy>
  <dcterms:created xsi:type="dcterms:W3CDTF">2022-03-07T09:30:12Z</dcterms:created>
  <dcterms:modified xsi:type="dcterms:W3CDTF">2022-05-29T00:02:06Z</dcterms:modified>
</cp:coreProperties>
</file>