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week-ten/"/>
    </mc:Choice>
  </mc:AlternateContent>
  <xr:revisionPtr revIDLastSave="238" documentId="8_{E26B1D8D-8632-4105-91C3-BB762D40D477}" xr6:coauthVersionLast="47" xr6:coauthVersionMax="47" xr10:uidLastSave="{D58D6F00-1137-4231-8A21-67856222A00D}"/>
  <bookViews>
    <workbookView xWindow="3255" yWindow="1140" windowWidth="21600" windowHeight="11385" activeTab="3" xr2:uid="{00000000-000D-0000-FFFF-FFFF00000000}"/>
  </bookViews>
  <sheets>
    <sheet name="engineering words" sheetId="1" r:id="rId1"/>
    <sheet name="engineering numbers" sheetId="2" r:id="rId2"/>
    <sheet name="design words" sheetId="3" r:id="rId3"/>
    <sheet name="design numbers" sheetId="4" r:id="rId4"/>
    <sheet name="Estimated Consup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4" l="1"/>
  <c r="C22" i="4"/>
  <c r="B22" i="4"/>
  <c r="C23" i="4"/>
  <c r="B23" i="4"/>
  <c r="I17" i="5"/>
  <c r="K11" i="5"/>
  <c r="J16" i="5"/>
  <c r="I16" i="5"/>
  <c r="J15" i="5"/>
  <c r="I15" i="5"/>
  <c r="C16" i="2"/>
  <c r="C24" i="2" s="1"/>
  <c r="C15" i="2"/>
  <c r="C23" i="2"/>
  <c r="C9" i="2"/>
  <c r="C10" i="2" s="1"/>
  <c r="D10" i="2" s="1"/>
  <c r="D8" i="2"/>
  <c r="C14" i="2"/>
  <c r="E16" i="5"/>
  <c r="D16" i="5"/>
  <c r="E19" i="5"/>
  <c r="D19" i="5"/>
  <c r="B19" i="5"/>
  <c r="C19" i="5"/>
  <c r="C16" i="5"/>
  <c r="B16" i="5"/>
  <c r="B21" i="5" s="1"/>
  <c r="B24" i="5" s="1"/>
  <c r="B25" i="5" s="1"/>
  <c r="D11" i="5"/>
  <c r="C25" i="4"/>
  <c r="C26" i="4" s="1"/>
  <c r="A15" i="4"/>
  <c r="A18" i="2"/>
  <c r="A12" i="2"/>
  <c r="A5" i="2"/>
  <c r="A1" i="2"/>
  <c r="B25" i="4" l="1"/>
  <c r="D30" i="4"/>
  <c r="D9" i="2"/>
  <c r="D11" i="2" s="1"/>
  <c r="D21" i="5"/>
  <c r="D24" i="5" s="1"/>
  <c r="D25" i="5" s="1"/>
  <c r="C21" i="5"/>
  <c r="C24" i="5" s="1"/>
  <c r="C25" i="5" s="1"/>
  <c r="E21" i="5"/>
  <c r="E24" i="5" s="1"/>
  <c r="E25" i="5" s="1"/>
  <c r="B26" i="4"/>
  <c r="C22" i="2" l="1"/>
  <c r="C25" i="2" s="1"/>
  <c r="C27" i="2" l="1"/>
  <c r="C28" i="2" s="1"/>
  <c r="A11" i="1" s="1"/>
</calcChain>
</file>

<file path=xl/sharedStrings.xml><?xml version="1.0" encoding="utf-8"?>
<sst xmlns="http://schemas.openxmlformats.org/spreadsheetml/2006/main" count="112" uniqueCount="76">
  <si>
    <t>1. What are the different states the device can be in?</t>
  </si>
  <si>
    <t>2. How much will your device be in each state?</t>
  </si>
  <si>
    <t>3. How much current is used in each state?</t>
  </si>
  <si>
    <t>days</t>
  </si>
  <si>
    <t>on</t>
  </si>
  <si>
    <t>asleep</t>
  </si>
  <si>
    <t>seconds</t>
  </si>
  <si>
    <t>proportion of time in each state</t>
  </si>
  <si>
    <t>current reading</t>
  </si>
  <si>
    <t>mA</t>
  </si>
  <si>
    <t>battery size</t>
  </si>
  <si>
    <t>mAh</t>
  </si>
  <si>
    <t>power used in</t>
  </si>
  <si>
    <t xml:space="preserve"> mA * proportion time spent in mode</t>
  </si>
  <si>
    <t>TOTAL</t>
  </si>
  <si>
    <t>mA Total</t>
  </si>
  <si>
    <t>hours of use</t>
  </si>
  <si>
    <t>days of use</t>
  </si>
  <si>
    <t>1. How big of a battery can we fit in the housing? Is there a maximum cost?</t>
  </si>
  <si>
    <t>2. How long must the unit work between charging?</t>
  </si>
  <si>
    <t>At least 24 hours, preferably 48 hours for nightly charging with the occasional missed charge cycle.</t>
  </si>
  <si>
    <t>3. What are the estimated pieces of the system?</t>
  </si>
  <si>
    <t>MicroView, accelerometer, battery</t>
  </si>
  <si>
    <t>4. Can we build this?</t>
  </si>
  <si>
    <t>As long as the screen is only on about 5% of the time</t>
  </si>
  <si>
    <t>11mm x 4mm</t>
  </si>
  <si>
    <t>Searching for these parameters leads to a 40mAh battery that is 11.5 x 3.2 and costs $4.50 (single quantities)</t>
  </si>
  <si>
    <t>https://www.sparkfun.com/products/13852</t>
  </si>
  <si>
    <t>mAh battery</t>
  </si>
  <si>
    <t>Volt</t>
  </si>
  <si>
    <t>Goal time</t>
  </si>
  <si>
    <t>hours</t>
  </si>
  <si>
    <t>System can average this much current: 
(battery mAh) / (hours)</t>
  </si>
  <si>
    <t>What parts do we expect to use and how much current do they consume?</t>
  </si>
  <si>
    <t>On</t>
  </si>
  <si>
    <t>Asleep</t>
  </si>
  <si>
    <t>3.3V-16V in</t>
  </si>
  <si>
    <t>Total</t>
  </si>
  <si>
    <t>Battery can last approx</t>
  </si>
  <si>
    <t>What is the average current consumption given different on-time percents?</t>
  </si>
  <si>
    <t>%</t>
  </si>
  <si>
    <t>mA / hour</t>
  </si>
  <si>
    <t>Power sleep values per unit</t>
  </si>
  <si>
    <t>STM32F411CE</t>
  </si>
  <si>
    <t>Fully On</t>
  </si>
  <si>
    <t>Figures in mA</t>
  </si>
  <si>
    <t>Sleep mode</t>
  </si>
  <si>
    <t>Assumptions</t>
  </si>
  <si>
    <t>1. All Periphers on</t>
  </si>
  <si>
    <t>2. HIS, PLL ON</t>
  </si>
  <si>
    <t xml:space="preserve">Stop mode </t>
  </si>
  <si>
    <t>Standby</t>
  </si>
  <si>
    <t>50% brightness</t>
  </si>
  <si>
    <t>Fuel Guage</t>
  </si>
  <si>
    <t>MPU6050</t>
  </si>
  <si>
    <t>Idle</t>
  </si>
  <si>
    <t>operating</t>
  </si>
  <si>
    <t>Neo Pixel (assume 1 face)</t>
  </si>
  <si>
    <t>Battery (mAh)</t>
  </si>
  <si>
    <t>Duration (h)</t>
  </si>
  <si>
    <t>Operational : Calculating Orentation, time and configuration
Sleep : wake on Gyro/Acc, RTC or Battery monitor interrupt</t>
  </si>
  <si>
    <t>99% of time will be in sleep mode. Operational time could be limited to &lt;10s or greater when configuring, however, confiuration is not performed offten. There would be a daily download on infotrmaation  +- 10s</t>
  </si>
  <si>
    <t>Using a DVM in current sensing mode to measure the current in each state.
Using typical figures from datasheets</t>
  </si>
  <si>
    <t>Days</t>
  </si>
  <si>
    <t>Estimating 10 task changes per day @ 10s per task change</t>
  </si>
  <si>
    <t>Hours</t>
  </si>
  <si>
    <t>Seconds in day</t>
  </si>
  <si>
    <t>standyBy</t>
  </si>
  <si>
    <t>Operational</t>
  </si>
  <si>
    <t>3v3 Busk Boost regulator</t>
  </si>
  <si>
    <t>4. How long will the device last given a 20000mAh battery?</t>
  </si>
  <si>
    <t>55mm x 34 x 10 mm, £6</t>
  </si>
  <si>
    <t>Voltage regulators</t>
  </si>
  <si>
    <t>Lipo Monitor</t>
  </si>
  <si>
    <t>Addressabe LED (Assume 1 face ie 12 Pixels, measured consuption)</t>
  </si>
  <si>
    <t>Black Pill dev STM32F411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</si>
</sst>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0"/>
  </numFmts>
  <fonts count="10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u/>
      <sz val="10"/>
      <color rgb="FF0000FF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1" fillId="3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Alignment="1"/>
    <xf numFmtId="164" fontId="1" fillId="2" borderId="0" xfId="0" applyNumberFormat="1" applyFont="1" applyFill="1" applyAlignment="1"/>
    <xf numFmtId="0" fontId="3" fillId="0" borderId="0" xfId="0" applyFont="1" applyAlignment="1"/>
    <xf numFmtId="0" fontId="1" fillId="5" borderId="0" xfId="0" applyFont="1" applyFill="1" applyAlignment="1"/>
    <xf numFmtId="0" fontId="2" fillId="0" borderId="0" xfId="0" applyFont="1" applyAlignment="1"/>
    <xf numFmtId="0" fontId="1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65" fontId="0" fillId="0" borderId="0" xfId="0" applyNumberFormat="1" applyFont="1" applyAlignment="1"/>
    <xf numFmtId="9" fontId="0" fillId="0" borderId="0" xfId="0" applyNumberFormat="1" applyFont="1" applyAlignment="1"/>
    <xf numFmtId="10" fontId="1" fillId="0" borderId="0" xfId="1" applyNumberFormat="1" applyFont="1" applyAlignment="1"/>
    <xf numFmtId="10" fontId="0" fillId="0" borderId="0" xfId="0" applyNumberFormat="1" applyFont="1" applyAlignment="1"/>
    <xf numFmtId="0" fontId="0" fillId="6" borderId="0" xfId="0" applyFont="1" applyFill="1" applyAlignment="1"/>
    <xf numFmtId="2" fontId="1" fillId="3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38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>
      <selection activeCell="D8" sqref="D8"/>
    </sheetView>
  </sheetViews>
  <sheetFormatPr defaultColWidth="12.5703125" defaultRowHeight="15.75" customHeight="1" x14ac:dyDescent="0.2"/>
  <cols>
    <col min="1" max="1" width="76" customWidth="1"/>
  </cols>
  <sheetData>
    <row r="1" spans="1:2" ht="12.75" x14ac:dyDescent="0.2">
      <c r="A1" s="1" t="s">
        <v>0</v>
      </c>
    </row>
    <row r="2" spans="1:2" ht="25.5" x14ac:dyDescent="0.2">
      <c r="A2" s="2" t="s">
        <v>60</v>
      </c>
    </row>
    <row r="3" spans="1:2" ht="15.75" customHeight="1" x14ac:dyDescent="0.2">
      <c r="A3" s="3"/>
    </row>
    <row r="4" spans="1:2" ht="12.75" x14ac:dyDescent="0.2">
      <c r="A4" s="1" t="s">
        <v>1</v>
      </c>
    </row>
    <row r="5" spans="1:2" ht="38.25" x14ac:dyDescent="0.2">
      <c r="A5" s="2" t="s">
        <v>61</v>
      </c>
    </row>
    <row r="6" spans="1:2" ht="15.75" customHeight="1" x14ac:dyDescent="0.2">
      <c r="A6" s="3"/>
    </row>
    <row r="7" spans="1:2" ht="15.75" customHeight="1" x14ac:dyDescent="0.2">
      <c r="A7" s="1" t="s">
        <v>2</v>
      </c>
    </row>
    <row r="8" spans="1:2" ht="25.5" x14ac:dyDescent="0.2">
      <c r="A8" s="2" t="s">
        <v>62</v>
      </c>
    </row>
    <row r="10" spans="1:2" ht="15.75" customHeight="1" x14ac:dyDescent="0.2">
      <c r="A10" s="1" t="s">
        <v>70</v>
      </c>
    </row>
    <row r="11" spans="1:2" ht="15.75" customHeight="1" x14ac:dyDescent="0.2">
      <c r="A11" s="28">
        <f>'engineering numbers'!C28</f>
        <v>7.7482313800960334</v>
      </c>
      <c r="B11" s="4" t="s">
        <v>3</v>
      </c>
    </row>
    <row r="12" spans="1:2" ht="15.75" customHeight="1" x14ac:dyDescent="0.2">
      <c r="A12" s="3"/>
    </row>
    <row r="13" spans="1:2" ht="15.75" customHeight="1" x14ac:dyDescent="0.2">
      <c r="A13" s="3"/>
    </row>
    <row r="14" spans="1:2" ht="15.75" customHeight="1" x14ac:dyDescent="0.2">
      <c r="A14" s="3"/>
    </row>
    <row r="15" spans="1:2" ht="15.75" customHeight="1" x14ac:dyDescent="0.2">
      <c r="A15" s="3"/>
    </row>
    <row r="16" spans="1:2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8"/>
  <sheetViews>
    <sheetView topLeftCell="A13" workbookViewId="0">
      <selection activeCell="F28" sqref="F28"/>
    </sheetView>
  </sheetViews>
  <sheetFormatPr defaultColWidth="12.5703125" defaultRowHeight="15.75" customHeight="1" x14ac:dyDescent="0.2"/>
  <cols>
    <col min="1" max="1" width="47.5703125" bestFit="1" customWidth="1"/>
    <col min="2" max="2" width="10.28515625" customWidth="1"/>
  </cols>
  <sheetData>
    <row r="1" spans="1:5" ht="15.75" customHeight="1" x14ac:dyDescent="0.2">
      <c r="A1" s="4" t="str">
        <f>'engineering words'!A1</f>
        <v>1. What are the different states the device can be in?</v>
      </c>
      <c r="B1" s="10"/>
    </row>
    <row r="2" spans="1:5" ht="15.75" customHeight="1" x14ac:dyDescent="0.2">
      <c r="A2" s="5" t="s">
        <v>4</v>
      </c>
      <c r="B2" s="5"/>
    </row>
    <row r="3" spans="1:5" ht="15.75" customHeight="1" x14ac:dyDescent="0.2">
      <c r="A3" s="5" t="s">
        <v>5</v>
      </c>
      <c r="B3" s="5"/>
    </row>
    <row r="5" spans="1:5" ht="15.75" customHeight="1" x14ac:dyDescent="0.2">
      <c r="A5" s="4" t="str">
        <f>'engineering words'!A4</f>
        <v>2. How much will your device be in each state?</v>
      </c>
      <c r="B5" s="10"/>
    </row>
    <row r="6" spans="1:5" ht="15.75" customHeight="1" x14ac:dyDescent="0.2">
      <c r="C6" s="4" t="s">
        <v>6</v>
      </c>
      <c r="D6" s="4" t="s">
        <v>7</v>
      </c>
    </row>
    <row r="7" spans="1:5" ht="15.75" customHeight="1" x14ac:dyDescent="0.2">
      <c r="A7" t="s">
        <v>66</v>
      </c>
      <c r="B7" t="s">
        <v>65</v>
      </c>
      <c r="C7" s="10">
        <v>86400</v>
      </c>
      <c r="D7" s="10"/>
    </row>
    <row r="8" spans="1:5" ht="15.75" customHeight="1" x14ac:dyDescent="0.2">
      <c r="A8" s="4" t="s">
        <v>4</v>
      </c>
      <c r="B8" s="10"/>
      <c r="C8" s="5">
        <v>100</v>
      </c>
      <c r="D8" s="25">
        <f>C8/$C$7</f>
        <v>1.1574074074074073E-3</v>
      </c>
      <c r="E8" t="s">
        <v>64</v>
      </c>
    </row>
    <row r="9" spans="1:5" ht="15.75" customHeight="1" x14ac:dyDescent="0.2">
      <c r="A9" s="4" t="s">
        <v>5</v>
      </c>
      <c r="B9" s="10">
        <v>9</v>
      </c>
      <c r="C9" s="6">
        <f>B9*(60*60)</f>
        <v>32400</v>
      </c>
      <c r="D9" s="25">
        <f t="shared" ref="D9:D10" si="0">C9/$C$7</f>
        <v>0.375</v>
      </c>
    </row>
    <row r="10" spans="1:5" ht="15.75" customHeight="1" x14ac:dyDescent="0.2">
      <c r="A10" s="10" t="s">
        <v>67</v>
      </c>
      <c r="B10" s="10"/>
      <c r="C10" s="27">
        <f>C7-SUM(C8:C9)</f>
        <v>53900</v>
      </c>
      <c r="D10" s="25">
        <f t="shared" si="0"/>
        <v>0.62384259259259256</v>
      </c>
    </row>
    <row r="11" spans="1:5" ht="15.75" customHeight="1" x14ac:dyDescent="0.2">
      <c r="D11" s="26">
        <f>SUM(D8:D10)</f>
        <v>1</v>
      </c>
    </row>
    <row r="12" spans="1:5" ht="15.75" customHeight="1" x14ac:dyDescent="0.2">
      <c r="A12" s="4" t="str">
        <f>'engineering words'!A7</f>
        <v>3. How much current is used in each state?</v>
      </c>
      <c r="B12" s="10"/>
    </row>
    <row r="13" spans="1:5" ht="15.75" customHeight="1" x14ac:dyDescent="0.2">
      <c r="C13" s="7" t="s">
        <v>8</v>
      </c>
      <c r="D13" s="4"/>
    </row>
    <row r="14" spans="1:5" ht="15.75" customHeight="1" x14ac:dyDescent="0.2">
      <c r="A14" s="4" t="s">
        <v>4</v>
      </c>
      <c r="B14" s="10"/>
      <c r="C14" s="5">
        <f>'Estimated Consuption'!B21</f>
        <v>67.417000000000002</v>
      </c>
      <c r="D14" s="4" t="s">
        <v>9</v>
      </c>
    </row>
    <row r="15" spans="1:5" ht="15.75" customHeight="1" x14ac:dyDescent="0.2">
      <c r="A15" s="4" t="s">
        <v>5</v>
      </c>
      <c r="B15" s="10"/>
      <c r="C15" s="5">
        <f>'Estimated Consuption'!C21</f>
        <v>28.456</v>
      </c>
      <c r="D15" s="4" t="s">
        <v>9</v>
      </c>
    </row>
    <row r="16" spans="1:5" ht="15.75" customHeight="1" x14ac:dyDescent="0.2">
      <c r="A16" s="10" t="s">
        <v>67</v>
      </c>
      <c r="C16" s="27">
        <f>'Estimated Consuption'!D21</f>
        <v>9.7999999999999997E-3</v>
      </c>
      <c r="D16" t="s">
        <v>9</v>
      </c>
    </row>
    <row r="18" spans="1:4" ht="15.75" customHeight="1" x14ac:dyDescent="0.2">
      <c r="A18" s="4" t="str">
        <f>'engineering words'!A10</f>
        <v>4. How long will the device last given a 20000mAh battery?</v>
      </c>
      <c r="B18" s="10"/>
    </row>
    <row r="19" spans="1:4" ht="15.75" customHeight="1" x14ac:dyDescent="0.2">
      <c r="A19" s="4" t="s">
        <v>10</v>
      </c>
      <c r="B19" s="10"/>
      <c r="C19" s="5">
        <v>2000</v>
      </c>
      <c r="D19" s="4" t="s">
        <v>11</v>
      </c>
    </row>
    <row r="21" spans="1:4" ht="15.75" customHeight="1" x14ac:dyDescent="0.2">
      <c r="A21" s="4" t="s">
        <v>12</v>
      </c>
      <c r="B21" s="10"/>
      <c r="C21" s="4"/>
    </row>
    <row r="22" spans="1:4" ht="15.75" customHeight="1" x14ac:dyDescent="0.2">
      <c r="A22" s="4" t="s">
        <v>4</v>
      </c>
      <c r="B22" s="10"/>
      <c r="C22" s="23">
        <f t="shared" ref="C22" si="1">C14*D8</f>
        <v>7.802893518518518E-2</v>
      </c>
      <c r="D22" s="4" t="s">
        <v>13</v>
      </c>
    </row>
    <row r="23" spans="1:4" ht="15.75" customHeight="1" x14ac:dyDescent="0.2">
      <c r="A23" s="4" t="s">
        <v>5</v>
      </c>
      <c r="B23" s="10"/>
      <c r="C23" s="23">
        <f>C15*D9</f>
        <v>10.670999999999999</v>
      </c>
      <c r="D23" s="4" t="s">
        <v>13</v>
      </c>
    </row>
    <row r="24" spans="1:4" ht="15.75" customHeight="1" x14ac:dyDescent="0.2">
      <c r="A24" s="10" t="s">
        <v>67</v>
      </c>
      <c r="B24" s="10"/>
      <c r="C24" s="23">
        <f>C16*D10</f>
        <v>6.1136574074074071E-3</v>
      </c>
      <c r="D24" s="10" t="s">
        <v>13</v>
      </c>
    </row>
    <row r="25" spans="1:4" ht="15.75" customHeight="1" x14ac:dyDescent="0.2">
      <c r="A25" s="4" t="s">
        <v>14</v>
      </c>
      <c r="B25" s="10"/>
      <c r="C25" s="23">
        <f>SUM(C22:C24)</f>
        <v>10.755142592592593</v>
      </c>
      <c r="D25" s="4" t="s">
        <v>15</v>
      </c>
    </row>
    <row r="27" spans="1:4" ht="12.75" x14ac:dyDescent="0.2">
      <c r="C27">
        <f>C19/C25</f>
        <v>185.9575531223048</v>
      </c>
      <c r="D27" s="4" t="s">
        <v>16</v>
      </c>
    </row>
    <row r="28" spans="1:4" ht="12.75" x14ac:dyDescent="0.2">
      <c r="C28" s="8">
        <f>C27/24</f>
        <v>7.7482313800960334</v>
      </c>
      <c r="D28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>
      <selection activeCell="A7" sqref="A7"/>
    </sheetView>
  </sheetViews>
  <sheetFormatPr defaultColWidth="12.5703125" defaultRowHeight="15.75" customHeight="1" x14ac:dyDescent="0.2"/>
  <cols>
    <col min="1" max="1" width="58.28515625" customWidth="1"/>
  </cols>
  <sheetData>
    <row r="1" spans="1:1" ht="25.5" x14ac:dyDescent="0.2">
      <c r="A1" s="1" t="s">
        <v>18</v>
      </c>
    </row>
    <row r="2" spans="1:1" ht="12.75" x14ac:dyDescent="0.2">
      <c r="A2" s="2" t="s">
        <v>71</v>
      </c>
    </row>
    <row r="3" spans="1:1" ht="15.75" customHeight="1" x14ac:dyDescent="0.2">
      <c r="A3" s="3"/>
    </row>
    <row r="4" spans="1:1" ht="15.75" customHeight="1" x14ac:dyDescent="0.2">
      <c r="A4" s="1" t="s">
        <v>19</v>
      </c>
    </row>
    <row r="5" spans="1:1" ht="25.5" x14ac:dyDescent="0.2">
      <c r="A5" s="2" t="s">
        <v>20</v>
      </c>
    </row>
    <row r="6" spans="1:1" ht="15.75" customHeight="1" x14ac:dyDescent="0.2">
      <c r="A6" s="3"/>
    </row>
    <row r="7" spans="1:1" ht="15.75" customHeight="1" x14ac:dyDescent="0.2">
      <c r="A7" s="1" t="s">
        <v>21</v>
      </c>
    </row>
    <row r="8" spans="1:1" ht="15.75" customHeight="1" x14ac:dyDescent="0.2">
      <c r="A8" s="2" t="s">
        <v>22</v>
      </c>
    </row>
    <row r="10" spans="1:1" ht="15.75" customHeight="1" x14ac:dyDescent="0.2">
      <c r="A10" s="1" t="s">
        <v>23</v>
      </c>
    </row>
    <row r="11" spans="1:1" ht="15.75" customHeight="1" x14ac:dyDescent="0.2">
      <c r="A11" s="9" t="s">
        <v>24</v>
      </c>
    </row>
    <row r="12" spans="1:1" ht="15.75" customHeight="1" x14ac:dyDescent="0.2">
      <c r="A12" s="3"/>
    </row>
    <row r="13" spans="1:1" ht="15.75" customHeight="1" x14ac:dyDescent="0.2">
      <c r="A13" s="3"/>
    </row>
    <row r="14" spans="1:1" ht="15.75" customHeight="1" x14ac:dyDescent="0.2">
      <c r="A14" s="3"/>
    </row>
    <row r="15" spans="1:1" ht="15.75" customHeight="1" x14ac:dyDescent="0.2">
      <c r="A15" s="3"/>
    </row>
    <row r="16" spans="1:1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3"/>
  <sheetViews>
    <sheetView tabSelected="1" topLeftCell="A13" workbookViewId="0">
      <selection activeCell="G29" sqref="G29"/>
    </sheetView>
  </sheetViews>
  <sheetFormatPr defaultColWidth="12.5703125" defaultRowHeight="15.75" customHeight="1" x14ac:dyDescent="0.2"/>
  <cols>
    <col min="1" max="1" width="94.7109375" bestFit="1" customWidth="1"/>
  </cols>
  <sheetData>
    <row r="1" spans="1:3" ht="15.75" customHeight="1" x14ac:dyDescent="0.2">
      <c r="A1" s="10" t="s">
        <v>18</v>
      </c>
    </row>
    <row r="2" spans="1:3" ht="15.75" customHeight="1" x14ac:dyDescent="0.2">
      <c r="A2" s="5" t="s">
        <v>25</v>
      </c>
    </row>
    <row r="3" spans="1:3" ht="15.75" customHeight="1" x14ac:dyDescent="0.2">
      <c r="A3" s="11">
        <v>5</v>
      </c>
    </row>
    <row r="4" spans="1:3" ht="15.75" customHeight="1" x14ac:dyDescent="0.2">
      <c r="A4" s="4"/>
    </row>
    <row r="5" spans="1:3" ht="15.75" customHeight="1" x14ac:dyDescent="0.2">
      <c r="A5" s="4" t="s">
        <v>26</v>
      </c>
    </row>
    <row r="6" spans="1:3" ht="15.75" customHeight="1" x14ac:dyDescent="0.2">
      <c r="A6" s="12" t="s">
        <v>27</v>
      </c>
    </row>
    <row r="7" spans="1:3" ht="15.75" customHeight="1" x14ac:dyDescent="0.2">
      <c r="A7" s="13">
        <v>2000</v>
      </c>
      <c r="B7" s="13" t="s">
        <v>28</v>
      </c>
    </row>
    <row r="8" spans="1:3" ht="15.75" customHeight="1" x14ac:dyDescent="0.2">
      <c r="A8" s="13">
        <v>3.7</v>
      </c>
      <c r="B8" s="13" t="s">
        <v>29</v>
      </c>
      <c r="C8" s="14"/>
    </row>
    <row r="10" spans="1:3" ht="15.75" customHeight="1" x14ac:dyDescent="0.2">
      <c r="A10" s="10" t="s">
        <v>19</v>
      </c>
    </row>
    <row r="11" spans="1:3" ht="15.75" customHeight="1" x14ac:dyDescent="0.2">
      <c r="A11" s="4" t="s">
        <v>30</v>
      </c>
      <c r="B11" s="5">
        <v>48</v>
      </c>
      <c r="C11" s="4" t="s">
        <v>31</v>
      </c>
    </row>
    <row r="12" spans="1:3" ht="15.75" customHeight="1" x14ac:dyDescent="0.2">
      <c r="B12" s="4"/>
    </row>
    <row r="13" spans="1:3" ht="15.75" customHeight="1" x14ac:dyDescent="0.2">
      <c r="B13" s="4"/>
    </row>
    <row r="14" spans="1:3" ht="15.75" customHeight="1" x14ac:dyDescent="0.2">
      <c r="A14" s="4" t="s">
        <v>32</v>
      </c>
    </row>
    <row r="15" spans="1:3" ht="15.75" customHeight="1" x14ac:dyDescent="0.2">
      <c r="A15" s="15">
        <f>A7/B11</f>
        <v>41.666666666666664</v>
      </c>
      <c r="B15" s="16" t="s">
        <v>9</v>
      </c>
    </row>
    <row r="17" spans="1:5" ht="15.75" customHeight="1" x14ac:dyDescent="0.2">
      <c r="A17" s="4" t="s">
        <v>33</v>
      </c>
    </row>
    <row r="18" spans="1:5" ht="15.75" customHeight="1" x14ac:dyDescent="0.2">
      <c r="B18" s="17" t="s">
        <v>34</v>
      </c>
      <c r="C18" s="17" t="s">
        <v>35</v>
      </c>
      <c r="E18" s="18" t="s">
        <v>36</v>
      </c>
    </row>
    <row r="19" spans="1:5" ht="15.75" customHeight="1" x14ac:dyDescent="0.2">
      <c r="A19" s="4" t="s">
        <v>75</v>
      </c>
      <c r="B19">
        <v>31.1</v>
      </c>
      <c r="C19">
        <v>12.2</v>
      </c>
      <c r="D19" s="18" t="s">
        <v>36</v>
      </c>
      <c r="E19" s="19"/>
    </row>
    <row r="20" spans="1:5" ht="15.75" customHeight="1" x14ac:dyDescent="0.2">
      <c r="A20" s="4" t="s">
        <v>72</v>
      </c>
      <c r="B20" s="4">
        <v>0.25</v>
      </c>
      <c r="C20" s="10">
        <v>0.25</v>
      </c>
      <c r="D20" s="4" t="s">
        <v>9</v>
      </c>
      <c r="E20" s="12"/>
    </row>
    <row r="21" spans="1:5" ht="15.75" customHeight="1" x14ac:dyDescent="0.2">
      <c r="A21" s="4" t="s">
        <v>74</v>
      </c>
      <c r="B21" s="4">
        <v>36</v>
      </c>
      <c r="C21" s="4">
        <v>20</v>
      </c>
      <c r="D21" s="4" t="s">
        <v>9</v>
      </c>
      <c r="E21" s="12"/>
    </row>
    <row r="22" spans="1:5" ht="15.75" customHeight="1" x14ac:dyDescent="0.2">
      <c r="A22" s="4" t="s">
        <v>73</v>
      </c>
      <c r="B22">
        <f>3/1000</f>
        <v>3.0000000000000001E-3</v>
      </c>
      <c r="C22">
        <f>1/1000</f>
        <v>1E-3</v>
      </c>
      <c r="D22" s="4" t="s">
        <v>9</v>
      </c>
      <c r="E22" s="12"/>
    </row>
    <row r="23" spans="1:5" ht="15.75" customHeight="1" x14ac:dyDescent="0.2">
      <c r="A23" s="4" t="s">
        <v>54</v>
      </c>
      <c r="B23">
        <f>14/1000</f>
        <v>1.4E-2</v>
      </c>
      <c r="C23">
        <f>5/1000</f>
        <v>5.0000000000000001E-3</v>
      </c>
      <c r="D23" s="4" t="s">
        <v>9</v>
      </c>
      <c r="E23" s="4"/>
    </row>
    <row r="25" spans="1:5" ht="12.75" x14ac:dyDescent="0.2">
      <c r="A25" s="4" t="s">
        <v>37</v>
      </c>
      <c r="B25">
        <f>SUM(B20:B23)</f>
        <v>36.267000000000003</v>
      </c>
      <c r="C25">
        <f>SUM(C20:C23)</f>
        <v>20.256</v>
      </c>
      <c r="D25" s="4" t="s">
        <v>9</v>
      </c>
    </row>
    <row r="26" spans="1:5" ht="12.75" x14ac:dyDescent="0.2">
      <c r="A26" s="16" t="s">
        <v>38</v>
      </c>
      <c r="B26" s="15">
        <f>A7/B25</f>
        <v>55.146551961838583</v>
      </c>
      <c r="C26" s="15">
        <f>A7/C25</f>
        <v>98.736176935229068</v>
      </c>
      <c r="D26" s="16" t="s">
        <v>31</v>
      </c>
    </row>
    <row r="28" spans="1:5" ht="12.75" x14ac:dyDescent="0.2">
      <c r="A28" s="4" t="s">
        <v>39</v>
      </c>
    </row>
    <row r="29" spans="1:5" ht="12.75" x14ac:dyDescent="0.2">
      <c r="B29" s="4">
        <v>1</v>
      </c>
      <c r="C29" s="4" t="s">
        <v>40</v>
      </c>
      <c r="D29">
        <f>(B29/100)*B25 + (1-(B29/10))*C25</f>
        <v>18.593070000000001</v>
      </c>
      <c r="E29" s="4" t="s">
        <v>41</v>
      </c>
    </row>
    <row r="30" spans="1:5" ht="12.75" x14ac:dyDescent="0.2">
      <c r="B30" s="4">
        <v>10</v>
      </c>
      <c r="C30" s="4" t="s">
        <v>40</v>
      </c>
      <c r="D30">
        <f>(B30/100)*B25 + (1-(B30/10))*C25</f>
        <v>3.6267000000000005</v>
      </c>
      <c r="E30" s="4" t="s">
        <v>41</v>
      </c>
    </row>
    <row r="32" spans="1:5" ht="12.75" x14ac:dyDescent="0.2">
      <c r="A32" s="4"/>
    </row>
    <row r="33" spans="1:1" ht="12.75" x14ac:dyDescent="0.2">
      <c r="A33" s="29"/>
    </row>
  </sheetData>
  <hyperlinks>
    <hyperlink ref="A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F3FF-F8EE-4B14-94E1-C7C627007A7A}">
  <dimension ref="A1:L25"/>
  <sheetViews>
    <sheetView workbookViewId="0">
      <selection activeCell="B16" sqref="B16:C16"/>
    </sheetView>
  </sheetViews>
  <sheetFormatPr defaultRowHeight="12.75" x14ac:dyDescent="0.2"/>
  <cols>
    <col min="1" max="1" width="24" bestFit="1" customWidth="1"/>
    <col min="2" max="2" width="14.42578125" bestFit="1" customWidth="1"/>
    <col min="3" max="5" width="12" bestFit="1" customWidth="1"/>
    <col min="8" max="8" width="24.85546875" bestFit="1" customWidth="1"/>
    <col min="9" max="9" width="14.42578125" bestFit="1" customWidth="1"/>
    <col min="10" max="12" width="12" bestFit="1" customWidth="1"/>
  </cols>
  <sheetData>
    <row r="1" spans="1:12" x14ac:dyDescent="0.2">
      <c r="A1" t="s">
        <v>42</v>
      </c>
    </row>
    <row r="2" spans="1:12" x14ac:dyDescent="0.2">
      <c r="A2" t="s">
        <v>45</v>
      </c>
    </row>
    <row r="3" spans="1:12" x14ac:dyDescent="0.2">
      <c r="A3" s="20" t="s">
        <v>47</v>
      </c>
    </row>
    <row r="4" spans="1:12" x14ac:dyDescent="0.2">
      <c r="A4" s="21" t="s">
        <v>48</v>
      </c>
    </row>
    <row r="5" spans="1:12" x14ac:dyDescent="0.2">
      <c r="A5" s="21" t="s">
        <v>49</v>
      </c>
    </row>
    <row r="10" spans="1:12" x14ac:dyDescent="0.2">
      <c r="B10" s="20" t="s">
        <v>44</v>
      </c>
      <c r="C10" s="20" t="s">
        <v>46</v>
      </c>
      <c r="D10" s="20" t="s">
        <v>51</v>
      </c>
      <c r="E10" s="20" t="s">
        <v>50</v>
      </c>
      <c r="I10" s="20" t="s">
        <v>68</v>
      </c>
      <c r="J10" s="20" t="s">
        <v>46</v>
      </c>
      <c r="K10" s="20" t="s">
        <v>51</v>
      </c>
      <c r="L10" s="20" t="s">
        <v>50</v>
      </c>
    </row>
    <row r="11" spans="1:12" x14ac:dyDescent="0.2">
      <c r="A11" s="20" t="s">
        <v>43</v>
      </c>
      <c r="B11">
        <v>31.1</v>
      </c>
      <c r="C11">
        <v>12.2</v>
      </c>
      <c r="D11" s="21">
        <f>2.8/1000</f>
        <v>2.8E-3</v>
      </c>
      <c r="E11">
        <v>0.112</v>
      </c>
      <c r="H11" s="20" t="s">
        <v>43</v>
      </c>
      <c r="I11">
        <v>31.1</v>
      </c>
      <c r="J11">
        <v>12.2</v>
      </c>
      <c r="K11" s="21">
        <f>2.8/1000</f>
        <v>2.8E-3</v>
      </c>
      <c r="L11">
        <v>0.112</v>
      </c>
    </row>
    <row r="13" spans="1:12" x14ac:dyDescent="0.2">
      <c r="B13" s="20" t="s">
        <v>52</v>
      </c>
      <c r="C13" s="24">
        <v>0.25</v>
      </c>
      <c r="I13" s="20" t="s">
        <v>52</v>
      </c>
      <c r="J13" s="24">
        <v>0.25</v>
      </c>
    </row>
    <row r="14" spans="1:12" x14ac:dyDescent="0.2">
      <c r="A14" s="20" t="s">
        <v>57</v>
      </c>
      <c r="B14">
        <v>36.299999999999997</v>
      </c>
      <c r="C14">
        <v>16</v>
      </c>
      <c r="D14">
        <v>1E-3</v>
      </c>
      <c r="E14">
        <v>1.0009999999999999</v>
      </c>
      <c r="H14" s="20" t="s">
        <v>57</v>
      </c>
      <c r="I14">
        <v>36.299999999999997</v>
      </c>
      <c r="J14">
        <v>16</v>
      </c>
    </row>
    <row r="15" spans="1:12" x14ac:dyDescent="0.2">
      <c r="H15" s="20" t="s">
        <v>53</v>
      </c>
      <c r="I15">
        <f>3/1000</f>
        <v>3.0000000000000001E-3</v>
      </c>
      <c r="J15">
        <f>1/1000</f>
        <v>1E-3</v>
      </c>
    </row>
    <row r="16" spans="1:12" x14ac:dyDescent="0.2">
      <c r="A16" s="20" t="s">
        <v>53</v>
      </c>
      <c r="B16">
        <f>3/1000</f>
        <v>3.0000000000000001E-3</v>
      </c>
      <c r="C16">
        <f>1/1000</f>
        <v>1E-3</v>
      </c>
      <c r="D16">
        <f t="shared" ref="D16:E16" si="0">1/1000</f>
        <v>1E-3</v>
      </c>
      <c r="E16">
        <f t="shared" si="0"/>
        <v>1E-3</v>
      </c>
      <c r="H16" s="20" t="s">
        <v>54</v>
      </c>
      <c r="I16">
        <f>14/1000</f>
        <v>1.4E-2</v>
      </c>
      <c r="J16">
        <f>5/1000</f>
        <v>5.0000000000000001E-3</v>
      </c>
    </row>
    <row r="17" spans="1:12" x14ac:dyDescent="0.2">
      <c r="H17" s="20" t="s">
        <v>69</v>
      </c>
      <c r="I17" s="20">
        <f>30/1000</f>
        <v>0.03</v>
      </c>
      <c r="J17" s="20"/>
    </row>
    <row r="18" spans="1:12" x14ac:dyDescent="0.2">
      <c r="B18" s="20" t="s">
        <v>56</v>
      </c>
      <c r="C18" s="20" t="s">
        <v>55</v>
      </c>
      <c r="D18" s="20" t="s">
        <v>55</v>
      </c>
      <c r="E18" s="20" t="s">
        <v>55</v>
      </c>
      <c r="K18" s="20"/>
      <c r="L18" s="20"/>
    </row>
    <row r="19" spans="1:12" x14ac:dyDescent="0.2">
      <c r="A19" s="20" t="s">
        <v>54</v>
      </c>
      <c r="B19">
        <f>14/1000</f>
        <v>1.4E-2</v>
      </c>
      <c r="C19">
        <f>5/1000</f>
        <v>5.0000000000000001E-3</v>
      </c>
      <c r="D19">
        <f t="shared" ref="D19:E19" si="1">5/1000</f>
        <v>5.0000000000000001E-3</v>
      </c>
      <c r="E19">
        <f t="shared" si="1"/>
        <v>5.0000000000000001E-3</v>
      </c>
    </row>
    <row r="21" spans="1:12" x14ac:dyDescent="0.2">
      <c r="A21" t="s">
        <v>9</v>
      </c>
      <c r="B21" s="22">
        <f>SUM(B11:B20)</f>
        <v>67.417000000000002</v>
      </c>
      <c r="C21" s="22">
        <f>SUM(C11:C20)</f>
        <v>28.456</v>
      </c>
      <c r="D21" s="22">
        <f t="shared" ref="D21" si="2">SUM(D11:D20)</f>
        <v>9.7999999999999997E-3</v>
      </c>
      <c r="E21" s="22">
        <f>SUM(E11:E20)</f>
        <v>1.1189999999999998</v>
      </c>
      <c r="I21" s="22"/>
      <c r="J21" s="22"/>
      <c r="K21" s="22"/>
      <c r="L21" s="22"/>
    </row>
    <row r="23" spans="1:12" x14ac:dyDescent="0.2">
      <c r="A23" s="21" t="s">
        <v>58</v>
      </c>
      <c r="B23" s="21">
        <v>2000</v>
      </c>
      <c r="C23" s="21">
        <v>2001</v>
      </c>
      <c r="D23" s="21">
        <v>2003</v>
      </c>
      <c r="E23" s="21">
        <v>2002</v>
      </c>
      <c r="H23" s="21"/>
      <c r="I23" s="21"/>
      <c r="J23" s="21"/>
      <c r="K23" s="21"/>
      <c r="L23" s="21"/>
    </row>
    <row r="24" spans="1:12" x14ac:dyDescent="0.2">
      <c r="A24" s="21" t="s">
        <v>59</v>
      </c>
      <c r="B24">
        <f>B23/B21</f>
        <v>29.666107954966847</v>
      </c>
      <c r="C24">
        <f>C23/C21</f>
        <v>70.319089120044978</v>
      </c>
      <c r="D24">
        <f t="shared" ref="D24" si="3">D23/D21</f>
        <v>204387.75510204083</v>
      </c>
      <c r="E24">
        <f>E23/E21</f>
        <v>1789.0974084003578</v>
      </c>
      <c r="H24" s="21"/>
    </row>
    <row r="25" spans="1:12" x14ac:dyDescent="0.2">
      <c r="A25" t="s">
        <v>63</v>
      </c>
      <c r="B25">
        <f>B24/24</f>
        <v>1.2360878314569519</v>
      </c>
      <c r="C25">
        <f>C24/24</f>
        <v>2.9299620466685408</v>
      </c>
      <c r="D25">
        <f t="shared" ref="D25" si="4">D24/24</f>
        <v>8516.1564625850351</v>
      </c>
      <c r="E25">
        <f>E24/24</f>
        <v>74.545725350014905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engineering words</vt:lpstr>
      <vt:lpstr>engineering numbers</vt:lpstr>
      <vt:lpstr>design words</vt:lpstr>
      <vt:lpstr>design numbers</vt:lpstr>
      <vt:lpstr>Estimated Consuption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2022-06-02T07:34:09Z</dcterms:created>
  <dcterms:modified xsi:type="dcterms:W3CDTF">2022-06-04T14:52:51Z</dcterms:modified>
</cp:coreProperties>
</file>