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ev\OneDrive\Рабочий стол\ITMO\2COURSE\2SEM\MathStat\tasks\task5\"/>
    </mc:Choice>
  </mc:AlternateContent>
  <xr:revisionPtr revIDLastSave="0" documentId="8_{D03DC76A-3F0E-40C7-99C0-06E56BFC879F}" xr6:coauthVersionLast="47" xr6:coauthVersionMax="47" xr10:uidLastSave="{00000000-0000-0000-0000-000000000000}"/>
  <bookViews>
    <workbookView xWindow="-108" yWindow="-108" windowWidth="41496" windowHeight="16776" xr2:uid="{32CC6188-2725-4CF5-B55F-61B73774C57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38" i="1" l="1"/>
  <c r="AC38" i="1"/>
  <c r="AD38" i="1"/>
  <c r="AE38" i="1"/>
  <c r="AF38" i="1"/>
  <c r="AA38" i="1" l="1"/>
  <c r="S38" i="1"/>
  <c r="AA37" i="1" a="1"/>
  <c r="AA37" i="1" s="1"/>
  <c r="X38" i="1"/>
  <c r="T38" i="1"/>
  <c r="U38" i="1"/>
  <c r="V38" i="1"/>
  <c r="W38" i="1"/>
  <c r="S37" i="1" a="1"/>
  <c r="S37" i="1" s="1"/>
  <c r="AA33" i="1" a="1"/>
  <c r="AA33" i="1" s="1"/>
  <c r="S33" i="1" a="1"/>
  <c r="S33" i="1" s="1"/>
  <c r="AA29" i="1"/>
  <c r="S29" i="1"/>
  <c r="J6" i="1"/>
  <c r="AA25" i="1"/>
  <c r="AB22" i="1"/>
  <c r="AC22" i="1"/>
  <c r="AD22" i="1"/>
  <c r="AE22" i="1"/>
  <c r="AF22" i="1"/>
  <c r="AA22" i="1"/>
  <c r="AB21" i="1"/>
  <c r="AC21" i="1"/>
  <c r="AD21" i="1"/>
  <c r="AE21" i="1"/>
  <c r="AF21" i="1"/>
  <c r="AA21" i="1"/>
  <c r="S25" i="1"/>
  <c r="T22" i="1"/>
  <c r="U22" i="1"/>
  <c r="V22" i="1"/>
  <c r="W22" i="1"/>
  <c r="X22" i="1"/>
  <c r="S22" i="1"/>
  <c r="T21" i="1"/>
  <c r="U21" i="1"/>
  <c r="V21" i="1"/>
  <c r="W21" i="1"/>
  <c r="X21" i="1"/>
  <c r="S21" i="1"/>
  <c r="AB18" i="1"/>
  <c r="AC18" i="1"/>
  <c r="AD18" i="1"/>
  <c r="AE18" i="1"/>
  <c r="AF18" i="1"/>
  <c r="AA18" i="1"/>
  <c r="AB17" i="1"/>
  <c r="AC17" i="1"/>
  <c r="AD17" i="1"/>
  <c r="AE17" i="1"/>
  <c r="AF17" i="1"/>
  <c r="AA17" i="1"/>
  <c r="D11" i="1"/>
  <c r="T17" i="1"/>
  <c r="U17" i="1"/>
  <c r="V17" i="1"/>
  <c r="W17" i="1"/>
  <c r="X17" i="1"/>
  <c r="S17" i="1"/>
  <c r="N18" i="1"/>
  <c r="N17" i="1"/>
  <c r="C25" i="1" a="1"/>
  <c r="C25" i="1" s="1"/>
  <c r="D22" i="1"/>
  <c r="C22" i="1"/>
  <c r="D21" i="1"/>
  <c r="C21" i="1"/>
  <c r="D17" i="1"/>
  <c r="D16" i="1"/>
  <c r="C16" i="1"/>
  <c r="C17" i="1" s="1"/>
  <c r="L11" i="1"/>
  <c r="L10" i="1"/>
  <c r="C5" i="1"/>
  <c r="D5" i="1"/>
  <c r="E5" i="1"/>
  <c r="F5" i="1"/>
  <c r="G5" i="1"/>
  <c r="B5" i="1"/>
  <c r="C11" i="1"/>
  <c r="C4" i="1"/>
  <c r="D4" i="1"/>
  <c r="E4" i="1"/>
  <c r="F4" i="1"/>
  <c r="G4" i="1"/>
  <c r="B4" i="1"/>
  <c r="C10" i="1"/>
  <c r="D10" i="1"/>
  <c r="K18" i="1" l="1"/>
  <c r="K17" i="1"/>
  <c r="C29" i="1" a="1"/>
  <c r="C29" i="1" s="1"/>
  <c r="T18" i="1" l="1"/>
  <c r="U18" i="1"/>
  <c r="W18" i="1"/>
  <c r="X18" i="1"/>
  <c r="S18" i="1"/>
  <c r="V1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<sst xmlns="http://schemas.openxmlformats.org/spreadsheetml/2006/main" count="64" uniqueCount="41">
  <si>
    <t>Нужно</t>
  </si>
  <si>
    <t>2. Найти alpha_1</t>
  </si>
  <si>
    <t>1. Найти alpha_0</t>
  </si>
  <si>
    <t>3. Найти оценку фукнции регрессии</t>
  </si>
  <si>
    <t>4. Оценить точность оценок</t>
  </si>
  <si>
    <t>x измерены без ошибки, y_i с ошибкой eps_i</t>
  </si>
  <si>
    <t>y_i = alpha_0+alpha_1 * x_i + eps_i</t>
  </si>
  <si>
    <t>alpha ищутся с помощью МНК</t>
  </si>
  <si>
    <t>n</t>
  </si>
  <si>
    <t>Матрицы</t>
  </si>
  <si>
    <t>P</t>
  </si>
  <si>
    <t>x^2</t>
  </si>
  <si>
    <t>a</t>
  </si>
  <si>
    <t>&lt;- a_0</t>
  </si>
  <si>
    <t>&lt;- a_1</t>
  </si>
  <si>
    <t>b</t>
  </si>
  <si>
    <t>x*y</t>
  </si>
  <si>
    <t>y</t>
  </si>
  <si>
    <t>x</t>
  </si>
  <si>
    <t>detP</t>
  </si>
  <si>
    <t>1/detP</t>
  </si>
  <si>
    <t>ДопP</t>
  </si>
  <si>
    <t>функц</t>
  </si>
  <si>
    <t>форм</t>
  </si>
  <si>
    <t>P^{-1}</t>
  </si>
  <si>
    <t>Оценки</t>
  </si>
  <si>
    <t>a_0</t>
  </si>
  <si>
    <t>a_1</t>
  </si>
  <si>
    <t>Оценка ф регрессии</t>
  </si>
  <si>
    <t>\over{y}</t>
  </si>
  <si>
    <t>S_min</t>
  </si>
  <si>
    <t>Y-\over{y}</t>
  </si>
  <si>
    <t>(Y-\over{y})^{2}</t>
  </si>
  <si>
    <t xml:space="preserve">m </t>
  </si>
  <si>
    <t>r</t>
  </si>
  <si>
    <t>несм оценка</t>
  </si>
  <si>
    <t>sigma^2</t>
  </si>
  <si>
    <t>\Over{K}</t>
  </si>
  <si>
    <t>Оценка дисперсии оценкци функции регрессии</t>
  </si>
  <si>
    <t>x_i</t>
  </si>
  <si>
    <t>sigma^2_1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</si>
</sst>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CC99B-EDBB-481C-8A26-B6D3FDF71907}">
  <dimension ref="A2:AF38"/>
  <sheetViews>
    <sheetView tabSelected="1" workbookViewId="0">
      <selection activeCell="AA38" sqref="AA38"/>
    </sheetView>
  </sheetViews>
  <sheetFormatPr defaultRowHeight="14.4" x14ac:dyDescent="0.3"/>
  <cols>
    <col min="4" max="4" width="12" bestFit="1" customWidth="1"/>
    <col min="11" max="11" width="12" bestFit="1" customWidth="1"/>
    <col min="14" max="14" width="12.6640625" bestFit="1" customWidth="1"/>
    <col min="18" max="18" width="14.6640625" customWidth="1"/>
    <col min="19" max="19" width="12" bestFit="1" customWidth="1"/>
    <col min="26" max="26" width="14.33203125" customWidth="1"/>
    <col min="27" max="27" width="12.6640625" bestFit="1" customWidth="1"/>
    <col min="29" max="29" width="9.6640625" customWidth="1"/>
  </cols>
  <sheetData>
    <row r="2" spans="1:26" x14ac:dyDescent="0.3">
      <c r="A2" t="s">
        <v>18</v>
      </c>
      <c r="B2">
        <v>5</v>
      </c>
      <c r="C2">
        <v>12</v>
      </c>
      <c r="D2">
        <v>18</v>
      </c>
      <c r="E2">
        <v>23</v>
      </c>
      <c r="F2">
        <v>28</v>
      </c>
      <c r="G2">
        <v>34</v>
      </c>
      <c r="I2" t="s">
        <v>33</v>
      </c>
      <c r="J2">
        <v>2</v>
      </c>
      <c r="L2" t="s">
        <v>0</v>
      </c>
      <c r="S2" t="s">
        <v>5</v>
      </c>
    </row>
    <row r="3" spans="1:26" x14ac:dyDescent="0.3">
      <c r="A3" t="s">
        <v>17</v>
      </c>
      <c r="B3">
        <v>11.1</v>
      </c>
      <c r="C3">
        <v>0.5</v>
      </c>
      <c r="D3">
        <v>-14.9</v>
      </c>
      <c r="E3">
        <v>-20.2</v>
      </c>
      <c r="F3">
        <v>-32.799999999999997</v>
      </c>
      <c r="G3">
        <v>-42</v>
      </c>
      <c r="L3" t="s">
        <v>2</v>
      </c>
      <c r="S3" t="s">
        <v>6</v>
      </c>
    </row>
    <row r="4" spans="1:26" x14ac:dyDescent="0.3">
      <c r="A4" t="s">
        <v>11</v>
      </c>
      <c r="B4">
        <f>B2*B2</f>
        <v>25</v>
      </c>
      <c r="C4">
        <f t="shared" ref="C4:G4" si="0">C2*C2</f>
        <v>144</v>
      </c>
      <c r="D4">
        <f t="shared" si="0"/>
        <v>324</v>
      </c>
      <c r="E4">
        <f t="shared" si="0"/>
        <v>529</v>
      </c>
      <c r="F4">
        <f t="shared" si="0"/>
        <v>784</v>
      </c>
      <c r="G4">
        <f t="shared" si="0"/>
        <v>1156</v>
      </c>
      <c r="L4" t="s">
        <v>1</v>
      </c>
      <c r="S4" t="s">
        <v>7</v>
      </c>
    </row>
    <row r="5" spans="1:26" x14ac:dyDescent="0.3">
      <c r="A5" t="s">
        <v>16</v>
      </c>
      <c r="B5">
        <f>B2*B3</f>
        <v>55.5</v>
      </c>
      <c r="C5">
        <f t="shared" ref="C5:G5" si="1">C2*C3</f>
        <v>6</v>
      </c>
      <c r="D5">
        <f t="shared" si="1"/>
        <v>-268.2</v>
      </c>
      <c r="E5">
        <f t="shared" si="1"/>
        <v>-464.59999999999997</v>
      </c>
      <c r="F5">
        <f t="shared" si="1"/>
        <v>-918.39999999999986</v>
      </c>
      <c r="G5">
        <f t="shared" si="1"/>
        <v>-1428</v>
      </c>
      <c r="L5" t="s">
        <v>3</v>
      </c>
    </row>
    <row r="6" spans="1:26" x14ac:dyDescent="0.3">
      <c r="A6" t="s">
        <v>8</v>
      </c>
      <c r="B6">
        <v>6</v>
      </c>
      <c r="I6" t="s">
        <v>34</v>
      </c>
      <c r="J6">
        <f>B6-J2</f>
        <v>4</v>
      </c>
      <c r="L6" t="s">
        <v>4</v>
      </c>
    </row>
    <row r="10" spans="1:26" x14ac:dyDescent="0.3">
      <c r="A10" t="s">
        <v>9</v>
      </c>
      <c r="B10" t="s">
        <v>10</v>
      </c>
      <c r="C10">
        <f>B6</f>
        <v>6</v>
      </c>
      <c r="D10">
        <f>SUM(B2:G2)</f>
        <v>120</v>
      </c>
      <c r="G10" t="s">
        <v>12</v>
      </c>
      <c r="I10" t="s">
        <v>13</v>
      </c>
      <c r="K10" t="s">
        <v>15</v>
      </c>
      <c r="L10">
        <f>SUM(B3:G3)</f>
        <v>-98.3</v>
      </c>
    </row>
    <row r="11" spans="1:26" x14ac:dyDescent="0.3">
      <c r="C11">
        <f>SUM(B2:G2)</f>
        <v>120</v>
      </c>
      <c r="D11">
        <f>SUM(B4:G4)</f>
        <v>2962</v>
      </c>
      <c r="I11" t="s">
        <v>14</v>
      </c>
      <c r="L11">
        <f>SUM(B5:G5)</f>
        <v>-3017.7</v>
      </c>
    </row>
    <row r="15" spans="1:26" x14ac:dyDescent="0.3">
      <c r="C15" t="s">
        <v>22</v>
      </c>
      <c r="D15" t="s">
        <v>23</v>
      </c>
      <c r="J15" t="s">
        <v>22</v>
      </c>
      <c r="M15" t="s">
        <v>23</v>
      </c>
      <c r="R15" t="s">
        <v>22</v>
      </c>
      <c r="Z15" t="s">
        <v>23</v>
      </c>
    </row>
    <row r="16" spans="1:26" x14ac:dyDescent="0.3">
      <c r="B16" t="s">
        <v>19</v>
      </c>
      <c r="C16">
        <f>MDETERM(C10:D11)</f>
        <v>3371.9999999999991</v>
      </c>
      <c r="D16">
        <f>B6*SUM(B4:G4)-SUM(B2:G2)</f>
        <v>17652</v>
      </c>
      <c r="J16" t="s">
        <v>25</v>
      </c>
      <c r="M16" t="s">
        <v>25</v>
      </c>
      <c r="R16" t="s">
        <v>28</v>
      </c>
      <c r="Z16" t="s">
        <v>28</v>
      </c>
    </row>
    <row r="17" spans="2:32" x14ac:dyDescent="0.3">
      <c r="B17" t="s">
        <v>20</v>
      </c>
      <c r="C17">
        <f>1/C16</f>
        <v>2.9655990510083044E-4</v>
      </c>
      <c r="D17">
        <f>1/D16</f>
        <v>5.6650804441423069E-5</v>
      </c>
      <c r="J17" t="s">
        <v>26</v>
      </c>
      <c r="K17">
        <f>(SUM(B4:G4)*SUM(B3:G3)-SUM(B2:G2)*SUM(B5:G5))/C17</f>
        <v>239275096.80000001</v>
      </c>
      <c r="M17" t="s">
        <v>26</v>
      </c>
      <c r="N17">
        <f>(SUM(B4:G4)*SUM(B3:G3)-SUM(B2:G2)*SUM(B5:G5))/D17</f>
        <v>1252575328.8000004</v>
      </c>
      <c r="R17" t="s">
        <v>18</v>
      </c>
      <c r="S17">
        <f>B2</f>
        <v>5</v>
      </c>
      <c r="T17">
        <f t="shared" ref="T17:Y17" si="2">C2</f>
        <v>12</v>
      </c>
      <c r="U17">
        <f t="shared" si="2"/>
        <v>18</v>
      </c>
      <c r="V17">
        <f t="shared" si="2"/>
        <v>23</v>
      </c>
      <c r="W17">
        <f t="shared" si="2"/>
        <v>28</v>
      </c>
      <c r="X17">
        <f t="shared" si="2"/>
        <v>34</v>
      </c>
      <c r="Z17" t="s">
        <v>18</v>
      </c>
      <c r="AA17">
        <f>B2</f>
        <v>5</v>
      </c>
      <c r="AB17">
        <f t="shared" ref="AB17:AF17" si="3">C2</f>
        <v>12</v>
      </c>
      <c r="AC17">
        <f t="shared" si="3"/>
        <v>18</v>
      </c>
      <c r="AD17">
        <f t="shared" si="3"/>
        <v>23</v>
      </c>
      <c r="AE17">
        <f t="shared" si="3"/>
        <v>28</v>
      </c>
      <c r="AF17">
        <f t="shared" si="3"/>
        <v>34</v>
      </c>
    </row>
    <row r="18" spans="2:32" x14ac:dyDescent="0.3">
      <c r="J18" t="s">
        <v>27</v>
      </c>
      <c r="K18">
        <f>(B6*SUM(B5:G5)-SUM(B2:G2)*SUM(B3:G3))/C17</f>
        <v>-21277994.399999984</v>
      </c>
      <c r="M18" t="s">
        <v>27</v>
      </c>
      <c r="N18">
        <f>(B6*SUM(B5:G5)-SUM(B2:G2)*SUM(B3:G3))/D17</f>
        <v>-111387650.39999995</v>
      </c>
      <c r="R18" t="s">
        <v>29</v>
      </c>
      <c r="S18">
        <f>$K$17+$K$18*S17</f>
        <v>132885124.8000001</v>
      </c>
      <c r="T18">
        <f t="shared" ref="T18:X18" si="4">$K$17+$K$18*T17</f>
        <v>-16060835.999999791</v>
      </c>
      <c r="U18">
        <f t="shared" si="4"/>
        <v>-143728802.39999968</v>
      </c>
      <c r="V18">
        <f t="shared" si="4"/>
        <v>-250118774.39999962</v>
      </c>
      <c r="W18">
        <f t="shared" si="4"/>
        <v>-356508746.39999956</v>
      </c>
      <c r="X18">
        <f t="shared" si="4"/>
        <v>-484176712.79999942</v>
      </c>
      <c r="Z18" t="s">
        <v>29</v>
      </c>
      <c r="AA18">
        <f>$N$17+$N$18*AA17</f>
        <v>695637076.80000067</v>
      </c>
      <c r="AB18">
        <f t="shared" ref="AB18:AF18" si="5">$N$17+$N$18*AB17</f>
        <v>-84076475.999998808</v>
      </c>
      <c r="AC18">
        <f t="shared" si="5"/>
        <v>-752402378.39999866</v>
      </c>
      <c r="AD18">
        <f t="shared" si="5"/>
        <v>-1309340630.3999984</v>
      </c>
      <c r="AE18">
        <f t="shared" si="5"/>
        <v>-1866278882.3999979</v>
      </c>
      <c r="AF18">
        <f t="shared" si="5"/>
        <v>-2534604784.7999973</v>
      </c>
    </row>
    <row r="21" spans="2:32" x14ac:dyDescent="0.3">
      <c r="B21" t="s">
        <v>21</v>
      </c>
      <c r="C21">
        <f>SUM(B4:G4)</f>
        <v>2962</v>
      </c>
      <c r="D21">
        <f>-SUM(B2:G2)</f>
        <v>-120</v>
      </c>
      <c r="R21" t="s">
        <v>31</v>
      </c>
      <c r="S21">
        <f>B3-S18</f>
        <v>-132885113.70000011</v>
      </c>
      <c r="T21">
        <f t="shared" ref="T21:X21" si="6">C3-T18</f>
        <v>16060836.499999791</v>
      </c>
      <c r="U21">
        <f t="shared" si="6"/>
        <v>143728787.49999967</v>
      </c>
      <c r="V21">
        <f t="shared" si="6"/>
        <v>250118754.19999963</v>
      </c>
      <c r="W21">
        <f t="shared" si="6"/>
        <v>356508713.59999955</v>
      </c>
      <c r="X21">
        <f t="shared" si="6"/>
        <v>484176670.79999942</v>
      </c>
      <c r="Z21" t="s">
        <v>31</v>
      </c>
      <c r="AA21">
        <f>B3-AA18</f>
        <v>-695637065.70000064</v>
      </c>
      <c r="AB21">
        <f t="shared" ref="AB21:AF21" si="7">C3-AB18</f>
        <v>84076476.499998808</v>
      </c>
      <c r="AC21">
        <f t="shared" si="7"/>
        <v>752402363.49999869</v>
      </c>
      <c r="AD21">
        <f t="shared" si="7"/>
        <v>1309340610.1999984</v>
      </c>
      <c r="AE21">
        <f t="shared" si="7"/>
        <v>1866278849.599998</v>
      </c>
      <c r="AF21">
        <f t="shared" si="7"/>
        <v>2534604742.7999973</v>
      </c>
    </row>
    <row r="22" spans="2:32" x14ac:dyDescent="0.3">
      <c r="C22">
        <f>-SUM(B2:G2)</f>
        <v>-120</v>
      </c>
      <c r="D22">
        <f>B6</f>
        <v>6</v>
      </c>
      <c r="R22" t="s">
        <v>32</v>
      </c>
      <c r="S22">
        <f>S21*S21</f>
        <v>1.7658453443061956E+16</v>
      </c>
      <c r="T22">
        <f t="shared" ref="T22:X22" si="8">T21*T21</f>
        <v>257950469079725.56</v>
      </c>
      <c r="U22">
        <f t="shared" si="8"/>
        <v>2.0657964356220064E+16</v>
      </c>
      <c r="V22">
        <f t="shared" si="8"/>
        <v>6.2559391202559832E+16</v>
      </c>
      <c r="W22">
        <f t="shared" si="8"/>
        <v>1.270984628727265E+17</v>
      </c>
      <c r="X22">
        <f t="shared" si="8"/>
        <v>2.3442704854697101E+17</v>
      </c>
      <c r="Z22" t="s">
        <v>32</v>
      </c>
      <c r="AA22">
        <f>AA21*AA21</f>
        <v>4.8391092717570701E+17</v>
      </c>
      <c r="AB22">
        <f t="shared" ref="AB22:AF22" si="9">AB21*AB21</f>
        <v>7068853900654852</v>
      </c>
      <c r="AC22">
        <f t="shared" si="9"/>
        <v>5.6610931660038413E+17</v>
      </c>
      <c r="AD22">
        <f t="shared" si="9"/>
        <v>1.7143728335189041E+18</v>
      </c>
      <c r="AE22">
        <f t="shared" si="9"/>
        <v>3.4829967444642918E+18</v>
      </c>
      <c r="AF22">
        <f t="shared" si="9"/>
        <v>6.4242212022242406E+18</v>
      </c>
    </row>
    <row r="24" spans="2:32" x14ac:dyDescent="0.3">
      <c r="B24" t="s">
        <v>23</v>
      </c>
    </row>
    <row r="25" spans="2:32" x14ac:dyDescent="0.3">
      <c r="B25" t="s">
        <v>24</v>
      </c>
      <c r="C25" cm="1">
        <f t="array" ref="C25:D26">C10:D11*D17</f>
        <v>3.3990482664853839E-4</v>
      </c>
      <c r="D25">
        <v>6.7980965329707682E-3</v>
      </c>
      <c r="R25" t="s">
        <v>30</v>
      </c>
      <c r="S25">
        <f>SUM(S22:X22)</f>
        <v>4.6265927089061907E+17</v>
      </c>
      <c r="Z25" t="s">
        <v>30</v>
      </c>
      <c r="AA25">
        <f>SUM(AA22:AF22)</f>
        <v>1.2678679877884183E+19</v>
      </c>
    </row>
    <row r="26" spans="2:32" x14ac:dyDescent="0.3">
      <c r="C26">
        <v>6.7980965329707682E-3</v>
      </c>
      <c r="D26">
        <v>0.16779968275549514</v>
      </c>
    </row>
    <row r="28" spans="2:32" x14ac:dyDescent="0.3">
      <c r="B28" t="s">
        <v>22</v>
      </c>
      <c r="R28" t="s">
        <v>35</v>
      </c>
      <c r="Z28" t="s">
        <v>35</v>
      </c>
    </row>
    <row r="29" spans="2:32" x14ac:dyDescent="0.3">
      <c r="B29" t="s">
        <v>24</v>
      </c>
      <c r="C29" cm="1">
        <f t="array" ref="C29:D30">C10:D11*C17</f>
        <v>1.7793594306049825E-3</v>
      </c>
      <c r="D29">
        <v>3.5587188612099654E-2</v>
      </c>
      <c r="R29" t="s">
        <v>36</v>
      </c>
      <c r="S29">
        <f>S25/J6</f>
        <v>1.1566481772265477E+17</v>
      </c>
      <c r="Z29" t="s">
        <v>36</v>
      </c>
      <c r="AA29">
        <f>AA25/J6</f>
        <v>3.1696699694710456E+18</v>
      </c>
    </row>
    <row r="30" spans="2:32" x14ac:dyDescent="0.3">
      <c r="C30">
        <v>3.5587188612099654E-2</v>
      </c>
      <c r="D30">
        <v>0.87841043890865977</v>
      </c>
    </row>
    <row r="33" spans="18:32" x14ac:dyDescent="0.3">
      <c r="R33" t="s">
        <v>37</v>
      </c>
      <c r="S33" cm="1">
        <f t="array" ref="S33:T34">S29*C29:D30</f>
        <v>205809284204012.09</v>
      </c>
      <c r="T33">
        <v>4116185684080242</v>
      </c>
      <c r="Z33" t="s">
        <v>37</v>
      </c>
      <c r="AA33" cm="1">
        <f t="array" ref="AA33:AB34">AA29*C29:D30</f>
        <v>5639982152083712</v>
      </c>
      <c r="AB33">
        <v>1.1279964304167426E+17</v>
      </c>
    </row>
    <row r="34" spans="18:32" x14ac:dyDescent="0.3">
      <c r="S34">
        <v>4116185684080242</v>
      </c>
      <c r="T34">
        <v>1.0160118330204731E+17</v>
      </c>
      <c r="AA34">
        <v>1.1279964304167426E+17</v>
      </c>
      <c r="AB34">
        <v>2.7842711890786596E+18</v>
      </c>
    </row>
    <row r="36" spans="18:32" x14ac:dyDescent="0.3">
      <c r="R36" t="s">
        <v>38</v>
      </c>
      <c r="Z36" t="s">
        <v>38</v>
      </c>
    </row>
    <row r="37" spans="18:32" x14ac:dyDescent="0.3">
      <c r="R37" t="s">
        <v>39</v>
      </c>
      <c r="S37" cm="1">
        <f t="array" ref="S37:X37">B2:G2</f>
        <v>5</v>
      </c>
      <c r="T37">
        <v>12</v>
      </c>
      <c r="U37">
        <v>18</v>
      </c>
      <c r="V37">
        <v>23</v>
      </c>
      <c r="W37">
        <v>28</v>
      </c>
      <c r="X37">
        <v>34</v>
      </c>
      <c r="Z37" t="s">
        <v>39</v>
      </c>
      <c r="AA37" cm="1">
        <f t="array" ref="AA37:AF37">B2:G2</f>
        <v>5</v>
      </c>
      <c r="AB37">
        <v>12</v>
      </c>
      <c r="AC37">
        <v>18</v>
      </c>
      <c r="AD37">
        <v>23</v>
      </c>
      <c r="AE37">
        <v>28</v>
      </c>
      <c r="AF37">
        <v>34</v>
      </c>
    </row>
    <row r="38" spans="18:32" x14ac:dyDescent="0.3">
      <c r="R38" t="s">
        <v>40</v>
      </c>
      <c r="S38">
        <f>$S$33+2*$T$33*S37+$T$34*S37*S37</f>
        <v>2.5813972486761892E+18</v>
      </c>
      <c r="T38">
        <f t="shared" ref="T38:X38" si="10">$S$33+2*$T$33*T37+$T$34*T37*T37</f>
        <v>1.4729564661196943E+19</v>
      </c>
      <c r="U38">
        <f t="shared" si="10"/>
        <v>3.3067171883774423E+19</v>
      </c>
      <c r="V38">
        <f t="shared" si="10"/>
        <v>5.3936576317534921E+19</v>
      </c>
      <c r="W38">
        <f t="shared" si="10"/>
        <v>7.9886039916397789E+19</v>
      </c>
      <c r="X38">
        <f>$S$33+2*$T$33*X37+$T$34*X37*X37</f>
        <v>1.1773107433296835E+20</v>
      </c>
      <c r="Z38" t="s">
        <v>40</v>
      </c>
      <c r="AA38">
        <f>$AA$33+2*$AB$33*AA37+$AB$34*AA37*AA37</f>
        <v>7.0740416139535319E+19</v>
      </c>
      <c r="AB38">
        <f t="shared" ref="AB38" si="11">$S$33+2*$T$33*AB37+$T$34*AB37*AB37</f>
        <v>1.4729564661196943E+19</v>
      </c>
      <c r="AC38">
        <f t="shared" ref="AC38" si="12">$S$33+2*$T$33*AC37+$T$34*AC37*AC37</f>
        <v>3.3067171883774423E+19</v>
      </c>
      <c r="AD38">
        <f t="shared" ref="AD38" si="13">$S$33+2*$T$33*AD37+$T$34*AD37*AD37</f>
        <v>5.3936576317534921E+19</v>
      </c>
      <c r="AE38">
        <f t="shared" ref="AE38" si="14">$S$33+2*$T$33*AE37+$T$34*AE37*AE37</f>
        <v>7.9886039916397789E+19</v>
      </c>
      <c r="AF38">
        <f>$S$33+2*$T$33*AF37+$T$34*AF37*AF37</f>
        <v>1.1773107433296835E+20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Григорий Раевский</dc:creator>
  <cp:lastModifiedBy>Григорий Раевский</cp:lastModifiedBy>
  <dcterms:created xsi:type="dcterms:W3CDTF">2024-04-03T17:20:03Z</dcterms:created>
  <dcterms:modified xsi:type="dcterms:W3CDTF">2024-04-03T19:32:07Z</dcterms:modified>
</cp:coreProperties>
</file>