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graev\OneDrive\Рабочий стол\ITMO\2COURSE\1SEM\TeorVer\"/>
    </mc:Choice>
  </mc:AlternateContent>
  <xr:revisionPtr revIDLastSave="0" documentId="13_ncr:1_{0E999DE9-9F6B-4FCE-A50D-A25CD24BB08D}" xr6:coauthVersionLast="47" xr6:coauthVersionMax="47" xr10:uidLastSave="{00000000-0000-0000-0000-000000000000}"/>
  <bookViews>
    <workbookView xWindow="-96" yWindow="0" windowWidth="20832" windowHeight="16656" xr2:uid="{EB49B44D-FC25-4B73-8993-B04A378E309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" i="1" l="1"/>
  <c r="H76" i="1"/>
  <c r="G75" i="1"/>
  <c r="F75" i="1"/>
  <c r="E73" i="1"/>
  <c r="C73" i="1"/>
  <c r="F61" i="1"/>
  <c r="D61" i="1"/>
  <c r="C60" i="1"/>
  <c r="G52" i="1"/>
  <c r="F49" i="1"/>
  <c r="G48" i="1"/>
  <c r="F52" i="1"/>
  <c r="E48" i="1"/>
  <c r="E49" i="1"/>
  <c r="E50" i="1"/>
  <c r="E51" i="1"/>
  <c r="E52" i="1"/>
  <c r="E53" i="1"/>
  <c r="E54" i="1"/>
  <c r="E47" i="1"/>
  <c r="K43" i="1"/>
  <c r="N31" i="1"/>
  <c r="M31" i="1"/>
  <c r="L31" i="1"/>
  <c r="F31" i="1"/>
  <c r="D40" i="1"/>
  <c r="M16" i="1"/>
  <c r="M15" i="1"/>
  <c r="T57" i="1" l="1"/>
  <c r="T56" i="1"/>
  <c r="T55" i="1"/>
  <c r="T54" i="1"/>
  <c r="T53" i="1"/>
  <c r="T52" i="1"/>
  <c r="T51" i="1"/>
  <c r="T50" i="1"/>
  <c r="T49" i="1"/>
  <c r="N55" i="1"/>
  <c r="N50" i="1"/>
  <c r="N49" i="1"/>
  <c r="N51" i="1"/>
  <c r="N52" i="1"/>
  <c r="N53" i="1"/>
  <c r="N54" i="1"/>
  <c r="N56" i="1"/>
  <c r="N57" i="1"/>
  <c r="B82" i="1"/>
  <c r="H79" i="1"/>
  <c r="H75" i="1"/>
  <c r="H77" i="1"/>
  <c r="H78" i="1"/>
  <c r="H80" i="1"/>
  <c r="H81" i="1"/>
  <c r="H73" i="1"/>
  <c r="G74" i="1"/>
  <c r="G76" i="1"/>
  <c r="G77" i="1"/>
  <c r="G78" i="1"/>
  <c r="G79" i="1"/>
  <c r="G80" i="1"/>
  <c r="G81" i="1"/>
  <c r="G73" i="1"/>
  <c r="F76" i="1"/>
  <c r="F77" i="1"/>
  <c r="F78" i="1"/>
  <c r="F79" i="1"/>
  <c r="F80" i="1"/>
  <c r="F81" i="1"/>
  <c r="F73" i="1"/>
  <c r="D73" i="1"/>
  <c r="E75" i="1"/>
  <c r="E76" i="1"/>
  <c r="E77" i="1"/>
  <c r="E78" i="1"/>
  <c r="E79" i="1"/>
  <c r="E80" i="1"/>
  <c r="E81" i="1"/>
  <c r="D75" i="1"/>
  <c r="D76" i="1"/>
  <c r="D77" i="1"/>
  <c r="D78" i="1"/>
  <c r="D79" i="1"/>
  <c r="D80" i="1"/>
  <c r="D81" i="1"/>
  <c r="C75" i="1"/>
  <c r="C76" i="1"/>
  <c r="C77" i="1"/>
  <c r="C78" i="1"/>
  <c r="C79" i="1"/>
  <c r="C80" i="1"/>
  <c r="C81" i="1"/>
  <c r="B74" i="1"/>
  <c r="B75" i="1"/>
  <c r="B76" i="1"/>
  <c r="B77" i="1"/>
  <c r="B78" i="1"/>
  <c r="B79" i="1"/>
  <c r="B80" i="1"/>
  <c r="B81" i="1"/>
  <c r="B73" i="1"/>
  <c r="G62" i="1"/>
  <c r="G63" i="1"/>
  <c r="G64" i="1"/>
  <c r="G65" i="1"/>
  <c r="G66" i="1"/>
  <c r="G67" i="1"/>
  <c r="G68" i="1"/>
  <c r="G60" i="1"/>
  <c r="G61" i="1"/>
  <c r="F62" i="1"/>
  <c r="F63" i="1"/>
  <c r="F64" i="1"/>
  <c r="F65" i="1"/>
  <c r="F66" i="1"/>
  <c r="F67" i="1"/>
  <c r="F68" i="1"/>
  <c r="F60" i="1"/>
  <c r="E61" i="1"/>
  <c r="E62" i="1"/>
  <c r="E63" i="1"/>
  <c r="E64" i="1"/>
  <c r="E65" i="1"/>
  <c r="E66" i="1"/>
  <c r="E67" i="1"/>
  <c r="E60" i="1"/>
  <c r="D62" i="1"/>
  <c r="D63" i="1"/>
  <c r="D64" i="1"/>
  <c r="D65" i="1"/>
  <c r="D66" i="1"/>
  <c r="D67" i="1"/>
  <c r="D68" i="1"/>
  <c r="C61" i="1"/>
  <c r="C62" i="1"/>
  <c r="C63" i="1"/>
  <c r="C64" i="1"/>
  <c r="C65" i="1"/>
  <c r="C66" i="1"/>
  <c r="C67" i="1"/>
  <c r="C68" i="1"/>
  <c r="B61" i="1"/>
  <c r="B62" i="1"/>
  <c r="B63" i="1"/>
  <c r="B64" i="1"/>
  <c r="B65" i="1"/>
  <c r="B66" i="1"/>
  <c r="B67" i="1"/>
  <c r="B68" i="1"/>
  <c r="B60" i="1"/>
  <c r="G49" i="1"/>
  <c r="G50" i="1"/>
  <c r="G51" i="1"/>
  <c r="G53" i="1"/>
  <c r="G54" i="1"/>
  <c r="G47" i="1"/>
  <c r="F50" i="1"/>
  <c r="F51" i="1"/>
  <c r="F53" i="1"/>
  <c r="F54" i="1"/>
  <c r="F55" i="1"/>
  <c r="F48" i="1"/>
  <c r="D55" i="1"/>
  <c r="D49" i="1"/>
  <c r="D50" i="1"/>
  <c r="D51" i="1"/>
  <c r="D52" i="1"/>
  <c r="D53" i="1"/>
  <c r="D54" i="1"/>
  <c r="D48" i="1"/>
  <c r="N40" i="1"/>
  <c r="L40" i="1"/>
  <c r="K40" i="1"/>
  <c r="N32" i="1"/>
  <c r="N33" i="1"/>
  <c r="N34" i="1"/>
  <c r="N35" i="1"/>
  <c r="N36" i="1"/>
  <c r="N37" i="1"/>
  <c r="N38" i="1"/>
  <c r="N39" i="1"/>
  <c r="M32" i="1"/>
  <c r="M33" i="1"/>
  <c r="M34" i="1"/>
  <c r="M35" i="1"/>
  <c r="M36" i="1"/>
  <c r="M37" i="1"/>
  <c r="M38" i="1"/>
  <c r="M39" i="1"/>
  <c r="L32" i="1"/>
  <c r="L33" i="1"/>
  <c r="L34" i="1"/>
  <c r="L35" i="1"/>
  <c r="L36" i="1"/>
  <c r="L37" i="1"/>
  <c r="L38" i="1"/>
  <c r="L39" i="1"/>
  <c r="F32" i="1"/>
  <c r="F33" i="1"/>
  <c r="F34" i="1"/>
  <c r="F35" i="1"/>
  <c r="F36" i="1"/>
  <c r="F37" i="1"/>
  <c r="F38" i="1"/>
  <c r="F39" i="1"/>
  <c r="E32" i="1"/>
  <c r="E33" i="1"/>
  <c r="E34" i="1"/>
  <c r="E35" i="1"/>
  <c r="E36" i="1"/>
  <c r="E37" i="1"/>
  <c r="E38" i="1"/>
  <c r="E39" i="1"/>
  <c r="E31" i="1"/>
  <c r="G69" i="1" l="1"/>
  <c r="C74" i="1"/>
  <c r="F69" i="1"/>
  <c r="D74" i="1" l="1"/>
  <c r="E74" i="1" s="1"/>
  <c r="F74" i="1" s="1"/>
  <c r="F82" i="1" s="1"/>
  <c r="C82" i="1"/>
  <c r="H74" i="1"/>
  <c r="H82" i="1" s="1"/>
  <c r="H84" i="1" s="1"/>
</calcChain>
</file>

<file path=xl/sharedStrings.xml><?xml version="1.0" encoding="utf-8"?>
<sst xmlns="http://schemas.openxmlformats.org/spreadsheetml/2006/main" count="209" uniqueCount="109">
  <si>
    <t>Исходные данные</t>
  </si>
  <si>
    <t>Вар 13</t>
  </si>
  <si>
    <t>Рациональный ряд</t>
  </si>
  <si>
    <t>0.022</t>
  </si>
  <si>
    <t>0.045</t>
  </si>
  <si>
    <t>0.034</t>
  </si>
  <si>
    <t>0.055</t>
  </si>
  <si>
    <t>0.037</t>
  </si>
  <si>
    <t>0.025</t>
  </si>
  <si>
    <t>0.033</t>
  </si>
  <si>
    <t>0.051</t>
  </si>
  <si>
    <t>0.027</t>
  </si>
  <si>
    <t>0.047</t>
  </si>
  <si>
    <t>0.03</t>
  </si>
  <si>
    <t>0.05</t>
  </si>
  <si>
    <t>0.023</t>
  </si>
  <si>
    <t>0.053</t>
  </si>
  <si>
    <t>0.026</t>
  </si>
  <si>
    <t>0.056</t>
  </si>
  <si>
    <t>0.041</t>
  </si>
  <si>
    <t>0.035</t>
  </si>
  <si>
    <t>0.031</t>
  </si>
  <si>
    <t>0.046</t>
  </si>
  <si>
    <t>0.021</t>
  </si>
  <si>
    <t>0.054</t>
  </si>
  <si>
    <t>0.039</t>
  </si>
  <si>
    <t>0.043</t>
  </si>
  <si>
    <t>0.038</t>
  </si>
  <si>
    <t>0.042</t>
  </si>
  <si>
    <t>0.036</t>
  </si>
  <si>
    <t>0.049</t>
  </si>
  <si>
    <t>0.029</t>
  </si>
  <si>
    <t>0.02</t>
  </si>
  <si>
    <t>Таблица 19,24</t>
  </si>
  <si>
    <t>i+1</t>
  </si>
  <si>
    <t>x_{i}-x_{i+1}</t>
  </si>
  <si>
    <t>i</t>
  </si>
  <si>
    <t>x'_{i}</t>
  </si>
  <si>
    <t>n_{i}</t>
  </si>
  <si>
    <t>W_{i}</t>
  </si>
  <si>
    <t>W_{i}/h</t>
  </si>
  <si>
    <t>0.02-0.024</t>
  </si>
  <si>
    <t>0.024-0.028</t>
  </si>
  <si>
    <t>0.044-0.048</t>
  </si>
  <si>
    <t>0.028-0.032</t>
  </si>
  <si>
    <t>0.032-0.036</t>
  </si>
  <si>
    <t>0.036-0.04</t>
  </si>
  <si>
    <t>0.04-0.044</t>
  </si>
  <si>
    <t>0.048-0.052</t>
  </si>
  <si>
    <t>0.052-0.056</t>
  </si>
  <si>
    <t>Таблица 19,25</t>
  </si>
  <si>
    <t>m_{i}</t>
  </si>
  <si>
    <t>Границы</t>
  </si>
  <si>
    <t>n_{i}x'_{i}</t>
  </si>
  <si>
    <t>n_{i}(x'_{i})^2</t>
  </si>
  <si>
    <t>(x'_{i})^2</t>
  </si>
  <si>
    <t>Сум</t>
  </si>
  <si>
    <t>sigma_{в}</t>
  </si>
  <si>
    <t>Таблица 19,26</t>
  </si>
  <si>
    <t>x_{i}</t>
  </si>
  <si>
    <t>x_{i+1}</t>
  </si>
  <si>
    <t>x_{i}-\over{x}</t>
  </si>
  <si>
    <t>x_{i+1}-\over{x}</t>
  </si>
  <si>
    <t>z_{i}=(x_{i}-\over{x})/ \sigma_{в}</t>
  </si>
  <si>
    <t>z_{i+1}=(x_{i+1}-\over{x})/ \sigma_{в}</t>
  </si>
  <si>
    <t>\over{x}</t>
  </si>
  <si>
    <t>-</t>
  </si>
  <si>
    <t>Таблица 19,27</t>
  </si>
  <si>
    <t>z_{i}</t>
  </si>
  <si>
    <t>z_{i+1}</t>
  </si>
  <si>
    <t>Ф(z_{i})</t>
  </si>
  <si>
    <t>Ф(z_{i+1})</t>
  </si>
  <si>
    <t>P_{i}=Ф(z_{i+1})-Ф(z_{i})</t>
  </si>
  <si>
    <t>n'_{i}=100P_{i}</t>
  </si>
  <si>
    <t>из таблицы 4 приложения</t>
  </si>
  <si>
    <t>сум</t>
  </si>
  <si>
    <t>Таблица 19,28</t>
  </si>
  <si>
    <t>n'_{i}</t>
  </si>
  <si>
    <t>n_{i}-n'_{i}</t>
  </si>
  <si>
    <t>(n_{i}-n'_{i})^2</t>
  </si>
  <si>
    <t>((n_{i}-n'_{i})^2)/(n'_{i})</t>
  </si>
  <si>
    <t>(n^2_{i})/n'_{i}</t>
  </si>
  <si>
    <t>n^2_{i}</t>
  </si>
  <si>
    <t>х^2_{набл} (сверху_</t>
  </si>
  <si>
    <t>КонтрольL</t>
  </si>
  <si>
    <t>Полигон частот</t>
  </si>
  <si>
    <t>Частота(n_{i})</t>
  </si>
  <si>
    <t>Верхнее(x_{i+1})</t>
  </si>
  <si>
    <t>Нижнее(x_{i})</t>
  </si>
  <si>
    <t>Ср(x_{i},x_{i+1})</t>
  </si>
  <si>
    <t>Гистограмма частот</t>
  </si>
  <si>
    <t>Плотность отн частоты</t>
  </si>
  <si>
    <t>Эмпир функция</t>
  </si>
  <si>
    <t>x</t>
  </si>
  <si>
    <t>F(x)</t>
  </si>
  <si>
    <t>D_{в}</t>
  </si>
  <si>
    <t>\over{D_{в}}</t>
  </si>
  <si>
    <t>0,02-0,024</t>
  </si>
  <si>
    <t>0,024-0,028</t>
  </si>
  <si>
    <t>0,028-0,032</t>
  </si>
  <si>
    <t>0,032-0,036</t>
  </si>
  <si>
    <t>0,036-0,04</t>
  </si>
  <si>
    <t>0,04-0,044</t>
  </si>
  <si>
    <t>0,044-0,048</t>
  </si>
  <si>
    <t>0,048-0,052</t>
  </si>
  <si>
    <t>0,052-0,056</t>
  </si>
  <si>
    <t>разм варьир w</t>
  </si>
  <si>
    <t>h=</t>
  </si>
  <si>
    <t>\delta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</si>
</sst>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Полигон</a:t>
            </a:r>
            <a:r>
              <a:rPr lang="ru-RU" sz="1600" b="1" baseline="0">
                <a:solidFill>
                  <a:sysClr val="windowText" lastClr="000000"/>
                </a:solidFill>
              </a:rPr>
              <a:t>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Лист1!$N$49:$N$57</c:f>
              <c:numCache>
                <c:formatCode>General</c:formatCode>
                <c:ptCount val="9"/>
                <c:pt idx="0">
                  <c:v>2.1999999999999999E-2</c:v>
                </c:pt>
                <c:pt idx="1">
                  <c:v>2.6000000000000002E-2</c:v>
                </c:pt>
                <c:pt idx="2">
                  <c:v>0.03</c:v>
                </c:pt>
                <c:pt idx="3">
                  <c:v>3.4000000000000002E-2</c:v>
                </c:pt>
                <c:pt idx="4">
                  <c:v>3.7999999999999999E-2</c:v>
                </c:pt>
                <c:pt idx="5">
                  <c:v>4.1999999999999996E-2</c:v>
                </c:pt>
                <c:pt idx="6">
                  <c:v>4.5999999999999999E-2</c:v>
                </c:pt>
                <c:pt idx="7">
                  <c:v>0.05</c:v>
                </c:pt>
                <c:pt idx="8">
                  <c:v>5.3999999999999999E-2</c:v>
                </c:pt>
              </c:numCache>
            </c:numRef>
          </c:cat>
          <c:val>
            <c:numRef>
              <c:f>Лист1!$K$49:$K$57</c:f>
              <c:numCache>
                <c:formatCode>General</c:formatCode>
                <c:ptCount val="9"/>
                <c:pt idx="0">
                  <c:v>9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16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6-4D49-863A-51805E1F3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alpha val="70000"/>
                </a:schemeClr>
              </a:solidFill>
              <a:prstDash val="sysDash"/>
              <a:round/>
            </a:ln>
            <a:effectLst/>
          </c:spPr>
        </c:dropLines>
        <c:smooth val="0"/>
        <c:axId val="1386180032"/>
        <c:axId val="1337605600"/>
      </c:lineChart>
      <c:catAx>
        <c:axId val="138618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70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7605600"/>
        <c:crosses val="autoZero"/>
        <c:auto val="1"/>
        <c:lblAlgn val="ctr"/>
        <c:lblOffset val="100"/>
        <c:noMultiLvlLbl val="0"/>
      </c:catAx>
      <c:valAx>
        <c:axId val="133760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70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1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 blackAndWhite="1" horizontalDpi="-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u="none" strike="noStrike" baseline="0">
                <a:solidFill>
                  <a:sysClr val="windowText" lastClr="000000"/>
                </a:solidFill>
                <a:latin typeface="Calibri" panose="020F0502020204030204"/>
              </a:rPr>
              <a:t>Гистограмма частот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pct5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Лист1!$V$49:$V$58</c:f>
              <c:strCache>
                <c:ptCount val="9"/>
                <c:pt idx="0">
                  <c:v>0,02-0,024</c:v>
                </c:pt>
                <c:pt idx="1">
                  <c:v>0,024-0,028</c:v>
                </c:pt>
                <c:pt idx="2">
                  <c:v>0,028-0,032</c:v>
                </c:pt>
                <c:pt idx="3">
                  <c:v>0,032-0,036</c:v>
                </c:pt>
                <c:pt idx="4">
                  <c:v>0,036-0,04</c:v>
                </c:pt>
                <c:pt idx="5">
                  <c:v>0,04-0,044</c:v>
                </c:pt>
                <c:pt idx="6">
                  <c:v>0,044-0,048</c:v>
                </c:pt>
                <c:pt idx="7">
                  <c:v>0,048-0,052</c:v>
                </c:pt>
                <c:pt idx="8">
                  <c:v>0,052-0,056</c:v>
                </c:pt>
              </c:strCache>
            </c:strRef>
          </c:cat>
          <c:val>
            <c:numRef>
              <c:f>Лист1!$Q$49:$Q$57</c:f>
              <c:numCache>
                <c:formatCode>General</c:formatCode>
                <c:ptCount val="9"/>
                <c:pt idx="0">
                  <c:v>22.5</c:v>
                </c:pt>
                <c:pt idx="1">
                  <c:v>27.5</c:v>
                </c:pt>
                <c:pt idx="2">
                  <c:v>30</c:v>
                </c:pt>
                <c:pt idx="3">
                  <c:v>32.5</c:v>
                </c:pt>
                <c:pt idx="4">
                  <c:v>40</c:v>
                </c:pt>
                <c:pt idx="5">
                  <c:v>27.5</c:v>
                </c:pt>
                <c:pt idx="6">
                  <c:v>25</c:v>
                </c:pt>
                <c:pt idx="7">
                  <c:v>25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1A-4AB9-A0F1-6128E25264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577456544"/>
        <c:axId val="1582476880"/>
      </c:barChart>
      <c:catAx>
        <c:axId val="15774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2476880"/>
        <c:crosses val="autoZero"/>
        <c:auto val="1"/>
        <c:lblAlgn val="ctr"/>
        <c:lblOffset val="100"/>
        <c:noMultiLvlLbl val="0"/>
      </c:catAx>
      <c:valAx>
        <c:axId val="15824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74565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 blackAndWhite="1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2000" b="1">
                <a:solidFill>
                  <a:sysClr val="windowText" lastClr="000000"/>
                </a:solidFill>
              </a:rPr>
              <a:t>Эмпирическая</a:t>
            </a:r>
            <a:r>
              <a:rPr lang="ru-RU" sz="2000" b="1" baseline="0">
                <a:solidFill>
                  <a:sysClr val="windowText" lastClr="000000"/>
                </a:solidFill>
              </a:rPr>
              <a:t> функция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Ыв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Лист1!$X$49:$X$58</c:f>
              <c:numCache>
                <c:formatCode>General</c:formatCode>
                <c:ptCount val="10"/>
                <c:pt idx="0">
                  <c:v>0.02</c:v>
                </c:pt>
                <c:pt idx="1">
                  <c:v>2.4E-2</c:v>
                </c:pt>
                <c:pt idx="2">
                  <c:v>2.8000000000000001E-2</c:v>
                </c:pt>
                <c:pt idx="3">
                  <c:v>3.2000000000000001E-2</c:v>
                </c:pt>
                <c:pt idx="4">
                  <c:v>3.5999999999999997E-2</c:v>
                </c:pt>
                <c:pt idx="5">
                  <c:v>0.04</c:v>
                </c:pt>
                <c:pt idx="6">
                  <c:v>4.3999999999999997E-2</c:v>
                </c:pt>
                <c:pt idx="7">
                  <c:v>4.8000000000000001E-2</c:v>
                </c:pt>
                <c:pt idx="8">
                  <c:v>5.1999999999999998E-2</c:v>
                </c:pt>
                <c:pt idx="9">
                  <c:v>5.6000000000000001E-2</c:v>
                </c:pt>
              </c:numCache>
            </c:numRef>
          </c:xVal>
          <c:yVal>
            <c:numRef>
              <c:f>Лист1!$Y$49:$Y$58</c:f>
              <c:numCache>
                <c:formatCode>General</c:formatCode>
                <c:ptCount val="10"/>
                <c:pt idx="0">
                  <c:v>0</c:v>
                </c:pt>
                <c:pt idx="1">
                  <c:v>0.09</c:v>
                </c:pt>
                <c:pt idx="2">
                  <c:v>0.2</c:v>
                </c:pt>
                <c:pt idx="3">
                  <c:v>0.32</c:v>
                </c:pt>
                <c:pt idx="4">
                  <c:v>0.45</c:v>
                </c:pt>
                <c:pt idx="5">
                  <c:v>0.61</c:v>
                </c:pt>
                <c:pt idx="6">
                  <c:v>0.72</c:v>
                </c:pt>
                <c:pt idx="7">
                  <c:v>0.82</c:v>
                </c:pt>
                <c:pt idx="8">
                  <c:v>0.92</c:v>
                </c:pt>
                <c:pt idx="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02AC-41D8-AFE4-B3E276CA054C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1577462784"/>
        <c:axId val="1865876032"/>
      </c:scatterChart>
      <c:valAx>
        <c:axId val="157746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70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20000"/>
                </a:schemeClr>
              </a:solidFill>
              <a:prstDash val="sys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5876032"/>
        <c:crosses val="autoZero"/>
        <c:crossBetween val="midCat"/>
      </c:valAx>
      <c:valAx>
        <c:axId val="186587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70000"/>
                </a:schemeClr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alpha val="20000"/>
                </a:schemeClr>
              </a:solidFill>
              <a:prstDash val="sys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746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 blackAndWhite="1" horizontalDpi="-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57</xdr:row>
      <xdr:rowOff>133350</xdr:rowOff>
    </xdr:from>
    <xdr:to>
      <xdr:col>14</xdr:col>
      <xdr:colOff>457200</xdr:colOff>
      <xdr:row>72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67AB0CA-0D1A-1447-01F1-28C38F612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58</xdr:row>
      <xdr:rowOff>3810</xdr:rowOff>
    </xdr:from>
    <xdr:to>
      <xdr:col>21</xdr:col>
      <xdr:colOff>327660</xdr:colOff>
      <xdr:row>73</xdr:row>
      <xdr:rowOff>3810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CD991F-8CC8-693D-2A46-5A66CEE1D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146552</xdr:colOff>
      <xdr:row>60</xdr:row>
      <xdr:rowOff>121507</xdr:rowOff>
    </xdr:from>
    <xdr:to>
      <xdr:col>29</xdr:col>
      <xdr:colOff>451352</xdr:colOff>
      <xdr:row>75</xdr:row>
      <xdr:rowOff>81750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5B4D5332-6611-E426-93AE-4BC115F11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FB9-CC9F-4B4A-BD7F-13C3EBB252CC}">
  <sheetPr codeName="Лист1"/>
  <dimension ref="A1:Y90"/>
  <sheetViews>
    <sheetView tabSelected="1" topLeftCell="L46" zoomScale="85" zoomScaleNormal="85" workbookViewId="0">
      <selection activeCell="Y52" sqref="Y52"/>
    </sheetView>
  </sheetViews>
  <sheetFormatPr defaultRowHeight="14.4" x14ac:dyDescent="0.3"/>
  <cols>
    <col min="2" max="2" width="10.77734375" customWidth="1"/>
    <col min="3" max="3" width="10" customWidth="1"/>
    <col min="4" max="4" width="13" customWidth="1"/>
    <col min="5" max="5" width="14" customWidth="1"/>
    <col min="6" max="6" width="27.109375" customWidth="1"/>
    <col min="7" max="7" width="31.21875" customWidth="1"/>
    <col min="8" max="8" width="16.33203125" customWidth="1"/>
    <col min="9" max="9" width="10.6640625" customWidth="1"/>
    <col min="10" max="10" width="11" customWidth="1"/>
    <col min="11" max="11" width="17.21875" customWidth="1"/>
    <col min="12" max="12" width="14.44140625" customWidth="1"/>
    <col min="13" max="13" width="17.33203125" customWidth="1"/>
    <col min="14" max="14" width="14.88671875" customWidth="1"/>
    <col min="17" max="17" width="21.109375" customWidth="1"/>
    <col min="20" max="20" width="14.109375" customWidth="1"/>
  </cols>
  <sheetData>
    <row r="1" spans="1:13" x14ac:dyDescent="0.3">
      <c r="A1" t="s">
        <v>0</v>
      </c>
      <c r="D1" t="s">
        <v>1</v>
      </c>
    </row>
    <row r="2" spans="1:13" x14ac:dyDescent="0.3">
      <c r="A2" t="s">
        <v>16</v>
      </c>
      <c r="B2" t="s">
        <v>17</v>
      </c>
      <c r="C2" t="s">
        <v>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</row>
    <row r="3" spans="1:13" x14ac:dyDescent="0.3">
      <c r="A3" t="s">
        <v>20</v>
      </c>
      <c r="B3" t="s">
        <v>25</v>
      </c>
      <c r="C3" t="s">
        <v>26</v>
      </c>
      <c r="D3" t="s">
        <v>21</v>
      </c>
      <c r="E3" t="s">
        <v>27</v>
      </c>
      <c r="F3" t="s">
        <v>15</v>
      </c>
      <c r="G3" t="s">
        <v>4</v>
      </c>
      <c r="H3" t="s">
        <v>17</v>
      </c>
      <c r="I3" t="s">
        <v>7</v>
      </c>
      <c r="J3" t="s">
        <v>28</v>
      </c>
    </row>
    <row r="4" spans="1:13" x14ac:dyDescent="0.3">
      <c r="A4" t="s">
        <v>13</v>
      </c>
      <c r="B4" t="s">
        <v>19</v>
      </c>
      <c r="C4" t="s">
        <v>23</v>
      </c>
      <c r="D4" t="s">
        <v>12</v>
      </c>
      <c r="E4" t="s">
        <v>17</v>
      </c>
      <c r="F4" t="s">
        <v>22</v>
      </c>
      <c r="G4" t="s">
        <v>9</v>
      </c>
      <c r="H4" t="s">
        <v>27</v>
      </c>
      <c r="I4" t="s">
        <v>16</v>
      </c>
      <c r="J4" t="s">
        <v>29</v>
      </c>
    </row>
    <row r="5" spans="1:13" x14ac:dyDescent="0.3">
      <c r="A5" t="s">
        <v>30</v>
      </c>
      <c r="B5" t="s">
        <v>24</v>
      </c>
      <c r="C5" t="s">
        <v>25</v>
      </c>
      <c r="D5" t="s">
        <v>5</v>
      </c>
      <c r="E5" t="s">
        <v>10</v>
      </c>
      <c r="F5" t="s">
        <v>31</v>
      </c>
      <c r="G5" t="s">
        <v>22</v>
      </c>
      <c r="H5" t="s">
        <v>15</v>
      </c>
      <c r="I5" t="s">
        <v>27</v>
      </c>
      <c r="J5" t="s">
        <v>26</v>
      </c>
    </row>
    <row r="6" spans="1:13" x14ac:dyDescent="0.3">
      <c r="A6" t="s">
        <v>17</v>
      </c>
      <c r="B6" t="s">
        <v>25</v>
      </c>
      <c r="C6" t="s">
        <v>9</v>
      </c>
      <c r="D6" t="s">
        <v>32</v>
      </c>
      <c r="E6" t="s">
        <v>28</v>
      </c>
      <c r="F6" t="s">
        <v>14</v>
      </c>
      <c r="G6" t="s">
        <v>8</v>
      </c>
      <c r="H6" t="s">
        <v>7</v>
      </c>
      <c r="I6" t="s">
        <v>19</v>
      </c>
      <c r="J6" t="s">
        <v>31</v>
      </c>
    </row>
    <row r="7" spans="1:13" x14ac:dyDescent="0.3">
      <c r="A7" t="s">
        <v>31</v>
      </c>
      <c r="B7" t="s">
        <v>27</v>
      </c>
      <c r="C7" t="s">
        <v>11</v>
      </c>
      <c r="D7" t="s">
        <v>26</v>
      </c>
      <c r="E7" t="s">
        <v>20</v>
      </c>
      <c r="F7" t="s">
        <v>13</v>
      </c>
      <c r="G7" t="s">
        <v>30</v>
      </c>
      <c r="H7" t="s">
        <v>6</v>
      </c>
      <c r="I7" t="s">
        <v>25</v>
      </c>
      <c r="J7" t="s">
        <v>5</v>
      </c>
    </row>
    <row r="8" spans="1:13" x14ac:dyDescent="0.3">
      <c r="A8" t="s">
        <v>3</v>
      </c>
      <c r="B8" t="s">
        <v>4</v>
      </c>
      <c r="C8" t="s">
        <v>5</v>
      </c>
      <c r="D8" t="s">
        <v>6</v>
      </c>
      <c r="E8" t="s">
        <v>7</v>
      </c>
      <c r="F8" t="s">
        <v>8</v>
      </c>
      <c r="G8" t="s">
        <v>9</v>
      </c>
      <c r="H8" t="s">
        <v>10</v>
      </c>
      <c r="I8" t="s">
        <v>11</v>
      </c>
      <c r="J8" t="s">
        <v>4</v>
      </c>
    </row>
    <row r="9" spans="1:13" x14ac:dyDescent="0.3">
      <c r="A9" t="s">
        <v>19</v>
      </c>
      <c r="B9" t="s">
        <v>10</v>
      </c>
      <c r="C9" t="s">
        <v>11</v>
      </c>
      <c r="D9" t="s">
        <v>22</v>
      </c>
      <c r="E9" t="s">
        <v>31</v>
      </c>
      <c r="F9" t="s">
        <v>27</v>
      </c>
      <c r="G9" t="s">
        <v>28</v>
      </c>
      <c r="H9" t="s">
        <v>32</v>
      </c>
      <c r="I9" t="s">
        <v>25</v>
      </c>
      <c r="J9" t="s">
        <v>21</v>
      </c>
    </row>
    <row r="10" spans="1:13" x14ac:dyDescent="0.3">
      <c r="A10" t="s">
        <v>8</v>
      </c>
      <c r="B10" t="s">
        <v>12</v>
      </c>
      <c r="C10" t="s">
        <v>13</v>
      </c>
      <c r="D10" t="s">
        <v>14</v>
      </c>
      <c r="E10" t="s">
        <v>15</v>
      </c>
      <c r="F10" t="s">
        <v>25</v>
      </c>
      <c r="G10" t="s">
        <v>20</v>
      </c>
      <c r="H10" t="s">
        <v>30</v>
      </c>
      <c r="I10" t="s">
        <v>13</v>
      </c>
      <c r="J10" t="s">
        <v>12</v>
      </c>
    </row>
    <row r="11" spans="1:13" x14ac:dyDescent="0.3">
      <c r="A11" t="s">
        <v>5</v>
      </c>
      <c r="B11" t="s">
        <v>3</v>
      </c>
      <c r="C11" t="s">
        <v>28</v>
      </c>
      <c r="D11" t="s">
        <v>21</v>
      </c>
      <c r="E11" t="s">
        <v>30</v>
      </c>
      <c r="F11" t="s">
        <v>9</v>
      </c>
      <c r="G11" t="s">
        <v>18</v>
      </c>
      <c r="H11" t="s">
        <v>7</v>
      </c>
      <c r="I11" t="s">
        <v>14</v>
      </c>
      <c r="J11" t="s">
        <v>8</v>
      </c>
    </row>
    <row r="14" spans="1:13" x14ac:dyDescent="0.3">
      <c r="A14" t="s">
        <v>2</v>
      </c>
    </row>
    <row r="15" spans="1:13" x14ac:dyDescent="0.3">
      <c r="A15">
        <v>0.02</v>
      </c>
      <c r="B15">
        <v>0.02</v>
      </c>
      <c r="C15">
        <v>2.1000000000000001E-2</v>
      </c>
      <c r="D15">
        <v>2.1000000000000001E-2</v>
      </c>
      <c r="E15">
        <v>2.1999999999999999E-2</v>
      </c>
      <c r="F15">
        <v>2.1999999999999999E-2</v>
      </c>
      <c r="G15">
        <v>2.3E-2</v>
      </c>
      <c r="H15">
        <v>2.3E-2</v>
      </c>
      <c r="I15">
        <v>2.3E-2</v>
      </c>
      <c r="J15">
        <v>2.5000000000000001E-2</v>
      </c>
      <c r="L15" t="s">
        <v>106</v>
      </c>
      <c r="M15">
        <f>J24-A15</f>
        <v>3.6000000000000004E-2</v>
      </c>
    </row>
    <row r="16" spans="1:13" x14ac:dyDescent="0.3">
      <c r="A16">
        <v>2.5000000000000001E-2</v>
      </c>
      <c r="B16">
        <v>2.5000000000000001E-2</v>
      </c>
      <c r="C16">
        <v>2.5000000000000001E-2</v>
      </c>
      <c r="D16">
        <v>2.5999999999999999E-2</v>
      </c>
      <c r="E16">
        <v>2.5999999999999999E-2</v>
      </c>
      <c r="F16">
        <v>2.5999999999999999E-2</v>
      </c>
      <c r="G16">
        <v>2.5999999999999999E-2</v>
      </c>
      <c r="H16">
        <v>2.7E-2</v>
      </c>
      <c r="I16">
        <v>2.7E-2</v>
      </c>
      <c r="J16">
        <v>2.7E-2</v>
      </c>
      <c r="L16" t="s">
        <v>107</v>
      </c>
      <c r="M16">
        <f>M15/9</f>
        <v>4.0000000000000001E-3</v>
      </c>
    </row>
    <row r="17" spans="1:14" x14ac:dyDescent="0.3">
      <c r="A17">
        <v>2.9000000000000001E-2</v>
      </c>
      <c r="B17">
        <v>2.9000000000000001E-2</v>
      </c>
      <c r="C17">
        <v>2.9000000000000001E-2</v>
      </c>
      <c r="D17">
        <v>2.9000000000000001E-2</v>
      </c>
      <c r="E17">
        <v>0.03</v>
      </c>
      <c r="F17">
        <v>0.03</v>
      </c>
      <c r="G17">
        <v>0.03</v>
      </c>
      <c r="H17">
        <v>0.03</v>
      </c>
      <c r="I17">
        <v>3.1E-2</v>
      </c>
      <c r="J17">
        <v>3.1E-2</v>
      </c>
    </row>
    <row r="18" spans="1:14" x14ac:dyDescent="0.3">
      <c r="A18">
        <v>3.1E-2</v>
      </c>
      <c r="B18">
        <v>3.1E-2</v>
      </c>
      <c r="C18">
        <v>3.3000000000000002E-2</v>
      </c>
      <c r="D18">
        <v>3.3000000000000002E-2</v>
      </c>
      <c r="E18">
        <v>3.3000000000000002E-2</v>
      </c>
      <c r="F18">
        <v>3.3000000000000002E-2</v>
      </c>
      <c r="G18">
        <v>3.4000000000000002E-2</v>
      </c>
      <c r="H18">
        <v>3.4000000000000002E-2</v>
      </c>
      <c r="I18">
        <v>3.4000000000000002E-2</v>
      </c>
      <c r="J18">
        <v>3.4000000000000002E-2</v>
      </c>
    </row>
    <row r="19" spans="1:14" x14ac:dyDescent="0.3">
      <c r="A19">
        <v>3.5000000000000003E-2</v>
      </c>
      <c r="B19">
        <v>3.5000000000000003E-2</v>
      </c>
      <c r="C19">
        <v>3.5000000000000003E-2</v>
      </c>
      <c r="D19">
        <v>3.5000000000000003E-2</v>
      </c>
      <c r="E19">
        <v>3.5999999999999997E-2</v>
      </c>
      <c r="F19">
        <v>3.6999999999999998E-2</v>
      </c>
      <c r="G19">
        <v>3.6999999999999998E-2</v>
      </c>
      <c r="H19">
        <v>3.6999999999999998E-2</v>
      </c>
      <c r="I19">
        <v>3.6999999999999998E-2</v>
      </c>
      <c r="J19">
        <v>3.6999999999999998E-2</v>
      </c>
    </row>
    <row r="20" spans="1:14" x14ac:dyDescent="0.3">
      <c r="A20">
        <v>3.7999999999999999E-2</v>
      </c>
      <c r="B20">
        <v>3.7999999999999999E-2</v>
      </c>
      <c r="C20">
        <v>3.7999999999999999E-2</v>
      </c>
      <c r="D20">
        <v>3.7999999999999999E-2</v>
      </c>
      <c r="E20">
        <v>3.7999999999999999E-2</v>
      </c>
      <c r="F20">
        <v>3.9E-2</v>
      </c>
      <c r="G20">
        <v>3.9E-2</v>
      </c>
      <c r="H20">
        <v>3.9E-2</v>
      </c>
      <c r="I20">
        <v>3.9E-2</v>
      </c>
      <c r="J20">
        <v>3.9E-2</v>
      </c>
    </row>
    <row r="21" spans="1:14" x14ac:dyDescent="0.3">
      <c r="A21">
        <v>3.9E-2</v>
      </c>
      <c r="B21">
        <v>4.1000000000000002E-2</v>
      </c>
      <c r="C21">
        <v>4.1000000000000002E-2</v>
      </c>
      <c r="D21">
        <v>4.1000000000000002E-2</v>
      </c>
      <c r="E21">
        <v>4.1000000000000002E-2</v>
      </c>
      <c r="F21">
        <v>4.2000000000000003E-2</v>
      </c>
      <c r="G21">
        <v>4.2000000000000003E-2</v>
      </c>
      <c r="H21">
        <v>4.2000000000000003E-2</v>
      </c>
      <c r="I21">
        <v>4.2000000000000003E-2</v>
      </c>
      <c r="J21">
        <v>4.2999999999999997E-2</v>
      </c>
    </row>
    <row r="22" spans="1:14" x14ac:dyDescent="0.3">
      <c r="A22">
        <v>4.2999999999999997E-2</v>
      </c>
      <c r="B22">
        <v>4.2999999999999997E-2</v>
      </c>
      <c r="C22">
        <v>4.4999999999999998E-2</v>
      </c>
      <c r="D22">
        <v>4.4999999999999998E-2</v>
      </c>
      <c r="E22">
        <v>4.4999999999999998E-2</v>
      </c>
      <c r="F22">
        <v>4.5999999999999999E-2</v>
      </c>
      <c r="G22">
        <v>4.5999999999999999E-2</v>
      </c>
      <c r="H22">
        <v>4.5999999999999999E-2</v>
      </c>
      <c r="I22">
        <v>4.5999999999999999E-2</v>
      </c>
      <c r="J22">
        <v>4.7E-2</v>
      </c>
    </row>
    <row r="23" spans="1:14" x14ac:dyDescent="0.3">
      <c r="A23">
        <v>4.7E-2</v>
      </c>
      <c r="B23">
        <v>4.7E-2</v>
      </c>
      <c r="C23">
        <v>4.9000000000000002E-2</v>
      </c>
      <c r="D23">
        <v>4.9000000000000002E-2</v>
      </c>
      <c r="E23">
        <v>4.9000000000000002E-2</v>
      </c>
      <c r="F23">
        <v>4.9000000000000002E-2</v>
      </c>
      <c r="G23">
        <v>0.05</v>
      </c>
      <c r="H23">
        <v>0.05</v>
      </c>
      <c r="I23">
        <v>0.05</v>
      </c>
      <c r="J23">
        <v>5.0999999999999997E-2</v>
      </c>
    </row>
    <row r="24" spans="1:14" x14ac:dyDescent="0.3">
      <c r="A24">
        <v>5.0999999999999997E-2</v>
      </c>
      <c r="B24">
        <v>5.0999999999999997E-2</v>
      </c>
      <c r="C24">
        <v>5.2999999999999999E-2</v>
      </c>
      <c r="D24">
        <v>5.2999999999999999E-2</v>
      </c>
      <c r="E24">
        <v>5.3999999999999999E-2</v>
      </c>
      <c r="F24">
        <v>5.3999999999999999E-2</v>
      </c>
      <c r="G24">
        <v>5.5E-2</v>
      </c>
      <c r="H24">
        <v>5.5E-2</v>
      </c>
      <c r="I24">
        <v>5.6000000000000001E-2</v>
      </c>
      <c r="J24">
        <v>5.6000000000000001E-2</v>
      </c>
    </row>
    <row r="29" spans="1:14" x14ac:dyDescent="0.3">
      <c r="A29" t="s">
        <v>33</v>
      </c>
      <c r="H29" t="s">
        <v>50</v>
      </c>
    </row>
    <row r="30" spans="1:14" x14ac:dyDescent="0.3">
      <c r="A30" t="s">
        <v>34</v>
      </c>
      <c r="B30" t="s">
        <v>35</v>
      </c>
      <c r="C30" t="s">
        <v>37</v>
      </c>
      <c r="D30" t="s">
        <v>38</v>
      </c>
      <c r="E30" t="s">
        <v>39</v>
      </c>
      <c r="F30" t="s">
        <v>40</v>
      </c>
      <c r="H30" t="s">
        <v>51</v>
      </c>
      <c r="I30" t="s">
        <v>52</v>
      </c>
      <c r="J30" t="s">
        <v>37</v>
      </c>
      <c r="K30" t="s">
        <v>38</v>
      </c>
      <c r="L30" t="s">
        <v>53</v>
      </c>
      <c r="M30" t="s">
        <v>55</v>
      </c>
      <c r="N30" t="s">
        <v>54</v>
      </c>
    </row>
    <row r="31" spans="1:14" x14ac:dyDescent="0.3">
      <c r="A31">
        <v>1</v>
      </c>
      <c r="B31" t="s">
        <v>41</v>
      </c>
      <c r="C31" t="s">
        <v>3</v>
      </c>
      <c r="D31">
        <v>9</v>
      </c>
      <c r="E31">
        <f>D31/100</f>
        <v>0.09</v>
      </c>
      <c r="F31">
        <f>E31/0.004</f>
        <v>22.5</v>
      </c>
      <c r="H31">
        <v>1</v>
      </c>
      <c r="I31" t="s">
        <v>41</v>
      </c>
      <c r="J31">
        <v>2.1999999999999999E-2</v>
      </c>
      <c r="K31">
        <v>9</v>
      </c>
      <c r="L31">
        <f>K31*J31</f>
        <v>0.19799999999999998</v>
      </c>
      <c r="M31">
        <f>J31*J31</f>
        <v>4.8399999999999995E-4</v>
      </c>
      <c r="N31">
        <f>K31*M31</f>
        <v>4.3559999999999996E-3</v>
      </c>
    </row>
    <row r="32" spans="1:14" x14ac:dyDescent="0.3">
      <c r="A32">
        <v>2</v>
      </c>
      <c r="B32" t="s">
        <v>42</v>
      </c>
      <c r="C32" t="s">
        <v>17</v>
      </c>
      <c r="D32">
        <v>11</v>
      </c>
      <c r="E32">
        <f t="shared" ref="E32:E39" si="0">D32/100</f>
        <v>0.11</v>
      </c>
      <c r="F32">
        <f t="shared" ref="F32:F39" si="1">E32/0.004</f>
        <v>27.5</v>
      </c>
      <c r="H32">
        <v>2</v>
      </c>
      <c r="I32" t="s">
        <v>42</v>
      </c>
      <c r="J32">
        <v>2.5999999999999999E-2</v>
      </c>
      <c r="K32">
        <v>11</v>
      </c>
      <c r="L32">
        <f t="shared" ref="L32:L39" si="2">K32*J32</f>
        <v>0.28599999999999998</v>
      </c>
      <c r="M32">
        <f t="shared" ref="M32:M39" si="3">J32*J32</f>
        <v>6.7599999999999995E-4</v>
      </c>
      <c r="N32">
        <f t="shared" ref="N32:N39" si="4">K32*M32</f>
        <v>7.4359999999999999E-3</v>
      </c>
    </row>
    <row r="33" spans="1:25" x14ac:dyDescent="0.3">
      <c r="A33">
        <v>3</v>
      </c>
      <c r="B33" t="s">
        <v>44</v>
      </c>
      <c r="C33" t="s">
        <v>13</v>
      </c>
      <c r="D33">
        <v>12</v>
      </c>
      <c r="E33">
        <f t="shared" si="0"/>
        <v>0.12</v>
      </c>
      <c r="F33">
        <f t="shared" si="1"/>
        <v>30</v>
      </c>
      <c r="H33">
        <v>3</v>
      </c>
      <c r="I33" t="s">
        <v>44</v>
      </c>
      <c r="J33">
        <v>0.03</v>
      </c>
      <c r="K33">
        <v>12</v>
      </c>
      <c r="L33">
        <f t="shared" si="2"/>
        <v>0.36</v>
      </c>
      <c r="M33">
        <f t="shared" si="3"/>
        <v>8.9999999999999998E-4</v>
      </c>
      <c r="N33" s="2">
        <f t="shared" si="4"/>
        <v>1.0800000000000001E-2</v>
      </c>
    </row>
    <row r="34" spans="1:25" x14ac:dyDescent="0.3">
      <c r="A34">
        <v>4</v>
      </c>
      <c r="B34" t="s">
        <v>45</v>
      </c>
      <c r="C34" t="s">
        <v>5</v>
      </c>
      <c r="D34">
        <v>13</v>
      </c>
      <c r="E34">
        <f t="shared" si="0"/>
        <v>0.13</v>
      </c>
      <c r="F34">
        <f t="shared" si="1"/>
        <v>32.5</v>
      </c>
      <c r="H34">
        <v>4</v>
      </c>
      <c r="I34" t="s">
        <v>45</v>
      </c>
      <c r="J34">
        <v>3.4000000000000002E-2</v>
      </c>
      <c r="K34">
        <v>13</v>
      </c>
      <c r="L34">
        <f t="shared" si="2"/>
        <v>0.44200000000000006</v>
      </c>
      <c r="M34">
        <f t="shared" si="3"/>
        <v>1.1560000000000001E-3</v>
      </c>
      <c r="N34">
        <f t="shared" si="4"/>
        <v>1.5028000000000001E-2</v>
      </c>
    </row>
    <row r="35" spans="1:25" x14ac:dyDescent="0.3">
      <c r="A35">
        <v>5</v>
      </c>
      <c r="B35" t="s">
        <v>46</v>
      </c>
      <c r="C35" t="s">
        <v>27</v>
      </c>
      <c r="D35">
        <v>16</v>
      </c>
      <c r="E35">
        <f t="shared" si="0"/>
        <v>0.16</v>
      </c>
      <c r="F35">
        <f t="shared" si="1"/>
        <v>40</v>
      </c>
      <c r="H35">
        <v>5</v>
      </c>
      <c r="I35" t="s">
        <v>46</v>
      </c>
      <c r="J35">
        <v>3.7999999999999999E-2</v>
      </c>
      <c r="K35">
        <v>16</v>
      </c>
      <c r="L35">
        <f t="shared" si="2"/>
        <v>0.60799999999999998</v>
      </c>
      <c r="M35">
        <f t="shared" si="3"/>
        <v>1.444E-3</v>
      </c>
      <c r="N35">
        <f t="shared" si="4"/>
        <v>2.3104E-2</v>
      </c>
    </row>
    <row r="36" spans="1:25" x14ac:dyDescent="0.3">
      <c r="A36">
        <v>6</v>
      </c>
      <c r="B36" t="s">
        <v>47</v>
      </c>
      <c r="C36" t="s">
        <v>28</v>
      </c>
      <c r="D36">
        <v>11</v>
      </c>
      <c r="E36">
        <f t="shared" si="0"/>
        <v>0.11</v>
      </c>
      <c r="F36">
        <f t="shared" si="1"/>
        <v>27.5</v>
      </c>
      <c r="H36">
        <v>6</v>
      </c>
      <c r="I36" t="s">
        <v>47</v>
      </c>
      <c r="J36">
        <v>4.2000000000000003E-2</v>
      </c>
      <c r="K36">
        <v>11</v>
      </c>
      <c r="L36">
        <f t="shared" si="2"/>
        <v>0.46200000000000002</v>
      </c>
      <c r="M36">
        <f t="shared" si="3"/>
        <v>1.7640000000000002E-3</v>
      </c>
      <c r="N36">
        <f t="shared" si="4"/>
        <v>1.9404000000000001E-2</v>
      </c>
    </row>
    <row r="37" spans="1:25" x14ac:dyDescent="0.3">
      <c r="A37">
        <v>7</v>
      </c>
      <c r="B37" t="s">
        <v>43</v>
      </c>
      <c r="C37" t="s">
        <v>22</v>
      </c>
      <c r="D37">
        <v>10</v>
      </c>
      <c r="E37">
        <f t="shared" si="0"/>
        <v>0.1</v>
      </c>
      <c r="F37">
        <f t="shared" si="1"/>
        <v>25</v>
      </c>
      <c r="H37">
        <v>7</v>
      </c>
      <c r="I37" t="s">
        <v>43</v>
      </c>
      <c r="J37">
        <v>4.5999999999999999E-2</v>
      </c>
      <c r="K37">
        <v>10</v>
      </c>
      <c r="L37">
        <f t="shared" si="2"/>
        <v>0.45999999999999996</v>
      </c>
      <c r="M37">
        <f t="shared" si="3"/>
        <v>2.1159999999999998E-3</v>
      </c>
      <c r="N37" s="2">
        <f t="shared" si="4"/>
        <v>2.1159999999999998E-2</v>
      </c>
    </row>
    <row r="38" spans="1:25" x14ac:dyDescent="0.3">
      <c r="A38">
        <v>8</v>
      </c>
      <c r="B38" t="s">
        <v>48</v>
      </c>
      <c r="C38" t="s">
        <v>14</v>
      </c>
      <c r="D38">
        <v>10</v>
      </c>
      <c r="E38">
        <f t="shared" si="0"/>
        <v>0.1</v>
      </c>
      <c r="F38">
        <f t="shared" si="1"/>
        <v>25</v>
      </c>
      <c r="H38">
        <v>8</v>
      </c>
      <c r="I38" t="s">
        <v>48</v>
      </c>
      <c r="J38">
        <v>0.05</v>
      </c>
      <c r="K38">
        <v>10</v>
      </c>
      <c r="L38">
        <f t="shared" si="2"/>
        <v>0.5</v>
      </c>
      <c r="M38">
        <f t="shared" si="3"/>
        <v>2.5000000000000005E-3</v>
      </c>
      <c r="N38" s="2">
        <f t="shared" si="4"/>
        <v>2.5000000000000005E-2</v>
      </c>
    </row>
    <row r="39" spans="1:25" x14ac:dyDescent="0.3">
      <c r="A39">
        <v>9</v>
      </c>
      <c r="B39" t="s">
        <v>49</v>
      </c>
      <c r="C39" t="s">
        <v>24</v>
      </c>
      <c r="D39">
        <v>8</v>
      </c>
      <c r="E39">
        <f t="shared" si="0"/>
        <v>0.08</v>
      </c>
      <c r="F39">
        <f t="shared" si="1"/>
        <v>20</v>
      </c>
      <c r="H39">
        <v>9</v>
      </c>
      <c r="I39" t="s">
        <v>49</v>
      </c>
      <c r="J39">
        <v>5.3999999999999999E-2</v>
      </c>
      <c r="K39">
        <v>8</v>
      </c>
      <c r="L39">
        <f t="shared" si="2"/>
        <v>0.432</v>
      </c>
      <c r="M39">
        <f t="shared" si="3"/>
        <v>2.9159999999999998E-3</v>
      </c>
      <c r="N39">
        <f t="shared" si="4"/>
        <v>2.3327999999999998E-2</v>
      </c>
    </row>
    <row r="40" spans="1:25" x14ac:dyDescent="0.3">
      <c r="D40">
        <f>SUM(D31:D39)</f>
        <v>100</v>
      </c>
      <c r="H40" t="s">
        <v>56</v>
      </c>
      <c r="K40">
        <f>SUM(K31:K39)</f>
        <v>100</v>
      </c>
      <c r="L40">
        <f>SUM(L31:L39)</f>
        <v>3.7480000000000002</v>
      </c>
      <c r="N40">
        <f>SUM(N31:N39)</f>
        <v>0.149616</v>
      </c>
    </row>
    <row r="43" spans="1:25" x14ac:dyDescent="0.3">
      <c r="A43" t="s">
        <v>57</v>
      </c>
      <c r="B43" s="2">
        <v>9.5608399999999993E-3</v>
      </c>
      <c r="D43" t="s">
        <v>65</v>
      </c>
      <c r="E43" s="2">
        <v>3.7479999999999999E-2</v>
      </c>
      <c r="G43" t="s">
        <v>95</v>
      </c>
      <c r="H43">
        <v>9.1409600000000007E-5</v>
      </c>
      <c r="J43" t="s">
        <v>96</v>
      </c>
      <c r="K43">
        <f>(100/99)*H43</f>
        <v>9.2332929292929307E-5</v>
      </c>
    </row>
    <row r="45" spans="1:25" x14ac:dyDescent="0.3">
      <c r="A45" t="s">
        <v>58</v>
      </c>
    </row>
    <row r="46" spans="1:25" x14ac:dyDescent="0.3">
      <c r="A46" t="s">
        <v>36</v>
      </c>
      <c r="B46" t="s">
        <v>59</v>
      </c>
      <c r="C46" t="s">
        <v>60</v>
      </c>
      <c r="D46" t="s">
        <v>61</v>
      </c>
      <c r="E46" t="s">
        <v>62</v>
      </c>
      <c r="F46" t="s">
        <v>63</v>
      </c>
      <c r="G46" t="s">
        <v>64</v>
      </c>
    </row>
    <row r="47" spans="1:25" x14ac:dyDescent="0.3">
      <c r="A47">
        <v>1</v>
      </c>
      <c r="B47">
        <v>0.02</v>
      </c>
      <c r="C47">
        <v>2.4E-2</v>
      </c>
      <c r="D47" t="s">
        <v>66</v>
      </c>
      <c r="E47" s="2">
        <f>C47-$E$43</f>
        <v>-1.3479999999999999E-2</v>
      </c>
      <c r="F47" t="s">
        <v>66</v>
      </c>
      <c r="G47">
        <f>(C47-$E$43)/$B$43</f>
        <v>-1.4099179569995941</v>
      </c>
      <c r="K47" t="s">
        <v>85</v>
      </c>
      <c r="Q47" t="s">
        <v>90</v>
      </c>
      <c r="X47" t="s">
        <v>92</v>
      </c>
    </row>
    <row r="48" spans="1:25" x14ac:dyDescent="0.3">
      <c r="A48">
        <v>2</v>
      </c>
      <c r="B48">
        <v>2.4E-2</v>
      </c>
      <c r="C48">
        <v>2.8000000000000001E-2</v>
      </c>
      <c r="D48">
        <f>B48-$E$43</f>
        <v>-1.3479999999999999E-2</v>
      </c>
      <c r="E48" s="2">
        <f t="shared" ref="E48:E54" si="5">C48-$E$43</f>
        <v>-9.4799999999999988E-3</v>
      </c>
      <c r="F48">
        <f>(B48-$E$43)/$B$43</f>
        <v>-1.4099179569995941</v>
      </c>
      <c r="G48">
        <f>(C48-$E$43)/$B$43</f>
        <v>-0.99154467599081253</v>
      </c>
      <c r="K48" t="s">
        <v>86</v>
      </c>
      <c r="L48" t="s">
        <v>88</v>
      </c>
      <c r="M48" t="s">
        <v>87</v>
      </c>
      <c r="N48" t="s">
        <v>89</v>
      </c>
      <c r="Q48" t="s">
        <v>91</v>
      </c>
      <c r="R48" t="s">
        <v>88</v>
      </c>
      <c r="S48" t="s">
        <v>87</v>
      </c>
      <c r="T48" t="s">
        <v>89</v>
      </c>
      <c r="X48" t="s">
        <v>93</v>
      </c>
      <c r="Y48" t="s">
        <v>94</v>
      </c>
    </row>
    <row r="49" spans="1:25" x14ac:dyDescent="0.3">
      <c r="A49">
        <v>3</v>
      </c>
      <c r="B49">
        <v>2.8000000000000001E-2</v>
      </c>
      <c r="C49">
        <v>3.2000000000000001E-2</v>
      </c>
      <c r="D49">
        <f t="shared" ref="D49:D54" si="6">B49-$E$43</f>
        <v>-9.4799999999999988E-3</v>
      </c>
      <c r="E49" s="2">
        <f t="shared" si="5"/>
        <v>-5.4799999999999988E-3</v>
      </c>
      <c r="F49">
        <f>(B49-$E$43)/$B$43</f>
        <v>-0.99154467599081253</v>
      </c>
      <c r="G49">
        <f t="shared" ref="G49:G54" si="7">(C49-$E$43)/$B$43</f>
        <v>-0.57317139498203074</v>
      </c>
      <c r="K49">
        <v>9</v>
      </c>
      <c r="L49">
        <v>0.02</v>
      </c>
      <c r="M49">
        <v>2.4E-2</v>
      </c>
      <c r="N49">
        <f>AVERAGE(L49:M49)</f>
        <v>2.1999999999999999E-2</v>
      </c>
      <c r="Q49">
        <v>22.5</v>
      </c>
      <c r="R49">
        <v>0.02</v>
      </c>
      <c r="S49">
        <v>2.4E-2</v>
      </c>
      <c r="T49">
        <f>AVERAGE(R49:S49)</f>
        <v>2.1999999999999999E-2</v>
      </c>
      <c r="V49" t="s">
        <v>97</v>
      </c>
      <c r="X49">
        <v>0.02</v>
      </c>
      <c r="Y49">
        <v>0</v>
      </c>
    </row>
    <row r="50" spans="1:25" x14ac:dyDescent="0.3">
      <c r="A50">
        <v>4</v>
      </c>
      <c r="B50">
        <v>3.2000000000000001E-2</v>
      </c>
      <c r="C50">
        <v>3.5999999999999997E-2</v>
      </c>
      <c r="D50">
        <f t="shared" si="6"/>
        <v>-5.4799999999999988E-3</v>
      </c>
      <c r="E50" s="2">
        <f t="shared" si="5"/>
        <v>-1.4800000000000021E-3</v>
      </c>
      <c r="F50">
        <f t="shared" ref="F50:F55" si="8">(B50-$E$43)/$B$43</f>
        <v>-0.57317139498203074</v>
      </c>
      <c r="G50">
        <f t="shared" si="7"/>
        <v>-0.15479811397324944</v>
      </c>
      <c r="K50">
        <v>11</v>
      </c>
      <c r="L50">
        <v>2.4E-2</v>
      </c>
      <c r="M50">
        <v>2.8000000000000001E-2</v>
      </c>
      <c r="N50">
        <f>AVERAGE(L50:M50)</f>
        <v>2.6000000000000002E-2</v>
      </c>
      <c r="Q50">
        <v>27.5</v>
      </c>
      <c r="R50">
        <v>2.4E-2</v>
      </c>
      <c r="S50">
        <v>2.8000000000000001E-2</v>
      </c>
      <c r="T50">
        <f>AVERAGE(R50:S50)</f>
        <v>2.6000000000000002E-2</v>
      </c>
      <c r="V50" t="s">
        <v>98</v>
      </c>
      <c r="X50">
        <v>2.4E-2</v>
      </c>
      <c r="Y50">
        <v>0.09</v>
      </c>
    </row>
    <row r="51" spans="1:25" x14ac:dyDescent="0.3">
      <c r="A51">
        <v>5</v>
      </c>
      <c r="B51">
        <v>3.5999999999999997E-2</v>
      </c>
      <c r="C51">
        <v>0.04</v>
      </c>
      <c r="D51">
        <f t="shared" si="6"/>
        <v>-1.4800000000000021E-3</v>
      </c>
      <c r="E51" s="2">
        <f t="shared" si="5"/>
        <v>2.5200000000000014E-3</v>
      </c>
      <c r="F51">
        <f t="shared" si="8"/>
        <v>-0.15479811397324944</v>
      </c>
      <c r="G51">
        <f t="shared" si="7"/>
        <v>0.26357516703553263</v>
      </c>
      <c r="K51">
        <v>12</v>
      </c>
      <c r="L51">
        <v>2.8000000000000001E-2</v>
      </c>
      <c r="M51">
        <v>3.2000000000000001E-2</v>
      </c>
      <c r="N51">
        <f t="shared" ref="N51:N57" si="9">AVERAGE(L51:M51)</f>
        <v>0.03</v>
      </c>
      <c r="Q51">
        <v>30</v>
      </c>
      <c r="R51">
        <v>2.8000000000000001E-2</v>
      </c>
      <c r="S51">
        <v>3.2000000000000001E-2</v>
      </c>
      <c r="T51">
        <f t="shared" ref="T51:T54" si="10">AVERAGE(R51:S51)</f>
        <v>0.03</v>
      </c>
      <c r="V51" t="s">
        <v>99</v>
      </c>
      <c r="X51">
        <v>2.8000000000000001E-2</v>
      </c>
      <c r="Y51">
        <v>0.2</v>
      </c>
    </row>
    <row r="52" spans="1:25" x14ac:dyDescent="0.3">
      <c r="A52">
        <v>6</v>
      </c>
      <c r="B52">
        <v>0.04</v>
      </c>
      <c r="C52">
        <v>4.3999999999999997E-2</v>
      </c>
      <c r="D52">
        <f t="shared" si="6"/>
        <v>2.5200000000000014E-3</v>
      </c>
      <c r="E52" s="2">
        <f t="shared" si="5"/>
        <v>6.519999999999998E-3</v>
      </c>
      <c r="F52">
        <f>(B52-$E$43)/$B$43</f>
        <v>0.26357516703553263</v>
      </c>
      <c r="G52">
        <f>(C52-$E$43)/$B$43</f>
        <v>0.68194844804431398</v>
      </c>
      <c r="K52">
        <v>13</v>
      </c>
      <c r="L52">
        <v>3.2000000000000001E-2</v>
      </c>
      <c r="M52">
        <v>3.5999999999999997E-2</v>
      </c>
      <c r="N52">
        <f t="shared" si="9"/>
        <v>3.4000000000000002E-2</v>
      </c>
      <c r="Q52">
        <v>32.5</v>
      </c>
      <c r="R52">
        <v>3.2000000000000001E-2</v>
      </c>
      <c r="S52">
        <v>3.5999999999999997E-2</v>
      </c>
      <c r="T52">
        <f t="shared" si="10"/>
        <v>3.4000000000000002E-2</v>
      </c>
      <c r="V52" t="s">
        <v>100</v>
      </c>
      <c r="X52">
        <v>3.2000000000000001E-2</v>
      </c>
      <c r="Y52">
        <v>0.32</v>
      </c>
    </row>
    <row r="53" spans="1:25" x14ac:dyDescent="0.3">
      <c r="A53">
        <v>7</v>
      </c>
      <c r="B53">
        <v>4.3999999999999997E-2</v>
      </c>
      <c r="C53">
        <v>4.8000000000000001E-2</v>
      </c>
      <c r="D53">
        <f t="shared" si="6"/>
        <v>6.519999999999998E-3</v>
      </c>
      <c r="E53" s="2">
        <f t="shared" si="5"/>
        <v>1.0520000000000002E-2</v>
      </c>
      <c r="F53">
        <f t="shared" si="8"/>
        <v>0.68194844804431398</v>
      </c>
      <c r="G53">
        <f t="shared" si="7"/>
        <v>1.100321729053096</v>
      </c>
      <c r="K53">
        <v>16</v>
      </c>
      <c r="L53">
        <v>3.5999999999999997E-2</v>
      </c>
      <c r="M53">
        <v>0.04</v>
      </c>
      <c r="N53">
        <f t="shared" si="9"/>
        <v>3.7999999999999999E-2</v>
      </c>
      <c r="Q53">
        <v>40</v>
      </c>
      <c r="R53">
        <v>3.5999999999999997E-2</v>
      </c>
      <c r="S53">
        <v>0.04</v>
      </c>
      <c r="T53">
        <f t="shared" si="10"/>
        <v>3.7999999999999999E-2</v>
      </c>
      <c r="V53" t="s">
        <v>101</v>
      </c>
      <c r="X53">
        <v>3.5999999999999997E-2</v>
      </c>
      <c r="Y53">
        <v>0.45</v>
      </c>
    </row>
    <row r="54" spans="1:25" x14ac:dyDescent="0.3">
      <c r="A54">
        <v>8</v>
      </c>
      <c r="B54">
        <v>4.8000000000000001E-2</v>
      </c>
      <c r="C54">
        <v>5.1999999999999998E-2</v>
      </c>
      <c r="D54">
        <f t="shared" si="6"/>
        <v>1.0520000000000002E-2</v>
      </c>
      <c r="E54" s="2">
        <f t="shared" si="5"/>
        <v>1.4519999999999998E-2</v>
      </c>
      <c r="F54">
        <f t="shared" si="8"/>
        <v>1.100321729053096</v>
      </c>
      <c r="G54">
        <f t="shared" si="7"/>
        <v>1.5186950100618772</v>
      </c>
      <c r="K54">
        <v>11</v>
      </c>
      <c r="L54">
        <v>0.04</v>
      </c>
      <c r="M54">
        <v>4.3999999999999997E-2</v>
      </c>
      <c r="N54">
        <f t="shared" si="9"/>
        <v>4.1999999999999996E-2</v>
      </c>
      <c r="Q54">
        <v>27.5</v>
      </c>
      <c r="R54">
        <v>0.04</v>
      </c>
      <c r="S54">
        <v>4.3999999999999997E-2</v>
      </c>
      <c r="T54">
        <f t="shared" si="10"/>
        <v>4.1999999999999996E-2</v>
      </c>
      <c r="V54" t="s">
        <v>102</v>
      </c>
      <c r="X54">
        <v>0.04</v>
      </c>
      <c r="Y54">
        <v>0.61</v>
      </c>
    </row>
    <row r="55" spans="1:25" x14ac:dyDescent="0.3">
      <c r="A55">
        <v>9</v>
      </c>
      <c r="B55">
        <v>5.1999999999999998E-2</v>
      </c>
      <c r="C55">
        <v>5.6000000000000001E-2</v>
      </c>
      <c r="D55">
        <f>B55-$E$43</f>
        <v>1.4519999999999998E-2</v>
      </c>
      <c r="E55" t="s">
        <v>66</v>
      </c>
      <c r="F55">
        <f t="shared" si="8"/>
        <v>1.5186950100618772</v>
      </c>
      <c r="G55" t="s">
        <v>66</v>
      </c>
      <c r="K55">
        <v>10</v>
      </c>
      <c r="L55">
        <v>4.3999999999999997E-2</v>
      </c>
      <c r="M55">
        <v>4.8000000000000001E-2</v>
      </c>
      <c r="N55">
        <f>AVERAGE(L55:M55)</f>
        <v>4.5999999999999999E-2</v>
      </c>
      <c r="Q55">
        <v>25</v>
      </c>
      <c r="R55">
        <v>4.3999999999999997E-2</v>
      </c>
      <c r="S55">
        <v>4.8000000000000001E-2</v>
      </c>
      <c r="T55">
        <f>AVERAGE(R55:S55)</f>
        <v>4.5999999999999999E-2</v>
      </c>
      <c r="V55" t="s">
        <v>103</v>
      </c>
      <c r="X55">
        <v>4.3999999999999997E-2</v>
      </c>
      <c r="Y55">
        <v>0.72</v>
      </c>
    </row>
    <row r="56" spans="1:25" x14ac:dyDescent="0.3">
      <c r="K56">
        <v>10</v>
      </c>
      <c r="L56">
        <v>4.8000000000000001E-2</v>
      </c>
      <c r="M56">
        <v>5.1999999999999998E-2</v>
      </c>
      <c r="N56">
        <f t="shared" si="9"/>
        <v>0.05</v>
      </c>
      <c r="Q56">
        <v>25</v>
      </c>
      <c r="R56">
        <v>4.8000000000000001E-2</v>
      </c>
      <c r="S56">
        <v>5.1999999999999998E-2</v>
      </c>
      <c r="T56">
        <f t="shared" ref="T56:T57" si="11">AVERAGE(R56:S56)</f>
        <v>0.05</v>
      </c>
      <c r="V56" t="s">
        <v>104</v>
      </c>
      <c r="X56">
        <v>4.8000000000000001E-2</v>
      </c>
      <c r="Y56">
        <v>0.82</v>
      </c>
    </row>
    <row r="57" spans="1:25" x14ac:dyDescent="0.3">
      <c r="K57">
        <v>8</v>
      </c>
      <c r="L57">
        <v>5.1999999999999998E-2</v>
      </c>
      <c r="M57">
        <v>5.6000000000000001E-2</v>
      </c>
      <c r="N57">
        <f t="shared" si="9"/>
        <v>5.3999999999999999E-2</v>
      </c>
      <c r="Q57">
        <v>20</v>
      </c>
      <c r="R57">
        <v>5.1999999999999998E-2</v>
      </c>
      <c r="S57">
        <v>5.6000000000000001E-2</v>
      </c>
      <c r="T57">
        <f t="shared" si="11"/>
        <v>5.3999999999999999E-2</v>
      </c>
      <c r="V57" t="s">
        <v>105</v>
      </c>
      <c r="X57">
        <v>5.1999999999999998E-2</v>
      </c>
      <c r="Y57">
        <v>0.92</v>
      </c>
    </row>
    <row r="58" spans="1:25" x14ac:dyDescent="0.3">
      <c r="A58" t="s">
        <v>67</v>
      </c>
      <c r="D58" t="s">
        <v>74</v>
      </c>
      <c r="X58">
        <v>5.6000000000000001E-2</v>
      </c>
      <c r="Y58">
        <v>1</v>
      </c>
    </row>
    <row r="59" spans="1:25" x14ac:dyDescent="0.3">
      <c r="A59" t="s">
        <v>36</v>
      </c>
      <c r="B59" t="s">
        <v>68</v>
      </c>
      <c r="C59" t="s">
        <v>69</v>
      </c>
      <c r="D59" t="s">
        <v>70</v>
      </c>
      <c r="E59" t="s">
        <v>71</v>
      </c>
      <c r="F59" t="s">
        <v>72</v>
      </c>
      <c r="G59" t="s">
        <v>73</v>
      </c>
    </row>
    <row r="60" spans="1:25" x14ac:dyDescent="0.3">
      <c r="A60">
        <v>1</v>
      </c>
      <c r="B60" t="str">
        <f>F47</f>
        <v>-</v>
      </c>
      <c r="C60">
        <f>G47</f>
        <v>-1.4099179569995941</v>
      </c>
      <c r="D60">
        <v>-0.5</v>
      </c>
      <c r="E60" s="2">
        <f>_xlfn.NORM.S.DIST(C60,1)-0.5</f>
        <v>-0.42071804514014277</v>
      </c>
      <c r="F60" s="1">
        <f>E60-D60</f>
        <v>7.9281954859857229E-2</v>
      </c>
      <c r="G60" s="1">
        <f>100*F60</f>
        <v>7.9281954859857233</v>
      </c>
    </row>
    <row r="61" spans="1:25" x14ac:dyDescent="0.3">
      <c r="A61">
        <v>2</v>
      </c>
      <c r="B61">
        <f t="shared" ref="B61:B68" si="12">F48</f>
        <v>-1.4099179569995941</v>
      </c>
      <c r="C61">
        <f t="shared" ref="C61:C68" si="13">G48</f>
        <v>-0.99154467599081253</v>
      </c>
      <c r="D61" s="2">
        <f>_xlfn.NORM.S.DIST(B61,1)-0.5</f>
        <v>-0.42071804514014277</v>
      </c>
      <c r="E61" s="2">
        <f t="shared" ref="E61:E67" si="14">_xlfn.NORM.S.DIST(C61,1)-0.5</f>
        <v>-0.33929015574872479</v>
      </c>
      <c r="F61" s="1">
        <f>E61-D61</f>
        <v>8.1427889391417985E-2</v>
      </c>
      <c r="G61" s="1">
        <f t="shared" ref="G61:G68" si="15">100*F61</f>
        <v>8.1427889391417985</v>
      </c>
    </row>
    <row r="62" spans="1:25" x14ac:dyDescent="0.3">
      <c r="A62">
        <v>3</v>
      </c>
      <c r="B62" s="2">
        <f t="shared" si="12"/>
        <v>-0.99154467599081253</v>
      </c>
      <c r="C62">
        <f t="shared" si="13"/>
        <v>-0.57317139498203074</v>
      </c>
      <c r="D62" s="2">
        <f t="shared" ref="D62:D68" si="16">_xlfn.NORM.S.DIST(B62,1)-0.5</f>
        <v>-0.33929015574872479</v>
      </c>
      <c r="E62" s="2">
        <f t="shared" si="14"/>
        <v>-0.21673567479845424</v>
      </c>
      <c r="F62" s="1">
        <f t="shared" ref="F62:F68" si="17">E62-D62</f>
        <v>0.12255448095027055</v>
      </c>
      <c r="G62" s="1">
        <f t="shared" si="15"/>
        <v>12.255448095027056</v>
      </c>
    </row>
    <row r="63" spans="1:25" x14ac:dyDescent="0.3">
      <c r="A63">
        <v>4</v>
      </c>
      <c r="B63" s="2">
        <f t="shared" si="12"/>
        <v>-0.57317139498203074</v>
      </c>
      <c r="C63">
        <f t="shared" si="13"/>
        <v>-0.15479811397324944</v>
      </c>
      <c r="D63" s="2">
        <f t="shared" si="16"/>
        <v>-0.21673567479845424</v>
      </c>
      <c r="E63" s="2">
        <f t="shared" si="14"/>
        <v>-6.1509760940164582E-2</v>
      </c>
      <c r="F63" s="1">
        <f t="shared" si="17"/>
        <v>0.15522591385828965</v>
      </c>
      <c r="G63" s="1">
        <f t="shared" si="15"/>
        <v>15.522591385828965</v>
      </c>
    </row>
    <row r="64" spans="1:25" x14ac:dyDescent="0.3">
      <c r="A64">
        <v>5</v>
      </c>
      <c r="B64" s="2">
        <f t="shared" si="12"/>
        <v>-0.15479811397324944</v>
      </c>
      <c r="C64">
        <f t="shared" si="13"/>
        <v>0.26357516703553263</v>
      </c>
      <c r="D64" s="2">
        <f t="shared" si="16"/>
        <v>-6.1509760940164582E-2</v>
      </c>
      <c r="E64" s="2">
        <f t="shared" si="14"/>
        <v>0.10394635206701908</v>
      </c>
      <c r="F64" s="1">
        <f t="shared" si="17"/>
        <v>0.16545611300718366</v>
      </c>
      <c r="G64" s="1">
        <f t="shared" si="15"/>
        <v>16.545611300718367</v>
      </c>
    </row>
    <row r="65" spans="1:8" x14ac:dyDescent="0.3">
      <c r="A65">
        <v>6</v>
      </c>
      <c r="B65" s="2">
        <f t="shared" si="12"/>
        <v>0.26357516703553263</v>
      </c>
      <c r="C65">
        <f t="shared" si="13"/>
        <v>0.68194844804431398</v>
      </c>
      <c r="D65" s="2">
        <f t="shared" si="16"/>
        <v>0.10394635206701908</v>
      </c>
      <c r="E65" s="2">
        <f t="shared" si="14"/>
        <v>0.25236422551291116</v>
      </c>
      <c r="F65" s="1">
        <f t="shared" si="17"/>
        <v>0.14841787344589208</v>
      </c>
      <c r="G65" s="1">
        <f t="shared" si="15"/>
        <v>14.841787344589207</v>
      </c>
    </row>
    <row r="66" spans="1:8" x14ac:dyDescent="0.3">
      <c r="A66">
        <v>7</v>
      </c>
      <c r="B66" s="2">
        <f t="shared" si="12"/>
        <v>0.68194844804431398</v>
      </c>
      <c r="C66">
        <f t="shared" si="13"/>
        <v>1.100321729053096</v>
      </c>
      <c r="D66" s="2">
        <f t="shared" si="16"/>
        <v>0.25236422551291116</v>
      </c>
      <c r="E66" s="2">
        <f t="shared" si="14"/>
        <v>0.36440401602611949</v>
      </c>
      <c r="F66" s="1">
        <f t="shared" si="17"/>
        <v>0.11203979051320834</v>
      </c>
      <c r="G66" s="1">
        <f t="shared" si="15"/>
        <v>11.203979051320834</v>
      </c>
    </row>
    <row r="67" spans="1:8" x14ac:dyDescent="0.3">
      <c r="A67">
        <v>8</v>
      </c>
      <c r="B67" s="2">
        <f t="shared" si="12"/>
        <v>1.100321729053096</v>
      </c>
      <c r="C67">
        <f t="shared" si="13"/>
        <v>1.5186950100618772</v>
      </c>
      <c r="D67" s="2">
        <f t="shared" si="16"/>
        <v>0.36440401602611949</v>
      </c>
      <c r="E67" s="2">
        <f t="shared" si="14"/>
        <v>0.43558035838839282</v>
      </c>
      <c r="F67" s="1">
        <f t="shared" si="17"/>
        <v>7.1176342362273326E-2</v>
      </c>
      <c r="G67" s="1">
        <f t="shared" si="15"/>
        <v>7.1176342362273326</v>
      </c>
    </row>
    <row r="68" spans="1:8" x14ac:dyDescent="0.3">
      <c r="A68">
        <v>9</v>
      </c>
      <c r="B68">
        <f t="shared" si="12"/>
        <v>1.5186950100618772</v>
      </c>
      <c r="C68" t="str">
        <f t="shared" si="13"/>
        <v>-</v>
      </c>
      <c r="D68" s="2">
        <f t="shared" si="16"/>
        <v>0.43558035838839282</v>
      </c>
      <c r="E68">
        <v>0.5</v>
      </c>
      <c r="F68" s="1">
        <f t="shared" si="17"/>
        <v>6.4419641611607181E-2</v>
      </c>
      <c r="G68" s="1">
        <f t="shared" si="15"/>
        <v>6.4419641611607181</v>
      </c>
    </row>
    <row r="69" spans="1:8" x14ac:dyDescent="0.3">
      <c r="A69" t="s">
        <v>75</v>
      </c>
      <c r="F69">
        <f>SUM(F60:F68)</f>
        <v>1</v>
      </c>
      <c r="G69" s="1">
        <f>SUM(G60:G68)</f>
        <v>99.999999999999986</v>
      </c>
    </row>
    <row r="71" spans="1:8" x14ac:dyDescent="0.3">
      <c r="A71" t="s">
        <v>76</v>
      </c>
    </row>
    <row r="72" spans="1:8" x14ac:dyDescent="0.3">
      <c r="A72" t="s">
        <v>36</v>
      </c>
      <c r="B72" t="s">
        <v>38</v>
      </c>
      <c r="C72" t="s">
        <v>77</v>
      </c>
      <c r="D72" t="s">
        <v>78</v>
      </c>
      <c r="E72" t="s">
        <v>79</v>
      </c>
      <c r="F72" t="s">
        <v>80</v>
      </c>
      <c r="G72" t="s">
        <v>82</v>
      </c>
      <c r="H72" t="s">
        <v>81</v>
      </c>
    </row>
    <row r="73" spans="1:8" x14ac:dyDescent="0.3">
      <c r="A73">
        <v>1</v>
      </c>
      <c r="B73">
        <f>D31</f>
        <v>9</v>
      </c>
      <c r="C73" s="1">
        <f>G60</f>
        <v>7.9281954859857233</v>
      </c>
      <c r="D73" s="2">
        <f>B73-C73</f>
        <v>1.0718045140142767</v>
      </c>
      <c r="E73" s="2">
        <f>POWER(D73,2)</f>
        <v>1.1487649162613798</v>
      </c>
      <c r="F73" s="2">
        <f>E73/C73</f>
        <v>0.14489613913935326</v>
      </c>
      <c r="G73">
        <f>B73*B73</f>
        <v>81</v>
      </c>
      <c r="H73" s="2">
        <f>G73/C73</f>
        <v>10.21670065315363</v>
      </c>
    </row>
    <row r="74" spans="1:8" x14ac:dyDescent="0.3">
      <c r="A74">
        <v>2</v>
      </c>
      <c r="B74">
        <f t="shared" ref="B74:B81" si="18">D32</f>
        <v>11</v>
      </c>
      <c r="C74">
        <f t="shared" ref="C74:C81" si="19">G61</f>
        <v>8.1427889391417985</v>
      </c>
      <c r="D74" s="2">
        <f t="shared" ref="D74:D81" si="20">B74-C74</f>
        <v>2.8572110608582015</v>
      </c>
      <c r="E74" s="2">
        <f t="shared" ref="E74:E81" si="21">POWER(D74,2)</f>
        <v>8.1636550462904491</v>
      </c>
      <c r="F74" s="2">
        <f t="shared" ref="F74:F81" si="22">E74/C74</f>
        <v>1.0025625258501236</v>
      </c>
      <c r="G74">
        <f t="shared" ref="G74:G81" si="23">B74*B74</f>
        <v>121</v>
      </c>
      <c r="H74" s="2">
        <f t="shared" ref="H74:H81" si="24">G74/C74</f>
        <v>14.859773586708325</v>
      </c>
    </row>
    <row r="75" spans="1:8" x14ac:dyDescent="0.3">
      <c r="A75">
        <v>3</v>
      </c>
      <c r="B75">
        <f t="shared" si="18"/>
        <v>12</v>
      </c>
      <c r="C75" s="2">
        <f t="shared" si="19"/>
        <v>12.255448095027056</v>
      </c>
      <c r="D75" s="2">
        <f t="shared" si="20"/>
        <v>-0.2554480950270559</v>
      </c>
      <c r="E75" s="2">
        <f t="shared" si="21"/>
        <v>6.5253729252951781E-2</v>
      </c>
      <c r="F75" s="2">
        <f>E75/C75</f>
        <v>5.3244670245415227E-3</v>
      </c>
      <c r="G75">
        <f>B75*B75</f>
        <v>144</v>
      </c>
      <c r="H75" s="2">
        <f t="shared" si="24"/>
        <v>11.749876371997486</v>
      </c>
    </row>
    <row r="76" spans="1:8" x14ac:dyDescent="0.3">
      <c r="A76">
        <v>4</v>
      </c>
      <c r="B76">
        <f t="shared" si="18"/>
        <v>13</v>
      </c>
      <c r="C76" s="2">
        <f t="shared" si="19"/>
        <v>15.522591385828965</v>
      </c>
      <c r="D76" s="2">
        <f t="shared" si="20"/>
        <v>-2.5225913858289655</v>
      </c>
      <c r="E76" s="2">
        <f t="shared" si="21"/>
        <v>6.3634672998585007</v>
      </c>
      <c r="F76" s="2">
        <f t="shared" si="22"/>
        <v>0.40994877348043179</v>
      </c>
      <c r="G76">
        <f t="shared" si="23"/>
        <v>169</v>
      </c>
      <c r="H76" s="2">
        <f>G76/C76</f>
        <v>10.887357387651466</v>
      </c>
    </row>
    <row r="77" spans="1:8" x14ac:dyDescent="0.3">
      <c r="A77">
        <v>5</v>
      </c>
      <c r="B77">
        <f t="shared" si="18"/>
        <v>16</v>
      </c>
      <c r="C77" s="2">
        <f t="shared" si="19"/>
        <v>16.545611300718367</v>
      </c>
      <c r="D77" s="2">
        <f t="shared" si="20"/>
        <v>-0.54561130071836672</v>
      </c>
      <c r="E77" s="2">
        <f t="shared" si="21"/>
        <v>0.29769169147158803</v>
      </c>
      <c r="F77" s="2">
        <f t="shared" si="22"/>
        <v>1.7992184517151268E-2</v>
      </c>
      <c r="G77">
        <f t="shared" si="23"/>
        <v>256</v>
      </c>
      <c r="H77" s="2">
        <f t="shared" si="24"/>
        <v>15.472380883798785</v>
      </c>
    </row>
    <row r="78" spans="1:8" s="3" customFormat="1" x14ac:dyDescent="0.3">
      <c r="A78" s="4">
        <v>6</v>
      </c>
      <c r="B78" s="4">
        <f t="shared" si="18"/>
        <v>11</v>
      </c>
      <c r="C78" s="2">
        <f t="shared" si="19"/>
        <v>14.841787344589207</v>
      </c>
      <c r="D78" s="2">
        <f t="shared" si="20"/>
        <v>-3.841787344589207</v>
      </c>
      <c r="E78" s="2">
        <f t="shared" si="21"/>
        <v>14.75933000104579</v>
      </c>
      <c r="F78" s="2">
        <f t="shared" si="22"/>
        <v>0.99444424437374257</v>
      </c>
      <c r="G78" s="4">
        <f t="shared" si="23"/>
        <v>121</v>
      </c>
      <c r="H78" s="2">
        <f t="shared" si="24"/>
        <v>8.1526568997845352</v>
      </c>
    </row>
    <row r="79" spans="1:8" x14ac:dyDescent="0.3">
      <c r="A79">
        <v>7</v>
      </c>
      <c r="B79">
        <f t="shared" si="18"/>
        <v>10</v>
      </c>
      <c r="C79" s="2">
        <f t="shared" si="19"/>
        <v>11.203979051320834</v>
      </c>
      <c r="D79" s="2">
        <f t="shared" si="20"/>
        <v>-1.2039790513208342</v>
      </c>
      <c r="E79" s="2">
        <f t="shared" si="21"/>
        <v>1.4495655560194158</v>
      </c>
      <c r="F79" s="2">
        <f t="shared" si="22"/>
        <v>0.12937953109154796</v>
      </c>
      <c r="G79">
        <f t="shared" si="23"/>
        <v>100</v>
      </c>
      <c r="H79" s="2">
        <f>G79/C79</f>
        <v>8.9254004797707136</v>
      </c>
    </row>
    <row r="80" spans="1:8" x14ac:dyDescent="0.3">
      <c r="A80">
        <v>8</v>
      </c>
      <c r="B80">
        <f t="shared" si="18"/>
        <v>10</v>
      </c>
      <c r="C80">
        <f t="shared" si="19"/>
        <v>7.1176342362273326</v>
      </c>
      <c r="D80" s="2">
        <f t="shared" si="20"/>
        <v>2.8823657637726674</v>
      </c>
      <c r="E80" s="2">
        <f t="shared" si="21"/>
        <v>8.3080323961687927</v>
      </c>
      <c r="F80" s="2">
        <f t="shared" si="22"/>
        <v>1.1672463237690092</v>
      </c>
      <c r="G80">
        <f t="shared" si="23"/>
        <v>100</v>
      </c>
      <c r="H80" s="2">
        <f t="shared" si="24"/>
        <v>14.049612087541677</v>
      </c>
    </row>
    <row r="81" spans="1:8" x14ac:dyDescent="0.3">
      <c r="A81">
        <v>9</v>
      </c>
      <c r="B81">
        <f t="shared" si="18"/>
        <v>8</v>
      </c>
      <c r="C81">
        <f t="shared" si="19"/>
        <v>6.4419641611607181</v>
      </c>
      <c r="D81" s="2">
        <f t="shared" si="20"/>
        <v>1.5580358388392819</v>
      </c>
      <c r="E81" s="2">
        <f t="shared" si="21"/>
        <v>2.4274756751076247</v>
      </c>
      <c r="F81" s="2">
        <f t="shared" si="22"/>
        <v>0.37682228810634055</v>
      </c>
      <c r="G81">
        <f t="shared" si="23"/>
        <v>64</v>
      </c>
      <c r="H81" s="2">
        <f t="shared" si="24"/>
        <v>9.9348581269456222</v>
      </c>
    </row>
    <row r="82" spans="1:8" x14ac:dyDescent="0.3">
      <c r="A82" t="s">
        <v>56</v>
      </c>
      <c r="B82">
        <f>SUM(B73:B81)</f>
        <v>100</v>
      </c>
      <c r="C82">
        <f>SUM(C73:C81)</f>
        <v>99.999999999999986</v>
      </c>
      <c r="F82" s="2">
        <f>SUM(F73:F81)</f>
        <v>4.2486164773522415</v>
      </c>
      <c r="H82" s="2">
        <f>SUM(H73:H81)</f>
        <v>104.24861647735224</v>
      </c>
    </row>
    <row r="83" spans="1:8" x14ac:dyDescent="0.3">
      <c r="F83" t="s">
        <v>83</v>
      </c>
    </row>
    <row r="84" spans="1:8" x14ac:dyDescent="0.3">
      <c r="G84" t="s">
        <v>84</v>
      </c>
      <c r="H84">
        <f>H82-100</f>
        <v>4.2486164773522432</v>
      </c>
    </row>
    <row r="90" spans="1:8" x14ac:dyDescent="0.3">
      <c r="A90" t="s">
        <v>108</v>
      </c>
      <c r="B90">
        <f>(0.009609)/(10)*1.65</f>
        <v>1.585485E-3</v>
      </c>
    </row>
  </sheetData>
  <sortState xmlns:xlrd2="http://schemas.microsoft.com/office/spreadsheetml/2017/richdata2" columnSort="1" ref="A24:J24">
    <sortCondition ref="A24"/>
  </sortState>
  <pageMargins left="0.7" right="0.7" top="0.75" bottom="0.75" header="0.3" footer="0.3"/>
  <ignoredErrors>
    <ignoredError sqref="N49 N50:N57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Раевский</dc:creator>
  <cp:lastModifiedBy>Григорий Раевский</cp:lastModifiedBy>
  <cp:lastPrinted>2023-12-03T15:31:44Z</cp:lastPrinted>
  <dcterms:created xsi:type="dcterms:W3CDTF">2023-11-20T16:52:47Z</dcterms:created>
  <dcterms:modified xsi:type="dcterms:W3CDTF">2024-03-02T11:17:31Z</dcterms:modified>
</cp:coreProperties>
</file>