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5\"/>
    </mc:Choice>
  </mc:AlternateContent>
  <xr:revisionPtr revIDLastSave="0" documentId="13_ncr:1_{3CA93EBE-2198-412B-8958-22A40CDC9812}" xr6:coauthVersionLast="47" xr6:coauthVersionMax="47" xr10:uidLastSave="{00000000-0000-0000-0000-000000000000}"/>
  <bookViews>
    <workbookView xWindow="-108" yWindow="-108" windowWidth="41496" windowHeight="16776" xr2:uid="{32CC6188-2725-4CF5-B55F-61B73774C5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 a="1"/>
  <c r="C25" i="1" s="1"/>
  <c r="AA33" i="1" s="1" a="1"/>
  <c r="AA33" i="1" s="1"/>
  <c r="AA29" i="1"/>
  <c r="AA38" i="1" l="1"/>
  <c r="AA52" i="1" s="1"/>
  <c r="D10" i="1"/>
  <c r="AF51" i="1"/>
  <c r="AB51" i="1"/>
  <c r="AC51" i="1"/>
  <c r="AD51" i="1"/>
  <c r="AE51" i="1"/>
  <c r="AA51" i="1"/>
  <c r="C21" i="1"/>
  <c r="C22" i="1"/>
  <c r="N18" i="1"/>
  <c r="N17" i="1"/>
  <c r="D16" i="1"/>
  <c r="C10" i="1"/>
  <c r="AA53" i="1" l="1"/>
  <c r="AB38" i="1"/>
  <c r="AF38" i="1"/>
  <c r="AE38" i="1"/>
  <c r="AD38" i="1"/>
  <c r="AC38" i="1"/>
  <c r="AA37" i="1" a="1"/>
  <c r="AA37" i="1" s="1"/>
  <c r="J6" i="1"/>
  <c r="AB17" i="1"/>
  <c r="AC17" i="1"/>
  <c r="AD17" i="1"/>
  <c r="AE17" i="1"/>
  <c r="AF17" i="1"/>
  <c r="AA17" i="1"/>
  <c r="D11" i="1"/>
  <c r="AE18" i="1"/>
  <c r="AE21" i="1" s="1"/>
  <c r="AE22" i="1" s="1"/>
  <c r="D22" i="1"/>
  <c r="D21" i="1"/>
  <c r="D17" i="1"/>
  <c r="L11" i="1"/>
  <c r="L10" i="1"/>
  <c r="C5" i="1"/>
  <c r="D5" i="1"/>
  <c r="E5" i="1"/>
  <c r="F5" i="1"/>
  <c r="G5" i="1"/>
  <c r="B5" i="1"/>
  <c r="C11" i="1"/>
  <c r="C4" i="1"/>
  <c r="D4" i="1"/>
  <c r="E4" i="1"/>
  <c r="F4" i="1"/>
  <c r="G4" i="1"/>
  <c r="B4" i="1"/>
  <c r="AF52" i="1" l="1"/>
  <c r="AF53" i="1"/>
  <c r="AC52" i="1"/>
  <c r="AC53" i="1"/>
  <c r="AD52" i="1"/>
  <c r="AD53" i="1"/>
  <c r="AE52" i="1"/>
  <c r="AE53" i="1"/>
  <c r="AB52" i="1"/>
  <c r="AB53" i="1"/>
  <c r="AD18" i="1"/>
  <c r="AD21" i="1" s="1"/>
  <c r="AD22" i="1" s="1"/>
  <c r="AB18" i="1"/>
  <c r="AB21" i="1" s="1"/>
  <c r="AB22" i="1" s="1"/>
  <c r="AF18" i="1"/>
  <c r="AF21" i="1" s="1"/>
  <c r="AF22" i="1" s="1"/>
  <c r="AC18" i="1"/>
  <c r="AC21" i="1" s="1"/>
  <c r="AC22" i="1" s="1"/>
  <c r="AA18" i="1"/>
  <c r="AA21" i="1" s="1"/>
  <c r="AA22" i="1" s="1"/>
  <c r="AA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<sst xmlns="http://schemas.openxmlformats.org/spreadsheetml/2006/main" count="68" uniqueCount="61">
  <si>
    <t>Нужно</t>
  </si>
  <si>
    <t>2. Найти alpha_1</t>
  </si>
  <si>
    <t>1. Найти alpha_0</t>
  </si>
  <si>
    <t>3. Найти оценку фукнции регрессии</t>
  </si>
  <si>
    <t>4. Оценить точность оценок</t>
  </si>
  <si>
    <t>x измерены без ошибки, y_i с ошибкой eps_i</t>
  </si>
  <si>
    <t>y_i = alpha_0+alpha_1 * x_i + eps_i</t>
  </si>
  <si>
    <t>alpha ищутся с помощью МНК</t>
  </si>
  <si>
    <t>n</t>
  </si>
  <si>
    <t>Матрицы</t>
  </si>
  <si>
    <t>P</t>
  </si>
  <si>
    <t>x^2</t>
  </si>
  <si>
    <t>a</t>
  </si>
  <si>
    <t>&lt;- a_0</t>
  </si>
  <si>
    <t>&lt;- a_1</t>
  </si>
  <si>
    <t>b</t>
  </si>
  <si>
    <t>x*y</t>
  </si>
  <si>
    <t>y</t>
  </si>
  <si>
    <t>x</t>
  </si>
  <si>
    <t>detP</t>
  </si>
  <si>
    <t>1/detP</t>
  </si>
  <si>
    <t>ДопP</t>
  </si>
  <si>
    <t>форм</t>
  </si>
  <si>
    <t>P^{-1}</t>
  </si>
  <si>
    <t>Оценки</t>
  </si>
  <si>
    <t>a_0</t>
  </si>
  <si>
    <t>a_1</t>
  </si>
  <si>
    <t>Оценка ф регрессии</t>
  </si>
  <si>
    <t>\over{y}</t>
  </si>
  <si>
    <t>S_min</t>
  </si>
  <si>
    <t>Y-\over{y}</t>
  </si>
  <si>
    <t>(Y-\over{y})^{2}</t>
  </si>
  <si>
    <t xml:space="preserve">m </t>
  </si>
  <si>
    <t>r</t>
  </si>
  <si>
    <t>sigma^2</t>
  </si>
  <si>
    <t>\Over{K}</t>
  </si>
  <si>
    <t>Оценка дисперсии оценкци функции регрессии</t>
  </si>
  <si>
    <t>x_i</t>
  </si>
  <si>
    <t>вар</t>
  </si>
  <si>
    <t>(в формуле в методе опечатка в расчете определи</t>
  </si>
  <si>
    <t>теля)</t>
  </si>
  <si>
    <t>несм оценка дисперсии измерений Y_i</t>
  </si>
  <si>
    <t>Доверительные интервалы для оценивания a_0 и a_1</t>
  </si>
  <si>
    <t>\over a_0</t>
  </si>
  <si>
    <t>\over a_1</t>
  </si>
  <si>
    <t>Крит точка студента</t>
  </si>
  <si>
    <t>alpha=0.95</t>
  </si>
  <si>
    <t>r=6-m=4</t>
  </si>
  <si>
    <t>21,044-0,0195 &lt; a_0 &lt; 21,044+0,0195</t>
  </si>
  <si>
    <t>21,025 &lt; a_0 &lt; 21,063</t>
  </si>
  <si>
    <t>-10,887 &lt; a_1 &lt; 7,145</t>
  </si>
  <si>
    <t>Доверительный интервал для функции регрессии</t>
  </si>
  <si>
    <t>\over sigma^2_1(x)</t>
  </si>
  <si>
    <t>\ov{y}-\gamma\sigma(y)</t>
  </si>
  <si>
    <t>\ov{y}+\gamma\sigma(y)</t>
  </si>
  <si>
    <t>21,044-2,78*sqrt{3,243}</t>
  </si>
  <si>
    <t>&lt; a_0 &lt;</t>
  </si>
  <si>
    <t>21,044+2,78*sqrt{3,243}</t>
  </si>
  <si>
    <t>-1,871-2,78*sqrt{0,007}</t>
  </si>
  <si>
    <t>&lt; a_1 &lt;</t>
  </si>
  <si>
    <t>-1,871+2,78*sqrt{0,007}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</si>
</sst>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функции регрессии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Лист1!$AA$17:$AF$17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Лист1!$AA$18:$AF$18</c:f>
              <c:numCache>
                <c:formatCode>0.000</c:formatCode>
                <c:ptCount val="6"/>
                <c:pt idx="0">
                  <c:v>11.686951364175576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D-475C-A9EA-3F4CF9B68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65407"/>
        <c:axId val="302575007"/>
      </c:scatterChart>
      <c:valAx>
        <c:axId val="30256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2575007"/>
        <c:crosses val="autoZero"/>
        <c:crossBetween val="midCat"/>
      </c:valAx>
      <c:valAx>
        <c:axId val="3025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256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доверительного интервала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Лист1!$AA$52:$AF$52</c:f>
              <c:numCache>
                <c:formatCode>0.000</c:formatCode>
                <c:ptCount val="6"/>
                <c:pt idx="0">
                  <c:v>7.6647607229927202</c:v>
                </c:pt>
                <c:pt idx="1">
                  <c:v>-4.2417189059098126</c:v>
                </c:pt>
                <c:pt idx="2">
                  <c:v>-14.867358475904695</c:v>
                </c:pt>
                <c:pt idx="3">
                  <c:v>-24.280406841170681</c:v>
                </c:pt>
                <c:pt idx="4">
                  <c:v>-34.18335591658596</c:v>
                </c:pt>
                <c:pt idx="5">
                  <c:v>-46.417073439862996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3-4E1F-8FBA-BFF9536B15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Лист1!$AA$53:$AF$53</c:f>
              <c:numCache>
                <c:formatCode>0.000</c:formatCode>
                <c:ptCount val="6"/>
                <c:pt idx="0">
                  <c:v>15.70914200535843</c:v>
                </c:pt>
                <c:pt idx="1">
                  <c:v>1.4166892499193358</c:v>
                </c:pt>
                <c:pt idx="2">
                  <c:v>-10.413898938092885</c:v>
                </c:pt>
                <c:pt idx="3">
                  <c:v>-19.714373704499501</c:v>
                </c:pt>
                <c:pt idx="4">
                  <c:v>-28.52494776075681</c:v>
                </c:pt>
                <c:pt idx="5">
                  <c:v>-38.747457995486876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3-4E1F-8FBA-BFF9536B1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17039"/>
        <c:axId val="307439119"/>
      </c:scatterChart>
      <c:valAx>
        <c:axId val="30741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39119"/>
        <c:crosses val="autoZero"/>
        <c:crossBetween val="midCat"/>
      </c:valAx>
      <c:valAx>
        <c:axId val="3074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17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441960</xdr:colOff>
      <xdr:row>56</xdr:row>
      <xdr:rowOff>148590</xdr:rowOff>
    </xdr:from>
    <xdr:to>
      <xdr:col>25</xdr:col>
      <xdr:colOff>533400</xdr:colOff>
      <xdr:row>71</xdr:row>
      <xdr:rowOff>148590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C44EDA6-D932-4AB5-7E20-95283DEEE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68580</xdr:colOff>
      <xdr:row>56</xdr:row>
      <xdr:rowOff>179070</xdr:rowOff>
    </xdr:from>
    <xdr:to>
      <xdr:col>31</xdr:col>
      <xdr:colOff>594360</xdr:colOff>
      <xdr:row>71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E884126-827D-E95F-C83E-2B542357A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C99B-EDBB-481C-8A26-B6D3FDF71907}">
  <dimension ref="A1:AI57"/>
  <sheetViews>
    <sheetView tabSelected="1" topLeftCell="A16" zoomScaleNormal="100" workbookViewId="0">
      <selection activeCell="N42" sqref="N42"/>
    </sheetView>
  </sheetViews>
  <sheetFormatPr defaultRowHeight="14.4" x14ac:dyDescent="0.3"/>
  <cols>
    <col min="3" max="3" width="9.44140625" bestFit="1" customWidth="1"/>
    <col min="4" max="4" width="12.109375" bestFit="1" customWidth="1"/>
    <col min="11" max="11" width="12" bestFit="1" customWidth="1"/>
    <col min="14" max="14" width="13.5546875" bestFit="1" customWidth="1"/>
    <col min="18" max="18" width="14.6640625" customWidth="1"/>
    <col min="19" max="19" width="12" bestFit="1" customWidth="1"/>
    <col min="26" max="26" width="21.33203125" customWidth="1"/>
    <col min="27" max="27" width="13" bestFit="1" customWidth="1"/>
    <col min="28" max="28" width="11.44140625" bestFit="1" customWidth="1"/>
    <col min="29" max="29" width="9.6640625" customWidth="1"/>
    <col min="30" max="32" width="12.44140625" bestFit="1" customWidth="1"/>
  </cols>
  <sheetData>
    <row r="1" spans="1:35" x14ac:dyDescent="0.3">
      <c r="A1" t="s">
        <v>38</v>
      </c>
      <c r="B1">
        <v>93</v>
      </c>
    </row>
    <row r="2" spans="1:35" x14ac:dyDescent="0.3">
      <c r="A2" t="s">
        <v>18</v>
      </c>
      <c r="B2">
        <v>5</v>
      </c>
      <c r="C2">
        <v>12</v>
      </c>
      <c r="D2">
        <v>18</v>
      </c>
      <c r="E2">
        <v>23</v>
      </c>
      <c r="F2">
        <v>28</v>
      </c>
      <c r="G2">
        <v>34</v>
      </c>
      <c r="I2" t="s">
        <v>32</v>
      </c>
      <c r="J2">
        <v>2</v>
      </c>
      <c r="L2" t="s">
        <v>0</v>
      </c>
      <c r="S2" t="s">
        <v>5</v>
      </c>
    </row>
    <row r="3" spans="1:35" x14ac:dyDescent="0.3">
      <c r="A3" t="s">
        <v>17</v>
      </c>
      <c r="B3">
        <v>11.1</v>
      </c>
      <c r="C3">
        <v>0.5</v>
      </c>
      <c r="D3">
        <v>-14.9</v>
      </c>
      <c r="E3">
        <v>-20.2</v>
      </c>
      <c r="F3">
        <v>-32.799999999999997</v>
      </c>
      <c r="G3">
        <v>-42</v>
      </c>
      <c r="L3" t="s">
        <v>2</v>
      </c>
      <c r="S3" t="s">
        <v>6</v>
      </c>
    </row>
    <row r="4" spans="1:35" x14ac:dyDescent="0.3">
      <c r="A4" t="s">
        <v>11</v>
      </c>
      <c r="B4">
        <f>B2*B2</f>
        <v>25</v>
      </c>
      <c r="C4">
        <f t="shared" ref="C4:G4" si="0">C2*C2</f>
        <v>144</v>
      </c>
      <c r="D4">
        <f t="shared" si="0"/>
        <v>324</v>
      </c>
      <c r="E4">
        <f t="shared" si="0"/>
        <v>529</v>
      </c>
      <c r="F4">
        <f t="shared" si="0"/>
        <v>784</v>
      </c>
      <c r="G4">
        <f t="shared" si="0"/>
        <v>1156</v>
      </c>
      <c r="L4" t="s">
        <v>1</v>
      </c>
      <c r="S4" t="s">
        <v>7</v>
      </c>
    </row>
    <row r="5" spans="1:35" x14ac:dyDescent="0.3">
      <c r="A5" t="s">
        <v>16</v>
      </c>
      <c r="B5">
        <f>B2*B3</f>
        <v>55.5</v>
      </c>
      <c r="C5">
        <f t="shared" ref="C5:G5" si="1">C2*C3</f>
        <v>6</v>
      </c>
      <c r="D5">
        <f t="shared" si="1"/>
        <v>-268.2</v>
      </c>
      <c r="E5">
        <f t="shared" si="1"/>
        <v>-464.59999999999997</v>
      </c>
      <c r="F5">
        <f t="shared" si="1"/>
        <v>-918.39999999999986</v>
      </c>
      <c r="G5">
        <f t="shared" si="1"/>
        <v>-1428</v>
      </c>
      <c r="L5" t="s">
        <v>3</v>
      </c>
    </row>
    <row r="6" spans="1:35" x14ac:dyDescent="0.3">
      <c r="A6" t="s">
        <v>8</v>
      </c>
      <c r="B6">
        <v>6</v>
      </c>
      <c r="I6" t="s">
        <v>33</v>
      </c>
      <c r="J6">
        <f>B6-J2</f>
        <v>4</v>
      </c>
      <c r="L6" t="s">
        <v>4</v>
      </c>
    </row>
    <row r="10" spans="1:35" x14ac:dyDescent="0.3">
      <c r="A10" t="s">
        <v>9</v>
      </c>
      <c r="B10" t="s">
        <v>10</v>
      </c>
      <c r="C10">
        <f>B6</f>
        <v>6</v>
      </c>
      <c r="D10">
        <f>SUM(B2:G2)</f>
        <v>120</v>
      </c>
      <c r="G10" t="s">
        <v>12</v>
      </c>
      <c r="I10" t="s">
        <v>13</v>
      </c>
      <c r="K10" t="s">
        <v>15</v>
      </c>
      <c r="L10">
        <f>SUM(B3:G3)</f>
        <v>-98.3</v>
      </c>
    </row>
    <row r="11" spans="1:35" x14ac:dyDescent="0.3">
      <c r="C11">
        <f>SUM(B2:G2)</f>
        <v>120</v>
      </c>
      <c r="D11">
        <f>SUM(B4:G4)</f>
        <v>2962</v>
      </c>
      <c r="I11" t="s">
        <v>14</v>
      </c>
      <c r="L11">
        <f>SUM(B5:G5)</f>
        <v>-3017.7</v>
      </c>
    </row>
    <row r="14" spans="1:35" x14ac:dyDescent="0.3"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D15" t="s">
        <v>22</v>
      </c>
      <c r="E15" t="s">
        <v>39</v>
      </c>
      <c r="M15" t="s">
        <v>22</v>
      </c>
      <c r="Y15" s="2"/>
      <c r="Z15" s="2" t="s">
        <v>22</v>
      </c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t="s">
        <v>19</v>
      </c>
      <c r="D16">
        <f>B6*SUM(B4:G4)-SUM(B2:G2)*SUM(B2:G2)</f>
        <v>3372</v>
      </c>
      <c r="E16" t="s">
        <v>40</v>
      </c>
      <c r="M16" t="s">
        <v>24</v>
      </c>
      <c r="Y16" s="2"/>
      <c r="Z16" s="2" t="s">
        <v>27</v>
      </c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t="s">
        <v>20</v>
      </c>
      <c r="D17">
        <f>1/D16</f>
        <v>2.9655990510083039E-4</v>
      </c>
      <c r="M17" t="s">
        <v>43</v>
      </c>
      <c r="N17" s="1">
        <f>(SUM(B4:G4)*SUM(B3:G3)-(SUM(B2:G2)*SUM(B5:G5)))*D17</f>
        <v>21.043712930011871</v>
      </c>
      <c r="Y17" s="2"/>
      <c r="Z17" s="2" t="s">
        <v>18</v>
      </c>
      <c r="AA17" s="2">
        <f>B2</f>
        <v>5</v>
      </c>
      <c r="AB17" s="2">
        <f t="shared" ref="AB17:AF17" si="2">C2</f>
        <v>12</v>
      </c>
      <c r="AC17" s="2">
        <f t="shared" si="2"/>
        <v>18</v>
      </c>
      <c r="AD17" s="2">
        <f t="shared" si="2"/>
        <v>23</v>
      </c>
      <c r="AE17" s="2">
        <f t="shared" si="2"/>
        <v>28</v>
      </c>
      <c r="AF17" s="2">
        <f t="shared" si="2"/>
        <v>34</v>
      </c>
      <c r="AG17" s="2"/>
      <c r="AH17" s="2"/>
      <c r="AI17" s="2"/>
    </row>
    <row r="18" spans="2:35" x14ac:dyDescent="0.3">
      <c r="M18" t="s">
        <v>44</v>
      </c>
      <c r="N18" s="1">
        <f>(B6*SUM(B5:G5)-SUM(B2:G2)*SUM(B3:G3))*D17</f>
        <v>-1.8713523131672591</v>
      </c>
      <c r="Y18" s="2"/>
      <c r="Z18" s="2" t="s">
        <v>28</v>
      </c>
      <c r="AA18" s="3">
        <f>$N$17+$N$18*AA17</f>
        <v>11.686951364175576</v>
      </c>
      <c r="AB18" s="3">
        <f t="shared" ref="AB18:AF18" si="3">$N$17+$N$18*AB17</f>
        <v>-1.4125148279952384</v>
      </c>
      <c r="AC18" s="3">
        <f t="shared" si="3"/>
        <v>-12.64062870699879</v>
      </c>
      <c r="AD18" s="3">
        <f t="shared" si="3"/>
        <v>-21.997390272835091</v>
      </c>
      <c r="AE18" s="3">
        <f t="shared" si="3"/>
        <v>-31.354151838671385</v>
      </c>
      <c r="AF18" s="3">
        <f t="shared" si="3"/>
        <v>-42.582265717674936</v>
      </c>
      <c r="AG18" s="2"/>
      <c r="AH18" s="2"/>
      <c r="AI18" s="2"/>
    </row>
    <row r="19" spans="2:35" x14ac:dyDescent="0.3"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t="s">
        <v>21</v>
      </c>
      <c r="C21">
        <f>SUM(B4:G4)</f>
        <v>2962</v>
      </c>
      <c r="D21">
        <f>-SUM(B2:G2)</f>
        <v>-120</v>
      </c>
      <c r="Y21" s="2"/>
      <c r="Z21" s="2" t="s">
        <v>30</v>
      </c>
      <c r="AA21" s="3">
        <f>B3-AA18</f>
        <v>-0.58695136417557592</v>
      </c>
      <c r="AB21" s="3">
        <f t="shared" ref="AB21:AF21" si="4">C3-AB18</f>
        <v>1.9125148279952384</v>
      </c>
      <c r="AC21" s="3">
        <f t="shared" si="4"/>
        <v>-2.2593712930012106</v>
      </c>
      <c r="AD21" s="3">
        <f t="shared" si="4"/>
        <v>1.7973902728350915</v>
      </c>
      <c r="AE21" s="3">
        <f t="shared" si="4"/>
        <v>-1.4458481613286125</v>
      </c>
      <c r="AF21" s="3">
        <f t="shared" si="4"/>
        <v>0.58226571767493596</v>
      </c>
      <c r="AG21" s="3"/>
      <c r="AH21" s="2"/>
      <c r="AI21" s="2"/>
    </row>
    <row r="22" spans="2:35" x14ac:dyDescent="0.3">
      <c r="C22">
        <f>-SUM(B2:G2)</f>
        <v>-120</v>
      </c>
      <c r="D22">
        <f>B6</f>
        <v>6</v>
      </c>
      <c r="Y22" s="2"/>
      <c r="Z22" s="2" t="s">
        <v>31</v>
      </c>
      <c r="AA22" s="3">
        <f>AA21*AA21</f>
        <v>0.34451190390756953</v>
      </c>
      <c r="AB22" s="3">
        <f t="shared" ref="AB22:AF22" si="5">AB21*AB21</f>
        <v>3.6577129673016562</v>
      </c>
      <c r="AC22" s="3">
        <f t="shared" si="5"/>
        <v>5.1047586396379625</v>
      </c>
      <c r="AD22" s="3">
        <f t="shared" si="5"/>
        <v>3.2306117928822045</v>
      </c>
      <c r="AE22" s="3">
        <f t="shared" si="5"/>
        <v>2.0904769056173294</v>
      </c>
      <c r="AF22" s="3">
        <f t="shared" si="5"/>
        <v>0.33903336597950823</v>
      </c>
      <c r="AG22" s="3"/>
      <c r="AH22" s="2"/>
      <c r="AI22" s="2"/>
    </row>
    <row r="23" spans="2:35" x14ac:dyDescent="0.3"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t="s">
        <v>22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t="s">
        <v>23</v>
      </c>
      <c r="C25" s="1" cm="1">
        <f t="array" ref="C25:D26">C21:D22*D17</f>
        <v>0.87841043890865966</v>
      </c>
      <c r="D25" s="1">
        <v>-3.5587188612099648E-2</v>
      </c>
      <c r="Y25" s="2"/>
      <c r="Z25" s="2" t="s">
        <v>29</v>
      </c>
      <c r="AA25" s="3">
        <f>SUM(AA22:AF22)</f>
        <v>14.76710557532623</v>
      </c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C26" s="1">
        <v>-3.5587188612099648E-2</v>
      </c>
      <c r="D26" s="1">
        <v>1.7793594306049823E-3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Q27" s="2"/>
      <c r="R27" s="2"/>
      <c r="S27" s="2"/>
      <c r="T27" s="2"/>
      <c r="U27" s="2"/>
      <c r="V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Q28" s="2"/>
      <c r="R28" s="2"/>
      <c r="S28" s="2"/>
      <c r="T28" s="2"/>
      <c r="U28" s="2"/>
      <c r="V28" s="2"/>
      <c r="Y28" s="2"/>
      <c r="Z28" s="2" t="s">
        <v>41</v>
      </c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Q29" s="2"/>
      <c r="R29" s="2"/>
      <c r="S29" s="2"/>
      <c r="T29" s="2"/>
      <c r="U29" s="2"/>
      <c r="V29" s="2"/>
      <c r="Y29" s="2"/>
      <c r="Z29" s="2" t="s">
        <v>34</v>
      </c>
      <c r="AA29" s="3">
        <f>AA25/J6</f>
        <v>3.6917763938315575</v>
      </c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Q30" s="2"/>
      <c r="R30" s="2" t="s">
        <v>46</v>
      </c>
      <c r="S30" s="2" t="s">
        <v>47</v>
      </c>
      <c r="T30" s="2"/>
      <c r="U30" s="2"/>
      <c r="V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Q31" s="2"/>
      <c r="R31" s="2" t="s">
        <v>45</v>
      </c>
      <c r="S31" s="2"/>
      <c r="T31" s="2"/>
      <c r="U31" s="2"/>
      <c r="V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Q32" s="2"/>
      <c r="R32" s="2">
        <v>2.78</v>
      </c>
      <c r="S32" s="2"/>
      <c r="T32" s="2"/>
      <c r="U32" s="2"/>
      <c r="V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7:35" x14ac:dyDescent="0.3">
      <c r="Q33" s="2"/>
      <c r="R33" s="2"/>
      <c r="S33" s="2"/>
      <c r="T33" s="2"/>
      <c r="U33" s="2"/>
      <c r="V33" s="2"/>
      <c r="Y33" s="2"/>
      <c r="Z33" s="2" t="s">
        <v>35</v>
      </c>
      <c r="AA33" s="3" cm="1">
        <f t="array" ref="AA33:AB34">AA29*C25:D26</f>
        <v>3.2428949224582073</v>
      </c>
      <c r="AB33" s="3">
        <v>-0.1313799428409807</v>
      </c>
      <c r="AC33" s="2"/>
      <c r="AD33" s="2"/>
      <c r="AE33" s="2"/>
      <c r="AF33" s="2"/>
      <c r="AG33" s="2"/>
      <c r="AH33" s="2"/>
      <c r="AI33" s="2"/>
    </row>
    <row r="34" spans="17:35" x14ac:dyDescent="0.3">
      <c r="Q34" s="2"/>
      <c r="R34" s="2"/>
      <c r="S34" s="2"/>
      <c r="T34" s="2"/>
      <c r="U34" s="2"/>
      <c r="V34" s="2"/>
      <c r="Y34" s="2"/>
      <c r="Z34" s="2"/>
      <c r="AA34" s="3">
        <v>-0.1313799428409807</v>
      </c>
      <c r="AB34" s="3">
        <v>6.5689971420490349E-3</v>
      </c>
      <c r="AC34" s="2"/>
      <c r="AD34" s="2"/>
      <c r="AE34" s="2"/>
      <c r="AF34" s="2"/>
      <c r="AG34" s="2"/>
      <c r="AH34" s="2"/>
      <c r="AI34" s="2"/>
    </row>
    <row r="35" spans="17:35" x14ac:dyDescent="0.3">
      <c r="Q35" s="2"/>
      <c r="R35" s="2"/>
      <c r="S35" s="2"/>
      <c r="T35" s="2"/>
      <c r="U35" s="2"/>
      <c r="V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7:35" x14ac:dyDescent="0.3">
      <c r="Q36" s="2"/>
      <c r="R36" s="2"/>
      <c r="S36" s="2"/>
      <c r="T36" s="2"/>
      <c r="U36" s="2"/>
      <c r="V36" s="2"/>
      <c r="Y36" s="2"/>
      <c r="Z36" s="2" t="s">
        <v>36</v>
      </c>
      <c r="AA36" s="2"/>
      <c r="AB36" s="2"/>
      <c r="AC36" s="2"/>
      <c r="AD36" s="2"/>
      <c r="AE36" s="2"/>
      <c r="AF36" s="2"/>
      <c r="AG36" s="2"/>
      <c r="AH36" s="2"/>
      <c r="AI36" s="2"/>
    </row>
    <row r="37" spans="17:35" x14ac:dyDescent="0.3">
      <c r="Q37" s="2"/>
      <c r="R37" s="2"/>
      <c r="S37" s="2"/>
      <c r="T37" s="2"/>
      <c r="U37" s="2"/>
      <c r="V37" s="2"/>
      <c r="Y37" s="2"/>
      <c r="Z37" s="2" t="s">
        <v>37</v>
      </c>
      <c r="AA37" s="2" cm="1">
        <f t="array" ref="AA37:AF37">B2:G2</f>
        <v>5</v>
      </c>
      <c r="AB37" s="2">
        <v>12</v>
      </c>
      <c r="AC37" s="2">
        <v>18</v>
      </c>
      <c r="AD37" s="2">
        <v>23</v>
      </c>
      <c r="AE37" s="2">
        <v>28</v>
      </c>
      <c r="AF37" s="2">
        <v>34</v>
      </c>
      <c r="AG37" s="2"/>
      <c r="AH37" s="2"/>
      <c r="AI37" s="2"/>
    </row>
    <row r="38" spans="17:35" x14ac:dyDescent="0.3">
      <c r="Y38" s="2"/>
      <c r="Z38" s="2" t="s">
        <v>52</v>
      </c>
      <c r="AA38" s="3">
        <f>$AA$33+2*$AB$33*AA37+$AB$34*AA37*AA37</f>
        <v>2.0933204225996263</v>
      </c>
      <c r="AB38" s="3">
        <f>$AA$33+2*$AB$33*AB37+$AB$34*AB37*AB37</f>
        <v>1.0357118827297316</v>
      </c>
      <c r="AC38" s="3">
        <f t="shared" ref="AC38:AF38" si="6">$AA$33+2*$AB$33*AC37+$AB$34*AC37*AC37</f>
        <v>0.64157205420678887</v>
      </c>
      <c r="AD38" s="3">
        <f t="shared" si="6"/>
        <v>0.67441703991703461</v>
      </c>
      <c r="AE38" s="3">
        <f t="shared" si="6"/>
        <v>1.035711882729732</v>
      </c>
      <c r="AF38" s="3">
        <f t="shared" si="6"/>
        <v>1.9028195054802035</v>
      </c>
      <c r="AG38" s="2"/>
      <c r="AH38" s="2"/>
      <c r="AI38" s="2"/>
    </row>
    <row r="39" spans="17:35" x14ac:dyDescent="0.3"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1" spans="17:35" x14ac:dyDescent="0.3">
      <c r="Z41" s="2" t="s">
        <v>42</v>
      </c>
      <c r="AA41" s="2"/>
      <c r="AB41" s="2"/>
      <c r="AC41" s="2"/>
    </row>
    <row r="42" spans="17:35" x14ac:dyDescent="0.3">
      <c r="Z42" s="2"/>
      <c r="AA42" s="2"/>
      <c r="AB42" s="2"/>
      <c r="AC42" s="2"/>
    </row>
    <row r="43" spans="17:35" x14ac:dyDescent="0.3">
      <c r="Z43" s="2" t="s">
        <v>25</v>
      </c>
      <c r="AA43" s="2" t="s">
        <v>48</v>
      </c>
      <c r="AB43" s="2"/>
      <c r="AC43" s="2"/>
      <c r="AD43" s="5" t="s">
        <v>55</v>
      </c>
      <c r="AF43" t="s">
        <v>56</v>
      </c>
      <c r="AG43" t="s">
        <v>57</v>
      </c>
    </row>
    <row r="44" spans="17:35" x14ac:dyDescent="0.3">
      <c r="Z44" s="2"/>
      <c r="AA44" s="2" t="s">
        <v>49</v>
      </c>
      <c r="AB44" s="2"/>
      <c r="AC44" s="2"/>
      <c r="AE44">
        <v>16.038</v>
      </c>
      <c r="AF44" t="s">
        <v>56</v>
      </c>
      <c r="AG44">
        <v>26.05</v>
      </c>
    </row>
    <row r="45" spans="17:35" x14ac:dyDescent="0.3">
      <c r="Z45" s="2"/>
      <c r="AA45" s="2"/>
      <c r="AB45" s="2"/>
      <c r="AC45" s="2"/>
    </row>
    <row r="46" spans="17:35" x14ac:dyDescent="0.3">
      <c r="Z46" s="2"/>
      <c r="AA46" s="2"/>
      <c r="AB46" s="2"/>
      <c r="AC46" s="2"/>
    </row>
    <row r="47" spans="17:35" x14ac:dyDescent="0.3">
      <c r="Z47" s="2" t="s">
        <v>26</v>
      </c>
      <c r="AA47" s="4" t="s">
        <v>50</v>
      </c>
      <c r="AB47" s="2"/>
      <c r="AC47" s="2"/>
      <c r="AD47" s="5" t="s">
        <v>58</v>
      </c>
      <c r="AF47" t="s">
        <v>59</v>
      </c>
      <c r="AG47" s="5" t="s">
        <v>60</v>
      </c>
    </row>
    <row r="48" spans="17:35" x14ac:dyDescent="0.3">
      <c r="AE48">
        <v>-2.1040000000000001</v>
      </c>
      <c r="AF48" t="s">
        <v>59</v>
      </c>
      <c r="AG48">
        <v>-1.6379999999999999</v>
      </c>
    </row>
    <row r="49" spans="26:32" x14ac:dyDescent="0.3">
      <c r="Z49" s="2" t="s">
        <v>51</v>
      </c>
      <c r="AA49" s="2"/>
      <c r="AB49" s="2"/>
      <c r="AC49" s="2"/>
      <c r="AD49" s="2"/>
      <c r="AE49" s="2"/>
      <c r="AF49" s="2"/>
    </row>
    <row r="50" spans="26:32" x14ac:dyDescent="0.3">
      <c r="Z50" s="2"/>
      <c r="AA50" s="2"/>
      <c r="AB50" s="2"/>
      <c r="AC50" s="2"/>
      <c r="AD50" s="2"/>
      <c r="AE50" s="2"/>
      <c r="AF50" s="2"/>
    </row>
    <row r="51" spans="26:32" x14ac:dyDescent="0.3">
      <c r="Z51" s="2" t="s">
        <v>37</v>
      </c>
      <c r="AA51" s="2">
        <f>AA37</f>
        <v>5</v>
      </c>
      <c r="AB51" s="2">
        <f t="shared" ref="AB51:AE51" si="7">AB37</f>
        <v>12</v>
      </c>
      <c r="AC51" s="2">
        <f t="shared" si="7"/>
        <v>18</v>
      </c>
      <c r="AD51" s="2">
        <f t="shared" si="7"/>
        <v>23</v>
      </c>
      <c r="AE51" s="2">
        <f t="shared" si="7"/>
        <v>28</v>
      </c>
      <c r="AF51" s="2">
        <f>AF37</f>
        <v>34</v>
      </c>
    </row>
    <row r="52" spans="26:32" x14ac:dyDescent="0.3">
      <c r="Z52" s="2" t="s">
        <v>53</v>
      </c>
      <c r="AA52" s="3">
        <f>AA18-$R$32*SQRT(AA38)</f>
        <v>7.6647607229927202</v>
      </c>
      <c r="AB52" s="3">
        <f t="shared" ref="AB52:AF52" si="8">AB18-$R$32*SQRT(AB38)</f>
        <v>-4.2417189059098126</v>
      </c>
      <c r="AC52" s="3">
        <f t="shared" si="8"/>
        <v>-14.867358475904695</v>
      </c>
      <c r="AD52" s="3">
        <f t="shared" si="8"/>
        <v>-24.280406841170681</v>
      </c>
      <c r="AE52" s="3">
        <f t="shared" si="8"/>
        <v>-34.18335591658596</v>
      </c>
      <c r="AF52" s="3">
        <f t="shared" si="8"/>
        <v>-46.417073439862996</v>
      </c>
    </row>
    <row r="53" spans="26:32" x14ac:dyDescent="0.3">
      <c r="Z53" s="2" t="s">
        <v>54</v>
      </c>
      <c r="AA53" s="3">
        <f>AA18+$R$32*SQRT(AA38)</f>
        <v>15.70914200535843</v>
      </c>
      <c r="AB53" s="3">
        <f t="shared" ref="AB53:AF53" si="9">AB18+$R$32*SQRT(AB38)</f>
        <v>1.4166892499193358</v>
      </c>
      <c r="AC53" s="3">
        <f t="shared" si="9"/>
        <v>-10.413898938092885</v>
      </c>
      <c r="AD53" s="3">
        <f t="shared" si="9"/>
        <v>-19.714373704499501</v>
      </c>
      <c r="AE53" s="3">
        <f t="shared" si="9"/>
        <v>-28.52494776075681</v>
      </c>
      <c r="AF53" s="3">
        <f t="shared" si="9"/>
        <v>-38.747457995486876</v>
      </c>
    </row>
    <row r="57" spans="26:32" x14ac:dyDescent="0.3">
      <c r="AC57" s="2"/>
      <c r="AD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2024-04-03T17:20:03Z</dcterms:created>
  <dcterms:modified xsi:type="dcterms:W3CDTF">2024-05-15T13:55:06Z</dcterms:modified>
</cp:coreProperties>
</file>