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v\OneDrive\Рабочий стол\ITMO\2COURSE\2SEM\MathStat\tasks\task6\"/>
    </mc:Choice>
  </mc:AlternateContent>
  <xr:revisionPtr revIDLastSave="0" documentId="13_ncr:1_{28BD7992-41B7-4275-A704-808E73C79F82}" xr6:coauthVersionLast="47" xr6:coauthVersionMax="47" xr10:uidLastSave="{00000000-0000-0000-0000-000000000000}"/>
  <bookViews>
    <workbookView xWindow="-108" yWindow="-108" windowWidth="41496" windowHeight="16776" xr2:uid="{2D142878-F714-4349-900F-A4CA43FE26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5" i="1" l="1"/>
  <c r="K64" i="1"/>
  <c r="D44" i="1"/>
  <c r="J51" i="1" a="1"/>
  <c r="J51" i="1" s="1"/>
  <c r="I51" i="1" a="1"/>
  <c r="I51" i="1" s="1"/>
  <c r="J50" i="1" a="1"/>
  <c r="J50" i="1" s="1"/>
  <c r="H5" i="1"/>
  <c r="H4" i="1"/>
  <c r="E65" i="1"/>
  <c r="D64" i="1"/>
  <c r="D66" i="1"/>
  <c r="D58" i="1"/>
  <c r="E57" i="1"/>
  <c r="D56" i="1"/>
  <c r="D51" i="1"/>
  <c r="E50" i="1"/>
  <c r="D49" i="1"/>
  <c r="D37" i="1"/>
  <c r="J17" i="1"/>
  <c r="K17" i="1"/>
  <c r="D31" i="1"/>
  <c r="I17" i="1"/>
  <c r="H17" i="1"/>
  <c r="D17" i="1"/>
  <c r="R42" i="1"/>
  <c r="M40" i="1"/>
  <c r="M37" i="1"/>
  <c r="D32" i="1"/>
  <c r="T18" i="1"/>
  <c r="R19" i="1"/>
  <c r="R18" i="1"/>
  <c r="R17" i="1"/>
  <c r="Q18" i="1"/>
  <c r="Q17" i="1"/>
  <c r="P17" i="1"/>
  <c r="O17" i="1"/>
  <c r="D19" i="1"/>
  <c r="G19" i="1"/>
  <c r="G18" i="1"/>
  <c r="G17" i="1"/>
  <c r="G20" i="1" s="1"/>
  <c r="G21" i="1" s="1"/>
  <c r="F19" i="1"/>
  <c r="F18" i="1"/>
  <c r="F17" i="1"/>
  <c r="F20" i="1" s="1"/>
  <c r="E19" i="1"/>
  <c r="H19" i="1" s="1"/>
  <c r="E18" i="1"/>
  <c r="H18" i="1" s="1"/>
  <c r="I18" i="1" s="1"/>
  <c r="E17" i="1"/>
  <c r="E20" i="1" s="1"/>
  <c r="D18" i="1"/>
  <c r="G16" i="1"/>
  <c r="G22" i="1" s="1"/>
  <c r="F16" i="1"/>
  <c r="E16" i="1"/>
  <c r="O16" i="1" s="1" a="1"/>
  <c r="O16" i="1" s="1"/>
  <c r="D16" i="1"/>
  <c r="D22" i="1" s="1"/>
  <c r="C19" i="1"/>
  <c r="J19" i="1" s="1"/>
  <c r="C18" i="1"/>
  <c r="J18" i="1" s="1"/>
  <c r="C17" i="1"/>
  <c r="D20" i="1"/>
  <c r="D21" i="1" s="1"/>
  <c r="L54" i="1" l="1"/>
  <c r="N52" i="1"/>
  <c r="M54" i="1"/>
  <c r="K54" i="1"/>
  <c r="N53" i="1"/>
  <c r="K19" i="1"/>
  <c r="I19" i="1"/>
  <c r="N17" i="1" a="1"/>
  <c r="N17" i="1" s="1"/>
  <c r="K18" i="1"/>
  <c r="G23" i="1"/>
  <c r="F21" i="1"/>
  <c r="D23" i="1"/>
  <c r="O19" i="1"/>
  <c r="F22" i="1"/>
  <c r="F23" i="1" s="1"/>
  <c r="E21" i="1"/>
  <c r="E22" i="1"/>
  <c r="E23" i="1" s="1"/>
  <c r="P18" i="1"/>
  <c r="O18" i="1"/>
  <c r="P19" i="1"/>
  <c r="Q19" i="1"/>
  <c r="H20" i="1"/>
  <c r="J54" i="1" l="1"/>
  <c r="N51" i="1"/>
  <c r="N54" i="1" s="1"/>
  <c r="D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<sst xmlns="http://schemas.openxmlformats.org/spreadsheetml/2006/main" count="71" uniqueCount="59">
  <si>
    <t>Вар 18</t>
  </si>
  <si>
    <t>Ковариация и регрессия. Построение выборочнорго уравнения линии регрессии.</t>
  </si>
  <si>
    <t>лр 6 из отчетности</t>
  </si>
  <si>
    <t>x_i\y_j</t>
  </si>
  <si>
    <t>x_1</t>
  </si>
  <si>
    <t>x_2</t>
  </si>
  <si>
    <t>x_3</t>
  </si>
  <si>
    <t>n_j</t>
  </si>
  <si>
    <t>y_1</t>
  </si>
  <si>
    <t>y_2</t>
  </si>
  <si>
    <t>y_3</t>
  </si>
  <si>
    <t>y_4</t>
  </si>
  <si>
    <t>n_i</t>
  </si>
  <si>
    <t>\over{X}</t>
  </si>
  <si>
    <t>Исходные данные</t>
  </si>
  <si>
    <t>n_i*x_i</t>
  </si>
  <si>
    <t>n_j*y_j</t>
  </si>
  <si>
    <t>Оценка матожиданий E(X) и E(Y)</t>
  </si>
  <si>
    <t>\over{Y}</t>
  </si>
  <si>
    <t>Оценки среднеквадратичных отклонений</t>
  </si>
  <si>
    <t>x_i^2</t>
  </si>
  <si>
    <t>x_i^2*n_i</t>
  </si>
  <si>
    <t>y_j^2</t>
  </si>
  <si>
    <t>y_j^2*n_j</t>
  </si>
  <si>
    <t>\sigma(X)</t>
  </si>
  <si>
    <t>\sigma(Y)</t>
  </si>
  <si>
    <t>Оценка коэффициента корреляции</t>
  </si>
  <si>
    <t>\sum_{i}\sum_{j}</t>
  </si>
  <si>
    <t>суммарная таблица</t>
  </si>
  <si>
    <t>Итоговая сумма</t>
  </si>
  <si>
    <t>r(X,Y)</t>
  </si>
  <si>
    <t>Искомое уравнение регрессии</t>
  </si>
  <si>
    <t>y(x)</t>
  </si>
  <si>
    <t>\over{Y}+r(X,Y)*(\sigma(Y)/sigma(X))*(x-\over{X})</t>
  </si>
  <si>
    <t>56,875+0,922(x-49)</t>
  </si>
  <si>
    <t>11,697+0,922x</t>
  </si>
  <si>
    <t>Сравним оценки условных матожиданий</t>
  </si>
  <si>
    <t>а) На основе последнего уравнения</t>
  </si>
  <si>
    <t>При x*=54</t>
  </si>
  <si>
    <t>E(Y|X=54)</t>
  </si>
  <si>
    <t>Таблица 7</t>
  </si>
  <si>
    <t>б) По данным таблицы 7, полагая, как и ранее, P(y_j)=p_j*n_{ij}/n_{i}</t>
  </si>
  <si>
    <t>Как видно, соответсвие удовлетворительное, разница составила</t>
  </si>
  <si>
    <t>Матожидания для x=44,54,64</t>
  </si>
  <si>
    <t>M(y|x=44)</t>
  </si>
  <si>
    <t>\sum_J(n_ij*y_j)</t>
  </si>
  <si>
    <t xml:space="preserve">M </t>
  </si>
  <si>
    <t>M(y|x=54)</t>
  </si>
  <si>
    <t>M(y|x=64)</t>
  </si>
  <si>
    <t>Матрица распределения</t>
  </si>
  <si>
    <t>n =</t>
  </si>
  <si>
    <t>1/n</t>
  </si>
  <si>
    <t>q(y_j)</t>
  </si>
  <si>
    <t>p(x_i)</t>
  </si>
  <si>
    <t>E(XY)</t>
  </si>
  <si>
    <t>Матожидание xy</t>
  </si>
  <si>
    <t>Ковариация</t>
  </si>
  <si>
    <t>cov(x,y)</t>
  </si>
  <si>
    <t>Коррреляционная 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</si>
</sst>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106680</xdr:colOff>
      <xdr:row>0</xdr:row>
      <xdr:rowOff>30481</xdr:rowOff>
    </xdr:from>
    <xdr:to>
      <xdr:col>13</xdr:col>
      <xdr:colOff>19542</xdr:colOff>
      <xdr:row>9</xdr:row>
      <xdr:rowOff>64357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7EB91F9-656C-C4C4-9C19-0563AC4BC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3080" y="30481"/>
          <a:ext cx="2526522" cy="1679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F860-EF6B-4076-A00F-8E6BCC830B57}">
  <dimension ref="A1:T66"/>
  <sheetViews>
    <sheetView tabSelected="1" topLeftCell="A28" workbookViewId="0">
      <selection activeCell="AM33" sqref="AM33"/>
    </sheetView>
  </sheetViews>
  <sheetFormatPr defaultRowHeight="14.4" x14ac:dyDescent="0.3"/>
  <cols>
    <col min="4" max="4" width="9.44140625" bestFit="1" customWidth="1"/>
    <col min="13" max="13" width="11.44140625" customWidth="1"/>
    <col min="17" max="17" width="10.6640625" customWidth="1"/>
    <col min="24" max="24" width="10.33203125" customWidth="1"/>
  </cols>
  <sheetData>
    <row r="1" spans="1:18" x14ac:dyDescent="0.3">
      <c r="A1" t="s">
        <v>0</v>
      </c>
      <c r="B1" t="s">
        <v>2</v>
      </c>
    </row>
    <row r="2" spans="1:18" x14ac:dyDescent="0.3">
      <c r="A2" t="s">
        <v>1</v>
      </c>
    </row>
    <row r="4" spans="1:18" x14ac:dyDescent="0.3">
      <c r="B4" t="s">
        <v>14</v>
      </c>
      <c r="G4" t="s">
        <v>50</v>
      </c>
      <c r="H4">
        <f>SUM(C6:F8)</f>
        <v>200</v>
      </c>
    </row>
    <row r="5" spans="1:18" x14ac:dyDescent="0.3">
      <c r="B5" t="s">
        <v>3</v>
      </c>
      <c r="C5">
        <v>49</v>
      </c>
      <c r="D5">
        <v>59</v>
      </c>
      <c r="E5">
        <v>64</v>
      </c>
      <c r="F5">
        <v>69</v>
      </c>
      <c r="G5" t="s">
        <v>51</v>
      </c>
      <c r="H5">
        <f>1/H4</f>
        <v>5.0000000000000001E-3</v>
      </c>
    </row>
    <row r="6" spans="1:18" x14ac:dyDescent="0.3">
      <c r="B6">
        <v>44</v>
      </c>
      <c r="C6">
        <v>80</v>
      </c>
      <c r="D6">
        <v>35</v>
      </c>
      <c r="E6">
        <v>0</v>
      </c>
      <c r="F6">
        <v>0</v>
      </c>
    </row>
    <row r="7" spans="1:18" x14ac:dyDescent="0.3">
      <c r="B7">
        <v>54</v>
      </c>
      <c r="C7">
        <v>0</v>
      </c>
      <c r="D7">
        <v>25</v>
      </c>
      <c r="E7">
        <v>45</v>
      </c>
      <c r="F7">
        <v>0</v>
      </c>
    </row>
    <row r="8" spans="1:18" x14ac:dyDescent="0.3">
      <c r="B8">
        <v>64</v>
      </c>
      <c r="C8">
        <v>0</v>
      </c>
      <c r="D8">
        <v>0</v>
      </c>
      <c r="E8">
        <v>0</v>
      </c>
      <c r="F8">
        <v>15</v>
      </c>
    </row>
    <row r="14" spans="1:18" x14ac:dyDescent="0.3">
      <c r="B14" t="s">
        <v>40</v>
      </c>
      <c r="N14" t="s">
        <v>27</v>
      </c>
      <c r="P14" t="s">
        <v>28</v>
      </c>
    </row>
    <row r="15" spans="1:18" x14ac:dyDescent="0.3">
      <c r="D15" t="s">
        <v>8</v>
      </c>
      <c r="E15" t="s">
        <v>9</v>
      </c>
      <c r="F15" t="s">
        <v>10</v>
      </c>
      <c r="G15" t="s">
        <v>11</v>
      </c>
    </row>
    <row r="16" spans="1:18" ht="15" thickBot="1" x14ac:dyDescent="0.35">
      <c r="C16" t="s">
        <v>3</v>
      </c>
      <c r="D16">
        <f t="shared" ref="D16:G19" si="0">C5</f>
        <v>49</v>
      </c>
      <c r="E16">
        <f t="shared" si="0"/>
        <v>59</v>
      </c>
      <c r="F16">
        <f t="shared" si="0"/>
        <v>64</v>
      </c>
      <c r="G16">
        <f t="shared" si="0"/>
        <v>69</v>
      </c>
      <c r="H16" t="s">
        <v>12</v>
      </c>
      <c r="I16" t="s">
        <v>15</v>
      </c>
      <c r="J16" t="s">
        <v>20</v>
      </c>
      <c r="K16" t="s">
        <v>21</v>
      </c>
      <c r="O16" cm="1">
        <f t="array" ref="O16:R16">D16:G16</f>
        <v>49</v>
      </c>
      <c r="P16">
        <v>59</v>
      </c>
      <c r="Q16">
        <v>64</v>
      </c>
      <c r="R16">
        <v>69</v>
      </c>
    </row>
    <row r="17" spans="2:20" x14ac:dyDescent="0.3">
      <c r="B17" t="s">
        <v>4</v>
      </c>
      <c r="C17">
        <f>B6</f>
        <v>44</v>
      </c>
      <c r="D17" s="5">
        <f>C6</f>
        <v>80</v>
      </c>
      <c r="E17" s="6">
        <f t="shared" si="0"/>
        <v>35</v>
      </c>
      <c r="F17" s="6">
        <f t="shared" si="0"/>
        <v>0</v>
      </c>
      <c r="G17" s="7">
        <f t="shared" si="0"/>
        <v>0</v>
      </c>
      <c r="H17">
        <f>SUM(D17:G17)</f>
        <v>115</v>
      </c>
      <c r="I17">
        <f>H17*C17</f>
        <v>5060</v>
      </c>
      <c r="J17">
        <f>C17*C17</f>
        <v>1936</v>
      </c>
      <c r="K17">
        <f>J17*H17</f>
        <v>222640</v>
      </c>
      <c r="N17" cm="1">
        <f t="array" ref="N17:N19">C17:C19</f>
        <v>44</v>
      </c>
      <c r="O17" s="4">
        <f>D17*O$16*$N17</f>
        <v>172480</v>
      </c>
      <c r="P17" s="4">
        <f>E17*P$16*$N17</f>
        <v>90860</v>
      </c>
      <c r="Q17" s="4">
        <f>F17*Q$16*$N17</f>
        <v>0</v>
      </c>
      <c r="R17" s="4">
        <f>G17*R$16*$N17</f>
        <v>0</v>
      </c>
      <c r="T17" t="s">
        <v>29</v>
      </c>
    </row>
    <row r="18" spans="2:20" x14ac:dyDescent="0.3">
      <c r="B18" t="s">
        <v>5</v>
      </c>
      <c r="C18">
        <f>B7</f>
        <v>54</v>
      </c>
      <c r="D18" s="8">
        <f t="shared" si="0"/>
        <v>0</v>
      </c>
      <c r="E18">
        <f t="shared" si="0"/>
        <v>25</v>
      </c>
      <c r="F18">
        <f t="shared" si="0"/>
        <v>45</v>
      </c>
      <c r="G18" s="9">
        <f t="shared" si="0"/>
        <v>0</v>
      </c>
      <c r="H18">
        <f>SUM(D18:G18)</f>
        <v>70</v>
      </c>
      <c r="I18">
        <f t="shared" ref="I18" si="1">H18*C18</f>
        <v>3780</v>
      </c>
      <c r="J18">
        <f t="shared" ref="J18:J19" si="2">C18*C18</f>
        <v>2916</v>
      </c>
      <c r="K18">
        <f t="shared" ref="K18:K19" si="3">J18*H18</f>
        <v>204120</v>
      </c>
      <c r="N18">
        <v>54</v>
      </c>
      <c r="O18" s="4">
        <f t="shared" ref="O18" si="4">D18*O$16*$N18</f>
        <v>0</v>
      </c>
      <c r="P18" s="4">
        <f>E18*P$16*$N18</f>
        <v>79650</v>
      </c>
      <c r="Q18" s="4">
        <f>F18*Q$16*$N18</f>
        <v>155520</v>
      </c>
      <c r="R18" s="4">
        <f t="shared" ref="R18" si="5">G18*R$16*$N18</f>
        <v>0</v>
      </c>
      <c r="T18" s="4">
        <f>SUM(O17:R19)</f>
        <v>564750</v>
      </c>
    </row>
    <row r="19" spans="2:20" ht="15" thickBot="1" x14ac:dyDescent="0.35">
      <c r="B19" t="s">
        <v>6</v>
      </c>
      <c r="C19">
        <f>B8</f>
        <v>64</v>
      </c>
      <c r="D19" s="10">
        <f t="shared" si="0"/>
        <v>0</v>
      </c>
      <c r="E19" s="11">
        <f t="shared" si="0"/>
        <v>0</v>
      </c>
      <c r="F19" s="11">
        <f t="shared" si="0"/>
        <v>0</v>
      </c>
      <c r="G19" s="12">
        <f t="shared" si="0"/>
        <v>15</v>
      </c>
      <c r="H19">
        <f>SUM(D19:G19)</f>
        <v>15</v>
      </c>
      <c r="I19">
        <f>H19*C19</f>
        <v>960</v>
      </c>
      <c r="J19">
        <f t="shared" si="2"/>
        <v>4096</v>
      </c>
      <c r="K19">
        <f t="shared" si="3"/>
        <v>61440</v>
      </c>
      <c r="N19">
        <v>64</v>
      </c>
      <c r="O19" s="4">
        <f>D19*O$16*$N19</f>
        <v>0</v>
      </c>
      <c r="P19" s="4">
        <f>E19*P$16*$N19</f>
        <v>0</v>
      </c>
      <c r="Q19" s="4">
        <f t="shared" ref="Q19" si="6">F19*Q$16*$N19</f>
        <v>0</v>
      </c>
      <c r="R19" s="4">
        <f>G19*R$16*$N19</f>
        <v>66240</v>
      </c>
    </row>
    <row r="20" spans="2:20" x14ac:dyDescent="0.3">
      <c r="C20" t="s">
        <v>7</v>
      </c>
      <c r="D20">
        <f>SUM(D17:D19)</f>
        <v>80</v>
      </c>
      <c r="E20">
        <f>SUM(E17:E19)</f>
        <v>60</v>
      </c>
      <c r="F20">
        <f>SUM(F17:F19)</f>
        <v>45</v>
      </c>
      <c r="G20">
        <f>SUM(G17:G19)</f>
        <v>15</v>
      </c>
      <c r="H20" s="2">
        <f>SUM(D20:G20)</f>
        <v>200</v>
      </c>
      <c r="I20" s="1"/>
    </row>
    <row r="21" spans="2:20" x14ac:dyDescent="0.3">
      <c r="C21" t="s">
        <v>16</v>
      </c>
      <c r="D21">
        <f>D20*D16</f>
        <v>3920</v>
      </c>
      <c r="E21">
        <f t="shared" ref="E21:G21" si="7">E20*E16</f>
        <v>3540</v>
      </c>
      <c r="F21">
        <f t="shared" si="7"/>
        <v>2880</v>
      </c>
      <c r="G21">
        <f t="shared" si="7"/>
        <v>1035</v>
      </c>
    </row>
    <row r="22" spans="2:20" x14ac:dyDescent="0.3">
      <c r="C22" t="s">
        <v>22</v>
      </c>
      <c r="D22">
        <f>D16*D16</f>
        <v>2401</v>
      </c>
      <c r="E22">
        <f t="shared" ref="E22:G22" si="8">E16*E16</f>
        <v>3481</v>
      </c>
      <c r="F22">
        <f t="shared" si="8"/>
        <v>4096</v>
      </c>
      <c r="G22">
        <f t="shared" si="8"/>
        <v>4761</v>
      </c>
    </row>
    <row r="23" spans="2:20" x14ac:dyDescent="0.3">
      <c r="C23" t="s">
        <v>23</v>
      </c>
      <c r="D23">
        <f>D22*D20</f>
        <v>192080</v>
      </c>
      <c r="E23">
        <f t="shared" ref="E23:G23" si="9">E22*E20</f>
        <v>208860</v>
      </c>
      <c r="F23">
        <f t="shared" si="9"/>
        <v>184320</v>
      </c>
      <c r="G23">
        <f t="shared" si="9"/>
        <v>71415</v>
      </c>
    </row>
    <row r="28" spans="2:20" x14ac:dyDescent="0.3">
      <c r="L28" t="s">
        <v>31</v>
      </c>
    </row>
    <row r="29" spans="2:20" x14ac:dyDescent="0.3">
      <c r="C29" t="s">
        <v>17</v>
      </c>
      <c r="L29" t="s">
        <v>32</v>
      </c>
      <c r="M29" t="s">
        <v>33</v>
      </c>
    </row>
    <row r="30" spans="2:20" x14ac:dyDescent="0.3">
      <c r="L30" t="s">
        <v>32</v>
      </c>
      <c r="M30" t="s">
        <v>34</v>
      </c>
    </row>
    <row r="31" spans="2:20" x14ac:dyDescent="0.3">
      <c r="C31" t="s">
        <v>13</v>
      </c>
      <c r="D31">
        <f>(1/H20)*SUM(I17:I19)</f>
        <v>49</v>
      </c>
      <c r="L31" t="s">
        <v>32</v>
      </c>
      <c r="M31" t="s">
        <v>35</v>
      </c>
    </row>
    <row r="32" spans="2:20" x14ac:dyDescent="0.3">
      <c r="C32" t="s">
        <v>18</v>
      </c>
      <c r="D32">
        <f>(1/H20)*SUM(D21:G21)</f>
        <v>56.875</v>
      </c>
    </row>
    <row r="33" spans="3:18" x14ac:dyDescent="0.3">
      <c r="L33" t="s">
        <v>36</v>
      </c>
    </row>
    <row r="35" spans="3:18" x14ac:dyDescent="0.3">
      <c r="C35" t="s">
        <v>19</v>
      </c>
      <c r="L35" t="s">
        <v>37</v>
      </c>
    </row>
    <row r="36" spans="3:18" x14ac:dyDescent="0.3">
      <c r="L36" t="s">
        <v>38</v>
      </c>
    </row>
    <row r="37" spans="3:18" x14ac:dyDescent="0.3">
      <c r="C37" t="s">
        <v>24</v>
      </c>
      <c r="D37" s="3">
        <f>SQRT((1/H20)*SUM(K17:K19)-D31*D31)</f>
        <v>6.324555320336759</v>
      </c>
      <c r="L37" t="s">
        <v>39</v>
      </c>
      <c r="M37">
        <f>11.697+0.922*C18</f>
        <v>61.484999999999999</v>
      </c>
    </row>
    <row r="38" spans="3:18" x14ac:dyDescent="0.3">
      <c r="C38" t="s">
        <v>25</v>
      </c>
      <c r="D38" s="3">
        <f>SQRT((1/H20)*SUM(D23:G23)-D32*D32)</f>
        <v>6.9720423836921706</v>
      </c>
    </row>
    <row r="39" spans="3:18" x14ac:dyDescent="0.3">
      <c r="L39" t="s">
        <v>41</v>
      </c>
    </row>
    <row r="40" spans="3:18" x14ac:dyDescent="0.3">
      <c r="L40" t="s">
        <v>39</v>
      </c>
      <c r="M40" s="13">
        <f>(D18*D16+E18*E16+F18*F16+G18*G16)/H18</f>
        <v>62.214285714285715</v>
      </c>
    </row>
    <row r="42" spans="3:18" x14ac:dyDescent="0.3">
      <c r="C42" t="s">
        <v>26</v>
      </c>
      <c r="L42" t="s">
        <v>42</v>
      </c>
      <c r="R42" s="3">
        <f>ABS(M37-M40)</f>
        <v>0.72928571428571587</v>
      </c>
    </row>
    <row r="44" spans="3:18" x14ac:dyDescent="0.3">
      <c r="C44" t="s">
        <v>30</v>
      </c>
      <c r="D44" s="3">
        <f>(T18-H20*D31*D32)/(H20*D37*D38)</f>
        <v>0.83626132990428403</v>
      </c>
    </row>
    <row r="47" spans="3:18" x14ac:dyDescent="0.3">
      <c r="C47" t="s">
        <v>43</v>
      </c>
    </row>
    <row r="48" spans="3:18" x14ac:dyDescent="0.3">
      <c r="C48" t="s">
        <v>44</v>
      </c>
    </row>
    <row r="49" spans="3:14" x14ac:dyDescent="0.3">
      <c r="C49" t="s">
        <v>12</v>
      </c>
      <c r="D49">
        <f>H17</f>
        <v>115</v>
      </c>
      <c r="I49" t="s">
        <v>49</v>
      </c>
    </row>
    <row r="50" spans="3:14" x14ac:dyDescent="0.3">
      <c r="C50" s="14" t="s">
        <v>45</v>
      </c>
      <c r="D50" s="14"/>
      <c r="E50">
        <f>D17*D16+E17*E16</f>
        <v>5985</v>
      </c>
      <c r="I50" t="s">
        <v>3</v>
      </c>
      <c r="J50" cm="1">
        <f t="array" ref="J50:M50">D16:G16</f>
        <v>49</v>
      </c>
      <c r="K50">
        <v>59</v>
      </c>
      <c r="L50">
        <v>64</v>
      </c>
      <c r="M50">
        <v>69</v>
      </c>
      <c r="N50" t="s">
        <v>53</v>
      </c>
    </row>
    <row r="51" spans="3:14" x14ac:dyDescent="0.3">
      <c r="C51" t="s">
        <v>46</v>
      </c>
      <c r="D51" s="3">
        <f>E50/D49</f>
        <v>52.043478260869563</v>
      </c>
      <c r="I51" cm="1">
        <f t="array" ref="I51:I53">C17:C19</f>
        <v>44</v>
      </c>
      <c r="J51" cm="1">
        <f t="array" ref="J51:M53">D17:G19*H5</f>
        <v>0.4</v>
      </c>
      <c r="K51">
        <v>0.17500000000000002</v>
      </c>
      <c r="L51">
        <v>0</v>
      </c>
      <c r="M51">
        <v>0</v>
      </c>
      <c r="N51">
        <f>SUM(J51:M51)</f>
        <v>0.57500000000000007</v>
      </c>
    </row>
    <row r="52" spans="3:14" x14ac:dyDescent="0.3">
      <c r="I52">
        <v>54</v>
      </c>
      <c r="J52">
        <v>0</v>
      </c>
      <c r="K52">
        <v>0.125</v>
      </c>
      <c r="L52">
        <v>0.22500000000000001</v>
      </c>
      <c r="M52">
        <v>0</v>
      </c>
      <c r="N52">
        <f t="shared" ref="N52:N53" si="10">SUM(J52:M52)</f>
        <v>0.35</v>
      </c>
    </row>
    <row r="53" spans="3:14" x14ac:dyDescent="0.3">
      <c r="I53">
        <v>64</v>
      </c>
      <c r="J53">
        <v>0</v>
      </c>
      <c r="K53">
        <v>0</v>
      </c>
      <c r="L53">
        <v>0</v>
      </c>
      <c r="M53">
        <v>7.4999999999999997E-2</v>
      </c>
      <c r="N53">
        <f t="shared" si="10"/>
        <v>7.4999999999999997E-2</v>
      </c>
    </row>
    <row r="54" spans="3:14" x14ac:dyDescent="0.3">
      <c r="I54" t="s">
        <v>52</v>
      </c>
      <c r="J54">
        <f>SUM(J51:J53)</f>
        <v>0.4</v>
      </c>
      <c r="K54">
        <f t="shared" ref="K54" si="11">SUM(K51:K53)</f>
        <v>0.30000000000000004</v>
      </c>
      <c r="L54">
        <f t="shared" ref="L54" si="12">SUM(L51:L53)</f>
        <v>0.22500000000000001</v>
      </c>
      <c r="M54">
        <f t="shared" ref="M54" si="13">SUM(M51:M53)</f>
        <v>7.4999999999999997E-2</v>
      </c>
      <c r="N54">
        <f>SUM(N51:N53)</f>
        <v>1</v>
      </c>
    </row>
    <row r="55" spans="3:14" x14ac:dyDescent="0.3">
      <c r="C55" t="s">
        <v>47</v>
      </c>
    </row>
    <row r="56" spans="3:14" x14ac:dyDescent="0.3">
      <c r="C56" t="s">
        <v>12</v>
      </c>
      <c r="D56">
        <f>H18</f>
        <v>70</v>
      </c>
    </row>
    <row r="57" spans="3:14" x14ac:dyDescent="0.3">
      <c r="C57" s="14" t="s">
        <v>45</v>
      </c>
      <c r="D57" s="14"/>
      <c r="E57">
        <f>E18*E16+F18*F16</f>
        <v>4355</v>
      </c>
      <c r="J57" t="s">
        <v>55</v>
      </c>
    </row>
    <row r="58" spans="3:14" x14ac:dyDescent="0.3">
      <c r="C58" t="s">
        <v>46</v>
      </c>
      <c r="D58" s="3">
        <f>E57/D56</f>
        <v>62.214285714285715</v>
      </c>
      <c r="J58" t="s">
        <v>54</v>
      </c>
      <c r="K58">
        <v>2823.75</v>
      </c>
    </row>
    <row r="60" spans="3:14" x14ac:dyDescent="0.3">
      <c r="J60" t="s">
        <v>56</v>
      </c>
    </row>
    <row r="61" spans="3:14" x14ac:dyDescent="0.3">
      <c r="J61" t="s">
        <v>57</v>
      </c>
      <c r="K61">
        <v>36.875</v>
      </c>
    </row>
    <row r="63" spans="3:14" x14ac:dyDescent="0.3">
      <c r="C63" t="s">
        <v>48</v>
      </c>
      <c r="J63" t="s">
        <v>58</v>
      </c>
    </row>
    <row r="64" spans="3:14" x14ac:dyDescent="0.3">
      <c r="C64" t="s">
        <v>12</v>
      </c>
      <c r="D64">
        <f>H19</f>
        <v>15</v>
      </c>
      <c r="J64">
        <v>1</v>
      </c>
      <c r="K64" s="3">
        <f>D44</f>
        <v>0.83626132990428403</v>
      </c>
    </row>
    <row r="65" spans="3:11" x14ac:dyDescent="0.3">
      <c r="C65" s="14" t="s">
        <v>45</v>
      </c>
      <c r="D65" s="14"/>
      <c r="E65">
        <f>G19*G16</f>
        <v>1035</v>
      </c>
      <c r="J65" s="3">
        <f>K64</f>
        <v>0.83626132990428403</v>
      </c>
      <c r="K65">
        <v>1</v>
      </c>
    </row>
    <row r="66" spans="3:11" x14ac:dyDescent="0.3">
      <c r="C66" t="s">
        <v>46</v>
      </c>
      <c r="D66" s="3">
        <f>E65/D64</f>
        <v>69</v>
      </c>
    </row>
  </sheetData>
  <mergeCells count="3">
    <mergeCell ref="C50:D50"/>
    <mergeCell ref="C57:D57"/>
    <mergeCell ref="C65:D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Раевский</dc:creator>
  <cp:lastModifiedBy>Григорий Раевский</cp:lastModifiedBy>
  <dcterms:created xsi:type="dcterms:W3CDTF">2024-04-07T10:35:04Z</dcterms:created>
  <dcterms:modified xsi:type="dcterms:W3CDTF">2024-05-15T13:38:30Z</dcterms:modified>
</cp:coreProperties>
</file>