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ev\OneDrive\Рабочий стол\ITMO\2COURSE\2SEM\MathStat\tasks\task8\"/>
    </mc:Choice>
  </mc:AlternateContent>
  <xr:revisionPtr revIDLastSave="0" documentId="13_ncr:1_{03640782-49F5-4584-9334-E73F1CA81924}" xr6:coauthVersionLast="47" xr6:coauthVersionMax="47" xr10:uidLastSave="{00000000-0000-0000-0000-000000000000}"/>
  <bookViews>
    <workbookView xWindow="-108" yWindow="-108" windowWidth="41496" windowHeight="16776" xr2:uid="{DFE5A90E-0CEE-4AAA-939E-C4118D109C8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2" i="1" l="1"/>
  <c r="AF28" i="1"/>
  <c r="AG28" i="1"/>
  <c r="AH28" i="1"/>
  <c r="AI28" i="1"/>
  <c r="AJ28" i="1"/>
  <c r="AK28" i="1"/>
  <c r="AE28" i="1"/>
  <c r="AE17" i="1"/>
  <c r="AH15" i="1" s="1"/>
  <c r="AE9" i="1"/>
  <c r="AE8" i="1"/>
  <c r="V29" i="1"/>
  <c r="V30" i="1" s="1"/>
  <c r="V28" i="1"/>
  <c r="K30" i="1"/>
  <c r="B30" i="1"/>
  <c r="V9" i="1"/>
  <c r="K27" i="1" a="1"/>
  <c r="K27" i="1" s="1"/>
  <c r="K28" i="1" s="1"/>
  <c r="K29" i="1" s="1"/>
  <c r="C28" i="1"/>
  <c r="D28" i="1"/>
  <c r="E28" i="1"/>
  <c r="F28" i="1"/>
  <c r="G28" i="1"/>
  <c r="H28" i="1"/>
  <c r="B28" i="1"/>
  <c r="B18" i="1"/>
  <c r="B17" i="1"/>
  <c r="B16" i="1"/>
  <c r="B15" i="1"/>
  <c r="B14" i="1"/>
  <c r="C9" i="1"/>
  <c r="D9" i="1"/>
  <c r="E9" i="1"/>
  <c r="F9" i="1"/>
  <c r="F11" i="1" s="1"/>
  <c r="G9" i="1"/>
  <c r="G11" i="1" s="1"/>
  <c r="H9" i="1"/>
  <c r="B9" i="1"/>
  <c r="B8" i="1" a="1"/>
  <c r="B8" i="1" s="1"/>
  <c r="L28" i="1"/>
  <c r="M28" i="1"/>
  <c r="N28" i="1"/>
  <c r="O28" i="1"/>
  <c r="P28" i="1"/>
  <c r="Q28" i="1"/>
  <c r="Q29" i="1" s="1"/>
  <c r="C12" i="1"/>
  <c r="C11" i="1"/>
  <c r="C10" i="1"/>
  <c r="H11" i="1"/>
  <c r="E11" i="1"/>
  <c r="D11" i="1"/>
  <c r="H10" i="1"/>
  <c r="G10" i="1"/>
  <c r="F10" i="1"/>
  <c r="E10" i="1"/>
  <c r="D10" i="1"/>
  <c r="Q24" i="1"/>
  <c r="K23" i="1"/>
  <c r="K14" i="1"/>
  <c r="K15" i="1"/>
  <c r="K18" i="1"/>
  <c r="K17" i="1"/>
  <c r="K16" i="1"/>
  <c r="K10" i="1"/>
  <c r="L9" i="1"/>
  <c r="M9" i="1"/>
  <c r="N9" i="1"/>
  <c r="N11" i="1" s="1"/>
  <c r="O9" i="1"/>
  <c r="P9" i="1"/>
  <c r="Q9" i="1"/>
  <c r="K9" i="1"/>
  <c r="L8" i="1"/>
  <c r="M8" i="1"/>
  <c r="N8" i="1"/>
  <c r="O8" i="1"/>
  <c r="P8" i="1"/>
  <c r="Q8" i="1"/>
  <c r="K8" i="1"/>
  <c r="K11" i="1"/>
  <c r="Q11" i="1"/>
  <c r="P11" i="1"/>
  <c r="O11" i="1"/>
  <c r="M11" i="1"/>
  <c r="L11" i="1"/>
  <c r="AE27" i="1" a="1"/>
  <c r="AE27" i="1" s="1"/>
  <c r="AK9" i="1"/>
  <c r="AK8" i="1"/>
  <c r="AE15" i="1"/>
  <c r="AE14" i="1"/>
  <c r="V14" i="1"/>
  <c r="V23" i="1" s="1"/>
  <c r="AF9" i="1"/>
  <c r="AG9" i="1"/>
  <c r="AH9" i="1"/>
  <c r="AI9" i="1"/>
  <c r="AI11" i="1" s="1"/>
  <c r="AJ9" i="1"/>
  <c r="AJ11" i="1" s="1"/>
  <c r="AK11" i="1"/>
  <c r="AE18" i="1" s="1"/>
  <c r="AF8" i="1"/>
  <c r="AF10" i="1" s="1"/>
  <c r="AG8" i="1"/>
  <c r="AH8" i="1"/>
  <c r="AI8" i="1"/>
  <c r="AJ8" i="1"/>
  <c r="AE11" i="1"/>
  <c r="AK10" i="1"/>
  <c r="AJ10" i="1"/>
  <c r="AI10" i="1"/>
  <c r="AH10" i="1"/>
  <c r="AG10" i="1"/>
  <c r="AH11" i="1"/>
  <c r="AG11" i="1"/>
  <c r="AF11" i="1"/>
  <c r="V27" i="1" a="1"/>
  <c r="V27" i="1" s="1"/>
  <c r="V24" i="1"/>
  <c r="Y18" i="1"/>
  <c r="Y20" i="1" s="1"/>
  <c r="Y16" i="1"/>
  <c r="Y15" i="1"/>
  <c r="AA16" i="1"/>
  <c r="AA15" i="1"/>
  <c r="V18" i="1"/>
  <c r="V17" i="1"/>
  <c r="V16" i="1"/>
  <c r="V15" i="1"/>
  <c r="W12" i="1"/>
  <c r="X12" i="1"/>
  <c r="Y12" i="1"/>
  <c r="Z12" i="1"/>
  <c r="AA12" i="1"/>
  <c r="AB12" i="1"/>
  <c r="V12" i="1"/>
  <c r="W11" i="1"/>
  <c r="X11" i="1"/>
  <c r="Y11" i="1"/>
  <c r="Z11" i="1"/>
  <c r="AA11" i="1"/>
  <c r="AB11" i="1"/>
  <c r="V11" i="1"/>
  <c r="W10" i="1"/>
  <c r="X10" i="1"/>
  <c r="Y10" i="1"/>
  <c r="Z10" i="1"/>
  <c r="AA10" i="1"/>
  <c r="AB10" i="1"/>
  <c r="V10" i="1"/>
  <c r="W9" i="1"/>
  <c r="X9" i="1"/>
  <c r="Y9" i="1"/>
  <c r="Z9" i="1"/>
  <c r="AA9" i="1"/>
  <c r="AB9" i="1"/>
  <c r="V8" i="1" a="1"/>
  <c r="V8" i="1" s="1"/>
  <c r="D3" i="1"/>
  <c r="B10" i="1" l="1"/>
  <c r="B12" i="1"/>
  <c r="F12" i="1"/>
  <c r="G12" i="1"/>
  <c r="B27" i="1" a="1"/>
  <c r="H12" i="1"/>
  <c r="B11" i="1"/>
  <c r="E16" i="1" s="1"/>
  <c r="G16" i="1" s="1"/>
  <c r="D12" i="1"/>
  <c r="E12" i="1"/>
  <c r="N16" i="1"/>
  <c r="P16" i="1" s="1"/>
  <c r="K12" i="1"/>
  <c r="L12" i="1"/>
  <c r="M12" i="1"/>
  <c r="N12" i="1"/>
  <c r="O12" i="1"/>
  <c r="P12" i="1"/>
  <c r="Q12" i="1"/>
  <c r="L10" i="1"/>
  <c r="L29" i="1"/>
  <c r="M10" i="1"/>
  <c r="M29" i="1"/>
  <c r="N10" i="1"/>
  <c r="N29" i="1"/>
  <c r="O10" i="1"/>
  <c r="O29" i="1"/>
  <c r="P10" i="1"/>
  <c r="P29" i="1"/>
  <c r="Q10" i="1"/>
  <c r="W23" i="1"/>
  <c r="Y24" i="1"/>
  <c r="X28" i="1"/>
  <c r="X29" i="1" s="1"/>
  <c r="Z28" i="1"/>
  <c r="Z29" i="1" s="1"/>
  <c r="AB28" i="1"/>
  <c r="AB29" i="1" s="1"/>
  <c r="W28" i="1"/>
  <c r="W29" i="1" s="1"/>
  <c r="Y28" i="1"/>
  <c r="Y29" i="1" s="1"/>
  <c r="AA28" i="1"/>
  <c r="AA29" i="1" s="1"/>
  <c r="X24" i="1"/>
  <c r="W24" i="1"/>
  <c r="AH16" i="1"/>
  <c r="AJ16" i="1" s="1"/>
  <c r="AE10" i="1"/>
  <c r="AJ15" i="1" s="1"/>
  <c r="AE12" i="1"/>
  <c r="AF12" i="1"/>
  <c r="AG12" i="1"/>
  <c r="AH12" i="1"/>
  <c r="AI12" i="1"/>
  <c r="AJ12" i="1"/>
  <c r="AK12" i="1"/>
  <c r="AE16" i="1" s="1"/>
  <c r="E18" i="1" l="1"/>
  <c r="B23" i="1"/>
  <c r="E15" i="1"/>
  <c r="G15" i="1" s="1"/>
  <c r="B24" i="1"/>
  <c r="H29" i="1"/>
  <c r="G29" i="1"/>
  <c r="F29" i="1"/>
  <c r="E29" i="1"/>
  <c r="D29" i="1"/>
  <c r="C29" i="1"/>
  <c r="B27" i="1"/>
  <c r="B29" i="1" s="1"/>
  <c r="N15" i="1"/>
  <c r="P15" i="1" s="1"/>
  <c r="N18" i="1"/>
  <c r="K24" i="1"/>
  <c r="AE23" i="1"/>
  <c r="AH18" i="1"/>
  <c r="AH20" i="1" s="1"/>
  <c r="AE24" i="1"/>
  <c r="E20" i="1" l="1"/>
  <c r="E24" i="1" s="1"/>
  <c r="D24" i="1"/>
  <c r="C24" i="1"/>
  <c r="N20" i="1"/>
  <c r="M24" i="1"/>
  <c r="L24" i="1"/>
  <c r="AF29" i="1"/>
  <c r="AG29" i="1"/>
  <c r="AH29" i="1"/>
  <c r="AI29" i="1"/>
  <c r="AJ29" i="1"/>
  <c r="AK29" i="1"/>
  <c r="AE29" i="1"/>
  <c r="AE30" i="1" s="1"/>
  <c r="AG24" i="1"/>
  <c r="AF24" i="1"/>
  <c r="C23" i="1" l="1"/>
  <c r="N24" i="1"/>
  <c r="L23" i="1"/>
  <c r="AH24" i="1"/>
  <c r="AF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<sst xmlns="http://schemas.openxmlformats.org/spreadsheetml/2006/main" count="140" uniqueCount="63">
  <si>
    <t>вар 18</t>
  </si>
  <si>
    <t>Исходные данные</t>
  </si>
  <si>
    <t>t</t>
  </si>
  <si>
    <t>y</t>
  </si>
  <si>
    <t>x</t>
  </si>
  <si>
    <t>n=</t>
  </si>
  <si>
    <t>\over{x}</t>
  </si>
  <si>
    <t>\over{x^2}</t>
  </si>
  <si>
    <t>x^2</t>
  </si>
  <si>
    <t>S^2_x</t>
  </si>
  <si>
    <t>Тогда выборочные дисперсии</t>
  </si>
  <si>
    <t>Выборочный ковариоционный момент</t>
  </si>
  <si>
    <t>Выборочный коэффициент корреляции</t>
  </si>
  <si>
    <t>\over{r}</t>
  </si>
  <si>
    <t>S_x</t>
  </si>
  <si>
    <t>Тогда коэффициенты alpha_0 и alpha_1</t>
  </si>
  <si>
    <t>alpha_0</t>
  </si>
  <si>
    <t>alphaa_1</t>
  </si>
  <si>
    <t>y(теор)</t>
  </si>
  <si>
    <t>Показательная</t>
  </si>
  <si>
    <t>Обратная</t>
  </si>
  <si>
    <t>z</t>
  </si>
  <si>
    <t>z^2</t>
  </si>
  <si>
    <t>xz</t>
  </si>
  <si>
    <t>y=</t>
  </si>
  <si>
    <t>1,739-0,35*x</t>
  </si>
  <si>
    <t>epsilon</t>
  </si>
  <si>
    <t>Дробно линейная</t>
  </si>
  <si>
    <t>t^2</t>
  </si>
  <si>
    <t>tz</t>
  </si>
  <si>
    <t>\over{z}</t>
  </si>
  <si>
    <t>\over{t}</t>
  </si>
  <si>
    <t>\over{tz}</t>
  </si>
  <si>
    <t>\over{t^2}</t>
  </si>
  <si>
    <t>\over{z^2}</t>
  </si>
  <si>
    <t>z=</t>
  </si>
  <si>
    <t>Степенная</t>
  </si>
  <si>
    <t>t = ln x</t>
  </si>
  <si>
    <t>0,778*t^0,529</t>
  </si>
  <si>
    <t>a=e^A</t>
  </si>
  <si>
    <t>&lt;- A</t>
  </si>
  <si>
    <t>&lt;-b</t>
  </si>
  <si>
    <t>Заменим y на z, z = ln y, x не меняем. A = ln a, z = A+bx</t>
  </si>
  <si>
    <t>-0,252+0,529*t</t>
  </si>
  <si>
    <t>z=-0,703+0,365*x</t>
  </si>
  <si>
    <t>z = ln y=ln a + b ln x</t>
  </si>
  <si>
    <t>A = ln a</t>
  </si>
  <si>
    <t>z = A + bt</t>
  </si>
  <si>
    <t>\over{xz}</t>
  </si>
  <si>
    <t>S^2_z</t>
  </si>
  <si>
    <t>S_z</t>
  </si>
  <si>
    <t>l_xz</t>
  </si>
  <si>
    <t>z(теор)</t>
  </si>
  <si>
    <t>S^2_t</t>
  </si>
  <si>
    <t>S_t</t>
  </si>
  <si>
    <t>l_tz</t>
  </si>
  <si>
    <t>z = 1/y, z = a + bx</t>
  </si>
  <si>
    <t>S_min</t>
  </si>
  <si>
    <t>&lt;-a</t>
  </si>
  <si>
    <t>z=1/y, t = 1/x, z = at+b</t>
  </si>
  <si>
    <t>0,805*x+0,816</t>
  </si>
  <si>
    <t>Наименьший S_min</t>
  </si>
  <si>
    <t>у обратной регрессии - это и есть оптимальная модель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</si>
</sst>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6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0" xfId="0" applyFill="1" applyBorder="1"/>
    <xf numFmtId="0" fontId="0" fillId="0" borderId="8" xfId="0" applyBorder="1"/>
    <xf numFmtId="0" fontId="0" fillId="0" borderId="9" xfId="0" applyBorder="1"/>
    <xf numFmtId="164" fontId="0" fillId="0" borderId="0" xfId="0" applyNumberFormat="1" applyBorder="1"/>
    <xf numFmtId="166" fontId="0" fillId="0" borderId="0" xfId="0" applyNumberFormat="1" applyBorder="1"/>
    <xf numFmtId="164" fontId="0" fillId="0" borderId="6" xfId="0" applyNumberFormat="1" applyBorder="1"/>
    <xf numFmtId="166" fontId="0" fillId="0" borderId="6" xfId="0" applyNumberFormat="1" applyBorder="1"/>
    <xf numFmtId="0" fontId="0" fillId="0" borderId="0" xfId="0" quotePrefix="1" applyBorder="1"/>
    <xf numFmtId="0" fontId="0" fillId="0" borderId="1" xfId="0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9C712-255C-4AE0-BF92-4D3EB744733A}">
  <dimension ref="A1:AM36"/>
  <sheetViews>
    <sheetView tabSelected="1" workbookViewId="0">
      <selection activeCell="D33" sqref="D33"/>
    </sheetView>
  </sheetViews>
  <sheetFormatPr defaultRowHeight="14.4" x14ac:dyDescent="0.3"/>
  <cols>
    <col min="1" max="1" width="9.5546875" customWidth="1"/>
    <col min="2" max="2" width="10.5546875" bestFit="1" customWidth="1"/>
    <col min="10" max="10" width="9.88671875" customWidth="1"/>
  </cols>
  <sheetData>
    <row r="1" spans="1:39" x14ac:dyDescent="0.3">
      <c r="A1" t="s">
        <v>0</v>
      </c>
    </row>
    <row r="2" spans="1:39" x14ac:dyDescent="0.3">
      <c r="A2" t="s">
        <v>1</v>
      </c>
    </row>
    <row r="3" spans="1:39" x14ac:dyDescent="0.3">
      <c r="C3" t="s">
        <v>5</v>
      </c>
      <c r="D3">
        <f>COUNT(B4:H4)</f>
        <v>7</v>
      </c>
    </row>
    <row r="4" spans="1:39" x14ac:dyDescent="0.3">
      <c r="A4" t="s">
        <v>4</v>
      </c>
      <c r="B4">
        <v>0.5</v>
      </c>
      <c r="C4">
        <v>1</v>
      </c>
      <c r="D4">
        <v>1.5</v>
      </c>
      <c r="E4">
        <v>2</v>
      </c>
      <c r="F4">
        <v>2.5</v>
      </c>
      <c r="G4">
        <v>3</v>
      </c>
      <c r="H4">
        <v>3.5</v>
      </c>
    </row>
    <row r="5" spans="1:39" x14ac:dyDescent="0.3">
      <c r="A5" t="s">
        <v>3</v>
      </c>
      <c r="B5">
        <v>0.65</v>
      </c>
      <c r="C5">
        <v>0.7</v>
      </c>
      <c r="D5">
        <v>0.83</v>
      </c>
      <c r="E5">
        <v>0.98</v>
      </c>
      <c r="F5">
        <v>1.1200000000000001</v>
      </c>
      <c r="G5">
        <v>1.48</v>
      </c>
      <c r="H5">
        <v>1.96</v>
      </c>
    </row>
    <row r="6" spans="1:39" ht="15" thickBot="1" x14ac:dyDescent="0.35">
      <c r="A6" s="5" t="s">
        <v>19</v>
      </c>
      <c r="B6" s="5"/>
      <c r="C6" s="5"/>
      <c r="D6" s="5"/>
      <c r="E6" s="5"/>
      <c r="F6" s="5"/>
      <c r="G6" s="5"/>
      <c r="H6" s="5"/>
      <c r="I6" s="5"/>
      <c r="J6" s="5" t="s">
        <v>36</v>
      </c>
      <c r="K6" s="5"/>
      <c r="L6" s="5"/>
      <c r="M6" s="5"/>
      <c r="N6" s="5"/>
      <c r="O6" s="5"/>
      <c r="P6" s="5"/>
      <c r="Q6" s="5"/>
      <c r="R6" s="5"/>
      <c r="S6" s="5"/>
      <c r="T6" s="5"/>
      <c r="U6" s="5" t="s">
        <v>20</v>
      </c>
      <c r="V6" s="5"/>
      <c r="W6" s="5"/>
      <c r="X6" s="5"/>
      <c r="Y6" s="5"/>
      <c r="Z6" s="5"/>
      <c r="AA6" s="5"/>
      <c r="AB6" s="5"/>
      <c r="AC6" s="5"/>
      <c r="AD6" s="5" t="s">
        <v>27</v>
      </c>
      <c r="AE6" s="5"/>
      <c r="AF6" s="5"/>
      <c r="AG6" s="5"/>
      <c r="AH6" s="5"/>
      <c r="AI6" s="5"/>
      <c r="AJ6" s="5"/>
      <c r="AK6" s="5"/>
      <c r="AL6" s="5"/>
      <c r="AM6" s="5"/>
    </row>
    <row r="7" spans="1:39" x14ac:dyDescent="0.3">
      <c r="A7" s="1" t="s">
        <v>42</v>
      </c>
      <c r="B7" s="2"/>
      <c r="C7" s="2"/>
      <c r="D7" s="2"/>
      <c r="E7" s="2"/>
      <c r="F7" s="2"/>
      <c r="G7" s="2"/>
      <c r="H7" s="3"/>
      <c r="I7" s="5"/>
      <c r="J7" s="1" t="s">
        <v>45</v>
      </c>
      <c r="K7" s="2"/>
      <c r="L7" s="2" t="s">
        <v>37</v>
      </c>
      <c r="M7" s="2" t="s">
        <v>46</v>
      </c>
      <c r="N7" s="2" t="s">
        <v>47</v>
      </c>
      <c r="O7" s="2"/>
      <c r="P7" s="2"/>
      <c r="Q7" s="3"/>
      <c r="R7" s="5"/>
      <c r="S7" s="5"/>
      <c r="T7" s="5"/>
      <c r="U7" s="1" t="s">
        <v>56</v>
      </c>
      <c r="V7" s="2"/>
      <c r="W7" s="2"/>
      <c r="X7" s="2"/>
      <c r="Y7" s="2"/>
      <c r="Z7" s="2"/>
      <c r="AA7" s="2"/>
      <c r="AB7" s="3"/>
      <c r="AC7" s="5"/>
      <c r="AD7" s="1" t="s">
        <v>59</v>
      </c>
      <c r="AE7" s="2"/>
      <c r="AF7" s="2"/>
      <c r="AG7" s="2"/>
      <c r="AH7" s="2"/>
      <c r="AI7" s="2"/>
      <c r="AJ7" s="2"/>
      <c r="AK7" s="3"/>
      <c r="AL7" s="5"/>
      <c r="AM7" s="5"/>
    </row>
    <row r="8" spans="1:39" x14ac:dyDescent="0.3">
      <c r="A8" s="4" t="s">
        <v>4</v>
      </c>
      <c r="B8" s="5" cm="1">
        <f t="array" ref="B8:H8">B4:H4</f>
        <v>0.5</v>
      </c>
      <c r="C8" s="5">
        <v>1</v>
      </c>
      <c r="D8" s="5">
        <v>1.5</v>
      </c>
      <c r="E8" s="5">
        <v>2</v>
      </c>
      <c r="F8" s="5">
        <v>2.5</v>
      </c>
      <c r="G8" s="5">
        <v>3</v>
      </c>
      <c r="H8" s="6">
        <v>3.5</v>
      </c>
      <c r="I8" s="5"/>
      <c r="J8" s="4" t="s">
        <v>2</v>
      </c>
      <c r="K8" s="5">
        <f>LN(B4)</f>
        <v>-0.69314718055994529</v>
      </c>
      <c r="L8" s="5">
        <f t="shared" ref="L8:Q8" si="0">LN(C4)</f>
        <v>0</v>
      </c>
      <c r="M8" s="5">
        <f t="shared" si="0"/>
        <v>0.40546510810816438</v>
      </c>
      <c r="N8" s="5">
        <f t="shared" si="0"/>
        <v>0.69314718055994529</v>
      </c>
      <c r="O8" s="5">
        <f t="shared" si="0"/>
        <v>0.91629073187415511</v>
      </c>
      <c r="P8" s="5">
        <f t="shared" si="0"/>
        <v>1.0986122886681098</v>
      </c>
      <c r="Q8" s="6">
        <f t="shared" si="0"/>
        <v>1.2527629684953681</v>
      </c>
      <c r="R8" s="5"/>
      <c r="S8" s="5"/>
      <c r="T8" s="5"/>
      <c r="U8" s="4" t="s">
        <v>4</v>
      </c>
      <c r="V8" s="5" cm="1">
        <f t="array" ref="V8:AB8">B4:H4</f>
        <v>0.5</v>
      </c>
      <c r="W8" s="5">
        <v>1</v>
      </c>
      <c r="X8" s="5">
        <v>1.5</v>
      </c>
      <c r="Y8" s="5">
        <v>2</v>
      </c>
      <c r="Z8" s="5">
        <v>2.5</v>
      </c>
      <c r="AA8" s="5">
        <v>3</v>
      </c>
      <c r="AB8" s="6">
        <v>3.5</v>
      </c>
      <c r="AC8" s="5"/>
      <c r="AD8" s="4" t="s">
        <v>2</v>
      </c>
      <c r="AE8" s="5">
        <f>1/B4</f>
        <v>2</v>
      </c>
      <c r="AF8" s="5">
        <f t="shared" ref="AF8:AK8" si="1">1/C4</f>
        <v>1</v>
      </c>
      <c r="AG8" s="5">
        <f t="shared" si="1"/>
        <v>0.66666666666666663</v>
      </c>
      <c r="AH8" s="5">
        <f t="shared" si="1"/>
        <v>0.5</v>
      </c>
      <c r="AI8" s="5">
        <f t="shared" si="1"/>
        <v>0.4</v>
      </c>
      <c r="AJ8" s="5">
        <f t="shared" si="1"/>
        <v>0.33333333333333331</v>
      </c>
      <c r="AK8" s="6">
        <f t="shared" si="1"/>
        <v>0.2857142857142857</v>
      </c>
      <c r="AL8" s="5"/>
      <c r="AM8" s="5"/>
    </row>
    <row r="9" spans="1:39" x14ac:dyDescent="0.3">
      <c r="A9" s="4" t="s">
        <v>21</v>
      </c>
      <c r="B9" s="10">
        <f>LN(B5)</f>
        <v>-0.43078291609245423</v>
      </c>
      <c r="C9" s="10">
        <f t="shared" ref="C9:H9" si="2">LN(C5)</f>
        <v>-0.35667494393873245</v>
      </c>
      <c r="D9" s="10">
        <f t="shared" si="2"/>
        <v>-0.18632957819149348</v>
      </c>
      <c r="E9" s="10">
        <f t="shared" si="2"/>
        <v>-2.0202707317519466E-2</v>
      </c>
      <c r="F9" s="10">
        <f t="shared" si="2"/>
        <v>0.11332868530700327</v>
      </c>
      <c r="G9" s="10">
        <f t="shared" si="2"/>
        <v>0.39204208777602367</v>
      </c>
      <c r="H9" s="12">
        <f t="shared" si="2"/>
        <v>0.67294447324242579</v>
      </c>
      <c r="I9" s="5"/>
      <c r="J9" s="4" t="s">
        <v>21</v>
      </c>
      <c r="K9" s="10">
        <f>LN(B5)</f>
        <v>-0.43078291609245423</v>
      </c>
      <c r="L9" s="10">
        <f t="shared" ref="L9:Q9" si="3">LN(C5)</f>
        <v>-0.35667494393873245</v>
      </c>
      <c r="M9" s="10">
        <f t="shared" si="3"/>
        <v>-0.18632957819149348</v>
      </c>
      <c r="N9" s="10">
        <f t="shared" si="3"/>
        <v>-2.0202707317519466E-2</v>
      </c>
      <c r="O9" s="10">
        <f t="shared" si="3"/>
        <v>0.11332868530700327</v>
      </c>
      <c r="P9" s="10">
        <f t="shared" si="3"/>
        <v>0.39204208777602367</v>
      </c>
      <c r="Q9" s="12">
        <f t="shared" si="3"/>
        <v>0.67294447324242579</v>
      </c>
      <c r="R9" s="5"/>
      <c r="S9" s="5"/>
      <c r="T9" s="5"/>
      <c r="U9" s="4" t="s">
        <v>21</v>
      </c>
      <c r="V9" s="10">
        <f>1/B5</f>
        <v>1.5384615384615383</v>
      </c>
      <c r="W9" s="10">
        <f t="shared" ref="W9:AB9" si="4">1/C5</f>
        <v>1.4285714285714286</v>
      </c>
      <c r="X9" s="10">
        <f t="shared" si="4"/>
        <v>1.2048192771084338</v>
      </c>
      <c r="Y9" s="10">
        <f t="shared" si="4"/>
        <v>1.0204081632653061</v>
      </c>
      <c r="Z9" s="10">
        <f t="shared" si="4"/>
        <v>0.89285714285714279</v>
      </c>
      <c r="AA9" s="10">
        <f t="shared" si="4"/>
        <v>0.67567567567567566</v>
      </c>
      <c r="AB9" s="12">
        <f t="shared" si="4"/>
        <v>0.51020408163265307</v>
      </c>
      <c r="AC9" s="5"/>
      <c r="AD9" s="4" t="s">
        <v>21</v>
      </c>
      <c r="AE9" s="10">
        <f>1/B5</f>
        <v>1.5384615384615383</v>
      </c>
      <c r="AF9" s="10">
        <f t="shared" ref="AF9:AK9" si="5">1/C5</f>
        <v>1.4285714285714286</v>
      </c>
      <c r="AG9" s="10">
        <f t="shared" si="5"/>
        <v>1.2048192771084338</v>
      </c>
      <c r="AH9" s="10">
        <f t="shared" si="5"/>
        <v>1.0204081632653061</v>
      </c>
      <c r="AI9" s="10">
        <f t="shared" si="5"/>
        <v>0.89285714285714279</v>
      </c>
      <c r="AJ9" s="10">
        <f t="shared" si="5"/>
        <v>0.67567567567567566</v>
      </c>
      <c r="AK9" s="12">
        <f t="shared" si="5"/>
        <v>0.51020408163265307</v>
      </c>
      <c r="AL9" s="5"/>
      <c r="AM9" s="5"/>
    </row>
    <row r="10" spans="1:39" x14ac:dyDescent="0.3">
      <c r="A10" s="4" t="s">
        <v>8</v>
      </c>
      <c r="B10" s="5">
        <f>B8*B8</f>
        <v>0.25</v>
      </c>
      <c r="C10" s="5">
        <f t="shared" ref="C10:H10" si="6">C8*C8</f>
        <v>1</v>
      </c>
      <c r="D10" s="5">
        <f t="shared" si="6"/>
        <v>2.25</v>
      </c>
      <c r="E10" s="5">
        <f t="shared" si="6"/>
        <v>4</v>
      </c>
      <c r="F10" s="5">
        <f t="shared" si="6"/>
        <v>6.25</v>
      </c>
      <c r="G10" s="5">
        <f t="shared" si="6"/>
        <v>9</v>
      </c>
      <c r="H10" s="6">
        <f t="shared" si="6"/>
        <v>12.25</v>
      </c>
      <c r="I10" s="5"/>
      <c r="J10" s="4" t="s">
        <v>28</v>
      </c>
      <c r="K10" s="5">
        <f>K8*K8</f>
        <v>0.48045301391820139</v>
      </c>
      <c r="L10" s="5">
        <f t="shared" ref="L10:Q10" si="7">L8*L8</f>
        <v>0</v>
      </c>
      <c r="M10" s="5">
        <f t="shared" si="7"/>
        <v>0.16440195389316542</v>
      </c>
      <c r="N10" s="5">
        <f t="shared" si="7"/>
        <v>0.48045301391820139</v>
      </c>
      <c r="O10" s="5">
        <f t="shared" si="7"/>
        <v>0.83958870531847485</v>
      </c>
      <c r="P10" s="5">
        <f t="shared" si="7"/>
        <v>1.2069489608125821</v>
      </c>
      <c r="Q10" s="6">
        <f t="shared" si="7"/>
        <v>1.5694150552333266</v>
      </c>
      <c r="R10" s="5"/>
      <c r="S10" s="5"/>
      <c r="T10" s="5"/>
      <c r="U10" s="4" t="s">
        <v>8</v>
      </c>
      <c r="V10" s="5">
        <f>V8*V8</f>
        <v>0.25</v>
      </c>
      <c r="W10" s="5">
        <f t="shared" ref="W10:AB10" si="8">W8*W8</f>
        <v>1</v>
      </c>
      <c r="X10" s="5">
        <f t="shared" si="8"/>
        <v>2.25</v>
      </c>
      <c r="Y10" s="5">
        <f t="shared" si="8"/>
        <v>4</v>
      </c>
      <c r="Z10" s="5">
        <f t="shared" si="8"/>
        <v>6.25</v>
      </c>
      <c r="AA10" s="5">
        <f t="shared" si="8"/>
        <v>9</v>
      </c>
      <c r="AB10" s="6">
        <f t="shared" si="8"/>
        <v>12.25</v>
      </c>
      <c r="AC10" s="5"/>
      <c r="AD10" s="4" t="s">
        <v>28</v>
      </c>
      <c r="AE10" s="5">
        <f>AE8*AE8</f>
        <v>4</v>
      </c>
      <c r="AF10" s="5">
        <f t="shared" ref="AF10:AK10" si="9">AF8*AF8</f>
        <v>1</v>
      </c>
      <c r="AG10" s="5">
        <f t="shared" si="9"/>
        <v>0.44444444444444442</v>
      </c>
      <c r="AH10" s="5">
        <f t="shared" si="9"/>
        <v>0.25</v>
      </c>
      <c r="AI10" s="5">
        <f t="shared" si="9"/>
        <v>0.16000000000000003</v>
      </c>
      <c r="AJ10" s="5">
        <f t="shared" si="9"/>
        <v>0.1111111111111111</v>
      </c>
      <c r="AK10" s="6">
        <f t="shared" si="9"/>
        <v>8.1632653061224483E-2</v>
      </c>
      <c r="AL10" s="5"/>
      <c r="AM10" s="5"/>
    </row>
    <row r="11" spans="1:39" x14ac:dyDescent="0.3">
      <c r="A11" s="4" t="s">
        <v>22</v>
      </c>
      <c r="B11" s="11">
        <f>B9*B9</f>
        <v>0.18557392079711846</v>
      </c>
      <c r="C11" s="11">
        <f t="shared" ref="C11:H11" si="10">C9*C9</f>
        <v>0.12721701563369794</v>
      </c>
      <c r="D11" s="11">
        <f t="shared" si="10"/>
        <v>3.4718711709019884E-2</v>
      </c>
      <c r="E11" s="11">
        <f t="shared" si="10"/>
        <v>4.0814938295735459E-4</v>
      </c>
      <c r="F11" s="11">
        <f t="shared" si="10"/>
        <v>1.2843390913413778E-2</v>
      </c>
      <c r="G11" s="11">
        <f t="shared" si="10"/>
        <v>0.15369699858778346</v>
      </c>
      <c r="H11" s="13">
        <f t="shared" si="10"/>
        <v>0.45285426406752594</v>
      </c>
      <c r="I11" s="5"/>
      <c r="J11" s="4" t="s">
        <v>22</v>
      </c>
      <c r="K11" s="11">
        <f>K9*K9</f>
        <v>0.18557392079711846</v>
      </c>
      <c r="L11" s="11">
        <f t="shared" ref="L11:Q11" si="11">L9*L9</f>
        <v>0.12721701563369794</v>
      </c>
      <c r="M11" s="11">
        <f t="shared" si="11"/>
        <v>3.4718711709019884E-2</v>
      </c>
      <c r="N11" s="11">
        <f t="shared" si="11"/>
        <v>4.0814938295735459E-4</v>
      </c>
      <c r="O11" s="11">
        <f t="shared" si="11"/>
        <v>1.2843390913413778E-2</v>
      </c>
      <c r="P11" s="11">
        <f t="shared" si="11"/>
        <v>0.15369699858778346</v>
      </c>
      <c r="Q11" s="13">
        <f t="shared" si="11"/>
        <v>0.45285426406752594</v>
      </c>
      <c r="R11" s="5"/>
      <c r="S11" s="5"/>
      <c r="T11" s="5"/>
      <c r="U11" s="4" t="s">
        <v>22</v>
      </c>
      <c r="V11" s="11">
        <f>V9*V9</f>
        <v>2.3668639053254434</v>
      </c>
      <c r="W11" s="11">
        <f t="shared" ref="W11:AB11" si="12">W9*W9</f>
        <v>2.0408163265306123</v>
      </c>
      <c r="X11" s="11">
        <f t="shared" si="12"/>
        <v>1.4515894904920892</v>
      </c>
      <c r="Y11" s="11">
        <f t="shared" si="12"/>
        <v>1.0412328196584757</v>
      </c>
      <c r="Z11" s="11">
        <f t="shared" si="12"/>
        <v>0.79719387755102034</v>
      </c>
      <c r="AA11" s="11">
        <f t="shared" si="12"/>
        <v>0.45653761869978082</v>
      </c>
      <c r="AB11" s="13">
        <f t="shared" si="12"/>
        <v>0.26030820491461892</v>
      </c>
      <c r="AC11" s="5"/>
      <c r="AD11" s="4" t="s">
        <v>22</v>
      </c>
      <c r="AE11" s="11">
        <f>AE9*AE9</f>
        <v>2.3668639053254434</v>
      </c>
      <c r="AF11" s="11">
        <f t="shared" ref="AF11:AK11" si="13">AF9*AF9</f>
        <v>2.0408163265306123</v>
      </c>
      <c r="AG11" s="11">
        <f t="shared" si="13"/>
        <v>1.4515894904920892</v>
      </c>
      <c r="AH11" s="11">
        <f t="shared" si="13"/>
        <v>1.0412328196584757</v>
      </c>
      <c r="AI11" s="11">
        <f t="shared" si="13"/>
        <v>0.79719387755102034</v>
      </c>
      <c r="AJ11" s="11">
        <f t="shared" si="13"/>
        <v>0.45653761869978082</v>
      </c>
      <c r="AK11" s="13">
        <f t="shared" si="13"/>
        <v>0.26030820491461892</v>
      </c>
      <c r="AL11" s="5"/>
      <c r="AM11" s="5"/>
    </row>
    <row r="12" spans="1:39" x14ac:dyDescent="0.3">
      <c r="A12" s="4" t="s">
        <v>23</v>
      </c>
      <c r="B12" s="11">
        <f>B8*B9</f>
        <v>-0.21539145804622711</v>
      </c>
      <c r="C12" s="11">
        <f t="shared" ref="C12:H12" si="14">C8*C9</f>
        <v>-0.35667494393873245</v>
      </c>
      <c r="D12" s="11">
        <f t="shared" si="14"/>
        <v>-0.2794943672872402</v>
      </c>
      <c r="E12" s="11">
        <f t="shared" si="14"/>
        <v>-4.0405414635038932E-2</v>
      </c>
      <c r="F12" s="11">
        <f t="shared" si="14"/>
        <v>0.28332171326750816</v>
      </c>
      <c r="G12" s="11">
        <f t="shared" si="14"/>
        <v>1.1761262633280709</v>
      </c>
      <c r="H12" s="13">
        <f t="shared" si="14"/>
        <v>2.3553056563484902</v>
      </c>
      <c r="I12" s="5"/>
      <c r="J12" s="4" t="s">
        <v>29</v>
      </c>
      <c r="K12" s="11">
        <f>K8*K9</f>
        <v>0.29859596372287611</v>
      </c>
      <c r="L12" s="11">
        <f t="shared" ref="L12:Q12" si="15">L8*L9</f>
        <v>0</v>
      </c>
      <c r="M12" s="11">
        <f t="shared" si="15"/>
        <v>-7.555014256516257E-2</v>
      </c>
      <c r="N12" s="11">
        <f t="shared" si="15"/>
        <v>-1.4003449616816393E-2</v>
      </c>
      <c r="O12" s="11">
        <f t="shared" si="15"/>
        <v>0.10384202400228984</v>
      </c>
      <c r="P12" s="11">
        <f t="shared" si="15"/>
        <v>0.43070225530584133</v>
      </c>
      <c r="Q12" s="13">
        <f t="shared" si="15"/>
        <v>0.84303991593173311</v>
      </c>
      <c r="R12" s="5"/>
      <c r="S12" s="5"/>
      <c r="T12" s="5"/>
      <c r="U12" s="4" t="s">
        <v>23</v>
      </c>
      <c r="V12" s="11">
        <f>V8*V9</f>
        <v>0.76923076923076916</v>
      </c>
      <c r="W12" s="11">
        <f t="shared" ref="W12:AB12" si="16">W8*W9</f>
        <v>1.4285714285714286</v>
      </c>
      <c r="X12" s="11">
        <f t="shared" si="16"/>
        <v>1.8072289156626509</v>
      </c>
      <c r="Y12" s="11">
        <f t="shared" si="16"/>
        <v>2.0408163265306123</v>
      </c>
      <c r="Z12" s="11">
        <f t="shared" si="16"/>
        <v>2.2321428571428568</v>
      </c>
      <c r="AA12" s="11">
        <f t="shared" si="16"/>
        <v>2.0270270270270272</v>
      </c>
      <c r="AB12" s="13">
        <f t="shared" si="16"/>
        <v>1.7857142857142858</v>
      </c>
      <c r="AC12" s="5"/>
      <c r="AD12" s="4" t="s">
        <v>29</v>
      </c>
      <c r="AE12" s="11">
        <f>AE8*AE9</f>
        <v>3.0769230769230766</v>
      </c>
      <c r="AF12" s="11">
        <f t="shared" ref="AF12:AK12" si="17">AF8*AF9</f>
        <v>1.4285714285714286</v>
      </c>
      <c r="AG12" s="11">
        <f t="shared" si="17"/>
        <v>0.80321285140562249</v>
      </c>
      <c r="AH12" s="11">
        <f t="shared" si="17"/>
        <v>0.51020408163265307</v>
      </c>
      <c r="AI12" s="11">
        <f t="shared" si="17"/>
        <v>0.35714285714285715</v>
      </c>
      <c r="AJ12" s="11">
        <f t="shared" si="17"/>
        <v>0.2252252252252252</v>
      </c>
      <c r="AK12" s="13">
        <f t="shared" si="17"/>
        <v>0.1457725947521866</v>
      </c>
      <c r="AL12" s="5"/>
      <c r="AM12" s="5"/>
    </row>
    <row r="13" spans="1:39" x14ac:dyDescent="0.3">
      <c r="A13" s="4"/>
      <c r="B13" s="5"/>
      <c r="C13" s="5"/>
      <c r="D13" s="5"/>
      <c r="E13" s="5"/>
      <c r="F13" s="5"/>
      <c r="G13" s="5"/>
      <c r="H13" s="6"/>
      <c r="I13" s="5"/>
      <c r="J13" s="4"/>
      <c r="K13" s="5"/>
      <c r="L13" s="5"/>
      <c r="M13" s="5"/>
      <c r="N13" s="5"/>
      <c r="O13" s="5"/>
      <c r="P13" s="5"/>
      <c r="Q13" s="6"/>
      <c r="R13" s="5"/>
      <c r="S13" s="5"/>
      <c r="T13" s="5"/>
      <c r="U13" s="4"/>
      <c r="V13" s="5"/>
      <c r="W13" s="5"/>
      <c r="X13" s="5"/>
      <c r="Y13" s="5"/>
      <c r="Z13" s="5"/>
      <c r="AA13" s="5"/>
      <c r="AB13" s="6"/>
      <c r="AC13" s="5"/>
      <c r="AD13" s="4"/>
      <c r="AE13" s="5"/>
      <c r="AF13" s="5"/>
      <c r="AG13" s="5"/>
      <c r="AH13" s="5"/>
      <c r="AI13" s="5"/>
      <c r="AJ13" s="5"/>
      <c r="AK13" s="6"/>
      <c r="AL13" s="5"/>
      <c r="AM13" s="5"/>
    </row>
    <row r="14" spans="1:39" x14ac:dyDescent="0.3">
      <c r="A14" s="4" t="s">
        <v>30</v>
      </c>
      <c r="B14" s="11">
        <f>1/D3*SUM(B9:H9)</f>
        <v>2.6332157255036157E-2</v>
      </c>
      <c r="C14" s="5"/>
      <c r="D14" s="5" t="s">
        <v>10</v>
      </c>
      <c r="E14" s="5"/>
      <c r="F14" s="5"/>
      <c r="G14" s="5"/>
      <c r="H14" s="6"/>
      <c r="I14" s="5"/>
      <c r="J14" s="4" t="s">
        <v>30</v>
      </c>
      <c r="K14" s="11">
        <f>1/D3*SUM(K9:Q9)</f>
        <v>2.6332157255036157E-2</v>
      </c>
      <c r="L14" s="5"/>
      <c r="M14" s="5" t="s">
        <v>10</v>
      </c>
      <c r="N14" s="5"/>
      <c r="O14" s="5"/>
      <c r="P14" s="5"/>
      <c r="Q14" s="6"/>
      <c r="R14" s="5"/>
      <c r="S14" s="5"/>
      <c r="T14" s="5"/>
      <c r="U14" s="4" t="s">
        <v>30</v>
      </c>
      <c r="V14" s="11">
        <f>1/D3*SUM(V9:AB9)</f>
        <v>1.0387139010817397</v>
      </c>
      <c r="W14" s="5"/>
      <c r="X14" s="5" t="s">
        <v>10</v>
      </c>
      <c r="Y14" s="5"/>
      <c r="Z14" s="5"/>
      <c r="AA14" s="5"/>
      <c r="AB14" s="6"/>
      <c r="AC14" s="5"/>
      <c r="AD14" s="4" t="s">
        <v>30</v>
      </c>
      <c r="AE14" s="11">
        <f>1/D3*SUM(AE9:AK9)</f>
        <v>1.0387139010817397</v>
      </c>
      <c r="AF14" s="5"/>
      <c r="AG14" s="5" t="s">
        <v>10</v>
      </c>
      <c r="AH14" s="5"/>
      <c r="AI14" s="5"/>
      <c r="AJ14" s="5"/>
      <c r="AK14" s="6"/>
      <c r="AL14" s="5"/>
      <c r="AM14" s="5"/>
    </row>
    <row r="15" spans="1:39" x14ac:dyDescent="0.3">
      <c r="A15" s="4" t="s">
        <v>6</v>
      </c>
      <c r="B15" s="5">
        <f>1/D3*SUM(B8:H8)</f>
        <v>2</v>
      </c>
      <c r="C15" s="5"/>
      <c r="D15" s="5" t="s">
        <v>9</v>
      </c>
      <c r="E15" s="5">
        <f>B17-(B15*B15)</f>
        <v>1</v>
      </c>
      <c r="F15" s="5" t="s">
        <v>14</v>
      </c>
      <c r="G15" s="5">
        <f>SQRT(E15)</f>
        <v>1</v>
      </c>
      <c r="H15" s="6"/>
      <c r="I15" s="5"/>
      <c r="J15" s="4" t="s">
        <v>31</v>
      </c>
      <c r="K15" s="5">
        <f>1/D3*SUM(K8:Q8)</f>
        <v>0.524733013877971</v>
      </c>
      <c r="L15" s="5"/>
      <c r="M15" s="5" t="s">
        <v>53</v>
      </c>
      <c r="N15" s="5">
        <f>K17-(K15*K15)</f>
        <v>0.40197822173139125</v>
      </c>
      <c r="O15" s="5" t="s">
        <v>54</v>
      </c>
      <c r="P15" s="5">
        <f>SQRT(N15)</f>
        <v>0.63401752478254991</v>
      </c>
      <c r="Q15" s="6"/>
      <c r="R15" s="5"/>
      <c r="S15" s="5"/>
      <c r="T15" s="5"/>
      <c r="U15" s="4" t="s">
        <v>6</v>
      </c>
      <c r="V15" s="5">
        <f>1/D3*SUM(_xlfn.ANCHORARRAY(V8))</f>
        <v>2</v>
      </c>
      <c r="W15" s="5"/>
      <c r="X15" s="5" t="s">
        <v>9</v>
      </c>
      <c r="Y15" s="5">
        <f>V17-(V15*V15)</f>
        <v>1</v>
      </c>
      <c r="Z15" s="5" t="s">
        <v>14</v>
      </c>
      <c r="AA15" s="5">
        <f>SQRT(Y15)</f>
        <v>1</v>
      </c>
      <c r="AB15" s="6"/>
      <c r="AC15" s="5"/>
      <c r="AD15" s="4" t="s">
        <v>31</v>
      </c>
      <c r="AE15" s="5">
        <f>1/D3*SUM(_xlfn.ANCHORARRAY(AE8))</f>
        <v>0.2857142857142857</v>
      </c>
      <c r="AF15" s="5"/>
      <c r="AG15" s="5" t="s">
        <v>53</v>
      </c>
      <c r="AH15" s="5">
        <f>AE17-(AE15*AE15)</f>
        <v>0.78225137674117262</v>
      </c>
      <c r="AI15" s="5" t="s">
        <v>54</v>
      </c>
      <c r="AJ15" s="5">
        <f>SQRT(AH15)</f>
        <v>0.88444975930867475</v>
      </c>
      <c r="AK15" s="6"/>
      <c r="AL15" s="5"/>
      <c r="AM15" s="5"/>
    </row>
    <row r="16" spans="1:39" x14ac:dyDescent="0.3">
      <c r="A16" s="4" t="s">
        <v>48</v>
      </c>
      <c r="B16" s="11">
        <f>1/D3*SUM(B12:H12)</f>
        <v>0.41754106414811859</v>
      </c>
      <c r="C16" s="5"/>
      <c r="D16" s="5" t="s">
        <v>49</v>
      </c>
      <c r="E16" s="5">
        <f>B18-(B14*B14)</f>
        <v>0.1374941105073699</v>
      </c>
      <c r="F16" s="5" t="s">
        <v>50</v>
      </c>
      <c r="G16" s="5">
        <f>SQRT(E16)</f>
        <v>0.37080198287950122</v>
      </c>
      <c r="H16" s="6"/>
      <c r="I16" s="5"/>
      <c r="J16" s="4" t="s">
        <v>32</v>
      </c>
      <c r="K16" s="11">
        <f>1/D3*SUM(K12:Q12)</f>
        <v>0.22666093811153731</v>
      </c>
      <c r="L16" s="5"/>
      <c r="M16" s="5" t="s">
        <v>49</v>
      </c>
      <c r="N16" s="5">
        <f>K18-(K14*K14)</f>
        <v>0.1374941105073699</v>
      </c>
      <c r="O16" s="5" t="s">
        <v>50</v>
      </c>
      <c r="P16" s="5">
        <f>SQRT(N16)</f>
        <v>0.37080198287950122</v>
      </c>
      <c r="Q16" s="6"/>
      <c r="R16" s="5"/>
      <c r="S16" s="5"/>
      <c r="T16" s="5"/>
      <c r="U16" s="4" t="s">
        <v>48</v>
      </c>
      <c r="V16" s="11">
        <f>1/D3*SUM(V12:AB12)</f>
        <v>1.7272473728399471</v>
      </c>
      <c r="W16" s="5"/>
      <c r="X16" s="5" t="s">
        <v>49</v>
      </c>
      <c r="Y16" s="5">
        <f>V18-(V14*V14)</f>
        <v>0.12315089500984522</v>
      </c>
      <c r="Z16" s="5" t="s">
        <v>50</v>
      </c>
      <c r="AA16" s="5">
        <f>SQRT(Y16)</f>
        <v>0.35092861811178239</v>
      </c>
      <c r="AB16" s="6"/>
      <c r="AC16" s="5"/>
      <c r="AD16" s="4" t="s">
        <v>32</v>
      </c>
      <c r="AE16" s="11">
        <f>1/D3*SUM(AE12:AK12)</f>
        <v>0.93529315937900703</v>
      </c>
      <c r="AF16" s="5"/>
      <c r="AG16" s="5" t="s">
        <v>49</v>
      </c>
      <c r="AH16" s="5">
        <f>AE18-(AE14*AE14)</f>
        <v>0.12315089500984522</v>
      </c>
      <c r="AI16" s="5" t="s">
        <v>50</v>
      </c>
      <c r="AJ16" s="5">
        <f>SQRT(AH16)</f>
        <v>0.35092861811178239</v>
      </c>
      <c r="AK16" s="6"/>
      <c r="AL16" s="5"/>
      <c r="AM16" s="5"/>
    </row>
    <row r="17" spans="1:39" x14ac:dyDescent="0.3">
      <c r="A17" s="4" t="s">
        <v>7</v>
      </c>
      <c r="B17" s="5">
        <f>1/D3*SUM(B10:H10)</f>
        <v>5</v>
      </c>
      <c r="C17" s="5"/>
      <c r="D17" s="5" t="s">
        <v>11</v>
      </c>
      <c r="E17" s="5"/>
      <c r="F17" s="5"/>
      <c r="G17" s="5"/>
      <c r="H17" s="6"/>
      <c r="I17" s="5"/>
      <c r="J17" s="4" t="s">
        <v>33</v>
      </c>
      <c r="K17" s="5">
        <f>1/D3*SUM(K10:Q10)</f>
        <v>0.67732295758485017</v>
      </c>
      <c r="L17" s="5"/>
      <c r="M17" s="5" t="s">
        <v>11</v>
      </c>
      <c r="N17" s="5"/>
      <c r="O17" s="5"/>
      <c r="P17" s="5"/>
      <c r="Q17" s="6"/>
      <c r="R17" s="5"/>
      <c r="S17" s="5"/>
      <c r="T17" s="5"/>
      <c r="U17" s="4" t="s">
        <v>7</v>
      </c>
      <c r="V17" s="5">
        <f>1/D3*SUM(V10:AB10)</f>
        <v>5</v>
      </c>
      <c r="W17" s="5"/>
      <c r="X17" s="5" t="s">
        <v>11</v>
      </c>
      <c r="Y17" s="5"/>
      <c r="Z17" s="5"/>
      <c r="AA17" s="5"/>
      <c r="AB17" s="6"/>
      <c r="AC17" s="5"/>
      <c r="AD17" s="4" t="s">
        <v>33</v>
      </c>
      <c r="AE17" s="5">
        <f>1/D3*SUM(AE10:AK10)</f>
        <v>0.86388402980239709</v>
      </c>
      <c r="AF17" s="5"/>
      <c r="AG17" s="5" t="s">
        <v>11</v>
      </c>
      <c r="AH17" s="5"/>
      <c r="AI17" s="5"/>
      <c r="AJ17" s="5"/>
      <c r="AK17" s="6"/>
      <c r="AL17" s="5"/>
      <c r="AM17" s="5"/>
    </row>
    <row r="18" spans="1:39" x14ac:dyDescent="0.3">
      <c r="A18" s="4" t="s">
        <v>34</v>
      </c>
      <c r="B18" s="11">
        <f>1/D3*SUM(B11:H11)</f>
        <v>0.13818749301307384</v>
      </c>
      <c r="C18" s="5"/>
      <c r="D18" s="5" t="s">
        <v>51</v>
      </c>
      <c r="E18" s="5">
        <f>B16-B14*B15</f>
        <v>0.36487674963804628</v>
      </c>
      <c r="F18" s="5"/>
      <c r="G18" s="5"/>
      <c r="H18" s="6"/>
      <c r="I18" s="5"/>
      <c r="J18" s="4" t="s">
        <v>34</v>
      </c>
      <c r="K18" s="11">
        <f>1/D3*SUM(K11:Q11)</f>
        <v>0.13818749301307384</v>
      </c>
      <c r="L18" s="5"/>
      <c r="M18" s="5" t="s">
        <v>55</v>
      </c>
      <c r="N18" s="5">
        <f>K16-K14*K15</f>
        <v>0.21284358587319352</v>
      </c>
      <c r="O18" s="5"/>
      <c r="P18" s="5"/>
      <c r="Q18" s="6"/>
      <c r="R18" s="5"/>
      <c r="S18" s="5"/>
      <c r="T18" s="5"/>
      <c r="U18" s="4" t="s">
        <v>34</v>
      </c>
      <c r="V18" s="11">
        <f>1/D3*SUM(V11:AB11)</f>
        <v>1.2020774633102913</v>
      </c>
      <c r="W18" s="5"/>
      <c r="X18" s="5" t="s">
        <v>51</v>
      </c>
      <c r="Y18" s="5">
        <f>V16-V14*V15</f>
        <v>-0.35018042932353222</v>
      </c>
      <c r="Z18" s="5"/>
      <c r="AA18" s="5"/>
      <c r="AB18" s="6"/>
      <c r="AC18" s="5"/>
      <c r="AD18" s="4" t="s">
        <v>34</v>
      </c>
      <c r="AE18" s="11">
        <f>1/D3*SUM(AE11:AK11)</f>
        <v>1.2020774633102913</v>
      </c>
      <c r="AF18" s="5"/>
      <c r="AG18" s="5" t="s">
        <v>55</v>
      </c>
      <c r="AH18" s="5">
        <f>AE16-AE14*AE15</f>
        <v>0.63851775906993857</v>
      </c>
      <c r="AI18" s="5"/>
      <c r="AJ18" s="5"/>
      <c r="AK18" s="6"/>
      <c r="AL18" s="5"/>
      <c r="AM18" s="5"/>
    </row>
    <row r="19" spans="1:39" x14ac:dyDescent="0.3">
      <c r="A19" s="4"/>
      <c r="B19" s="5"/>
      <c r="C19" s="5"/>
      <c r="D19" s="5" t="s">
        <v>12</v>
      </c>
      <c r="E19" s="5"/>
      <c r="F19" s="5"/>
      <c r="G19" s="5"/>
      <c r="H19" s="6"/>
      <c r="I19" s="5"/>
      <c r="J19" s="4"/>
      <c r="K19" s="5"/>
      <c r="L19" s="5"/>
      <c r="M19" s="5" t="s">
        <v>12</v>
      </c>
      <c r="N19" s="5"/>
      <c r="O19" s="5"/>
      <c r="P19" s="5"/>
      <c r="Q19" s="6"/>
      <c r="R19" s="5"/>
      <c r="S19" s="5"/>
      <c r="T19" s="5"/>
      <c r="U19" s="4"/>
      <c r="V19" s="5"/>
      <c r="W19" s="5"/>
      <c r="X19" s="5" t="s">
        <v>12</v>
      </c>
      <c r="Y19" s="5"/>
      <c r="Z19" s="5"/>
      <c r="AA19" s="5"/>
      <c r="AB19" s="6"/>
      <c r="AC19" s="5"/>
      <c r="AD19" s="4"/>
      <c r="AE19" s="5"/>
      <c r="AF19" s="5"/>
      <c r="AG19" s="5" t="s">
        <v>12</v>
      </c>
      <c r="AH19" s="5"/>
      <c r="AI19" s="5"/>
      <c r="AJ19" s="5"/>
      <c r="AK19" s="6"/>
      <c r="AL19" s="5"/>
      <c r="AM19" s="5"/>
    </row>
    <row r="20" spans="1:39" x14ac:dyDescent="0.3">
      <c r="A20" s="4"/>
      <c r="B20" s="5"/>
      <c r="C20" s="5"/>
      <c r="D20" s="5" t="s">
        <v>13</v>
      </c>
      <c r="E20" s="5">
        <f>E18/(G15*G16)</f>
        <v>0.9840204920280039</v>
      </c>
      <c r="F20" s="5"/>
      <c r="G20" s="5"/>
      <c r="H20" s="6"/>
      <c r="I20" s="5"/>
      <c r="J20" s="4"/>
      <c r="K20" s="5"/>
      <c r="L20" s="5"/>
      <c r="M20" s="5" t="s">
        <v>13</v>
      </c>
      <c r="N20" s="5">
        <f>N18/(P15*P16)</f>
        <v>0.90535156544922202</v>
      </c>
      <c r="O20" s="5"/>
      <c r="P20" s="5"/>
      <c r="Q20" s="6"/>
      <c r="R20" s="5"/>
      <c r="S20" s="5"/>
      <c r="T20" s="5"/>
      <c r="U20" s="4"/>
      <c r="V20" s="5"/>
      <c r="W20" s="5"/>
      <c r="X20" s="5" t="s">
        <v>13</v>
      </c>
      <c r="Y20" s="5">
        <f>Y18/(AA15*AA16)</f>
        <v>-0.99786797442660591</v>
      </c>
      <c r="Z20" s="5"/>
      <c r="AA20" s="5"/>
      <c r="AB20" s="6"/>
      <c r="AC20" s="5"/>
      <c r="AD20" s="4"/>
      <c r="AE20" s="5"/>
      <c r="AF20" s="5"/>
      <c r="AG20" s="5" t="s">
        <v>13</v>
      </c>
      <c r="AH20" s="5">
        <f>AH18/(AJ15*AJ16)</f>
        <v>2.0572213673231161</v>
      </c>
      <c r="AI20" s="5"/>
      <c r="AJ20" s="5"/>
      <c r="AK20" s="6"/>
      <c r="AL20" s="5"/>
      <c r="AM20" s="5"/>
    </row>
    <row r="21" spans="1:39" x14ac:dyDescent="0.3">
      <c r="A21" s="4"/>
      <c r="B21" s="5"/>
      <c r="C21" s="5"/>
      <c r="D21" s="5"/>
      <c r="E21" s="5"/>
      <c r="F21" s="5"/>
      <c r="G21" s="5"/>
      <c r="H21" s="6"/>
      <c r="I21" s="5"/>
      <c r="J21" s="4"/>
      <c r="K21" s="5"/>
      <c r="L21" s="5"/>
      <c r="M21" s="5"/>
      <c r="N21" s="5"/>
      <c r="O21" s="5"/>
      <c r="P21" s="5"/>
      <c r="Q21" s="6"/>
      <c r="R21" s="5"/>
      <c r="S21" s="5"/>
      <c r="T21" s="5"/>
      <c r="U21" s="4"/>
      <c r="V21" s="5"/>
      <c r="W21" s="5"/>
      <c r="X21" s="5"/>
      <c r="Y21" s="5"/>
      <c r="Z21" s="5"/>
      <c r="AA21" s="5"/>
      <c r="AB21" s="6"/>
      <c r="AC21" s="5"/>
      <c r="AD21" s="4"/>
      <c r="AE21" s="5"/>
      <c r="AF21" s="5"/>
      <c r="AG21" s="5"/>
      <c r="AH21" s="5"/>
      <c r="AI21" s="5"/>
      <c r="AJ21" s="5"/>
      <c r="AK21" s="6"/>
      <c r="AL21" s="5"/>
      <c r="AM21" s="5"/>
    </row>
    <row r="22" spans="1:39" x14ac:dyDescent="0.3">
      <c r="A22" s="4" t="s">
        <v>15</v>
      </c>
      <c r="B22" s="5"/>
      <c r="C22" s="5"/>
      <c r="D22" s="5"/>
      <c r="E22" s="5"/>
      <c r="F22" s="5"/>
      <c r="G22" s="5"/>
      <c r="H22" s="6"/>
      <c r="I22" s="5"/>
      <c r="J22" s="4" t="s">
        <v>15</v>
      </c>
      <c r="K22" s="5"/>
      <c r="L22" s="5"/>
      <c r="M22" s="5"/>
      <c r="N22" s="5"/>
      <c r="O22" s="5"/>
      <c r="P22" s="5"/>
      <c r="Q22" s="6"/>
      <c r="R22" s="5"/>
      <c r="S22" s="5"/>
      <c r="T22" s="5"/>
      <c r="U22" s="4" t="s">
        <v>15</v>
      </c>
      <c r="V22" s="5"/>
      <c r="W22" s="5"/>
      <c r="X22" s="5"/>
      <c r="Y22" s="5"/>
      <c r="Z22" s="5"/>
      <c r="AA22" s="5"/>
      <c r="AB22" s="6"/>
      <c r="AC22" s="5"/>
      <c r="AD22" s="4" t="s">
        <v>15</v>
      </c>
      <c r="AE22" s="5"/>
      <c r="AF22" s="5"/>
      <c r="AG22" s="5"/>
      <c r="AH22" s="5"/>
      <c r="AI22" s="5"/>
      <c r="AJ22" s="5"/>
      <c r="AK22" s="6"/>
      <c r="AL22" s="5"/>
      <c r="AM22" s="5"/>
    </row>
    <row r="23" spans="1:39" x14ac:dyDescent="0.3">
      <c r="A23" s="4" t="s">
        <v>16</v>
      </c>
      <c r="B23" s="11">
        <f>(B14*B17-B15*B16)/(B17-(B15*B15))</f>
        <v>-0.70342134202105644</v>
      </c>
      <c r="C23" s="11">
        <f>B14-((E20*G16)/G15)*B15</f>
        <v>-0.70342134202105644</v>
      </c>
      <c r="D23" s="5"/>
      <c r="E23" s="5" t="s">
        <v>40</v>
      </c>
      <c r="F23" s="5"/>
      <c r="G23" s="11"/>
      <c r="H23" s="6"/>
      <c r="I23" s="5"/>
      <c r="J23" s="4" t="s">
        <v>16</v>
      </c>
      <c r="K23" s="11">
        <f>(K14*K17-K15*K16)/(K17-(K15*K15))</f>
        <v>-0.25150890542438958</v>
      </c>
      <c r="L23" s="11">
        <f>K14-((N20*P16)/P15)*K15</f>
        <v>-0.25150890542438953</v>
      </c>
      <c r="M23" s="5"/>
      <c r="N23" s="5" t="s">
        <v>40</v>
      </c>
      <c r="O23" s="5"/>
      <c r="P23" s="11"/>
      <c r="Q23" s="6"/>
      <c r="R23" s="5"/>
      <c r="S23" s="5"/>
      <c r="T23" s="5"/>
      <c r="U23" s="4" t="s">
        <v>16</v>
      </c>
      <c r="V23" s="11">
        <f>(V14*V17-V15*V16)/(V17-(V15*V15))</f>
        <v>1.7390747597288039</v>
      </c>
      <c r="W23" s="11">
        <f>V14-((Y20*AA16)/AA15)*V15</f>
        <v>1.7390747597288041</v>
      </c>
      <c r="X23" s="5"/>
      <c r="Y23" s="5" t="s">
        <v>58</v>
      </c>
      <c r="Z23" s="5"/>
      <c r="AA23" s="5"/>
      <c r="AB23" s="6"/>
      <c r="AC23" s="5"/>
      <c r="AD23" s="4" t="s">
        <v>16</v>
      </c>
      <c r="AE23" s="11">
        <f>(AE14*AE17-AE15*AE16)/(AE17-(AE15*AE15))</f>
        <v>0.80549776254509053</v>
      </c>
      <c r="AF23" s="11">
        <f>AE14-((AH20*AJ16)/AJ15)*AE15</f>
        <v>0.80549776254509053</v>
      </c>
      <c r="AG23" s="5"/>
      <c r="AH23" s="5" t="s">
        <v>58</v>
      </c>
      <c r="AI23" s="5"/>
      <c r="AJ23" s="5"/>
      <c r="AK23" s="6"/>
      <c r="AL23" s="5"/>
      <c r="AM23" s="5"/>
    </row>
    <row r="24" spans="1:39" x14ac:dyDescent="0.3">
      <c r="A24" s="4" t="s">
        <v>17</v>
      </c>
      <c r="B24" s="11">
        <f>(B16-B15*B14)/(B17-B15*B15)</f>
        <v>0.36487674963804628</v>
      </c>
      <c r="C24" s="11">
        <f>E18/E15</f>
        <v>0.36487674963804628</v>
      </c>
      <c r="D24" s="11">
        <f>E18/(G15*G16)*G16/G15</f>
        <v>0.36487674963804628</v>
      </c>
      <c r="E24" s="11">
        <f>E20*G16/G15</f>
        <v>0.36487674963804628</v>
      </c>
      <c r="F24" s="5" t="s">
        <v>41</v>
      </c>
      <c r="G24" s="5"/>
      <c r="H24" s="6"/>
      <c r="I24" s="5"/>
      <c r="J24" s="4" t="s">
        <v>17</v>
      </c>
      <c r="K24" s="11">
        <f>(K16-K15*K14)/(K17-K15*K15)</f>
        <v>0.52949034143302232</v>
      </c>
      <c r="L24" s="11">
        <f>N18/N15</f>
        <v>0.52949034143302232</v>
      </c>
      <c r="M24" s="11">
        <f>N18/(P15*P16)*P16/P15</f>
        <v>0.52949034143302232</v>
      </c>
      <c r="N24" s="11">
        <f>N20*P16/P15</f>
        <v>0.52949034143302232</v>
      </c>
      <c r="O24" s="5" t="s">
        <v>41</v>
      </c>
      <c r="P24" s="5" t="s">
        <v>39</v>
      </c>
      <c r="Q24" s="6">
        <f>EXP(K23)</f>
        <v>0.77762653248464364</v>
      </c>
      <c r="R24" s="5"/>
      <c r="S24" s="5"/>
      <c r="T24" s="5"/>
      <c r="U24" s="4" t="s">
        <v>17</v>
      </c>
      <c r="V24" s="11">
        <f>(V16-V15*V14)/(V17-V15*V15)</f>
        <v>-0.35018042932353222</v>
      </c>
      <c r="W24" s="11">
        <f>Y18/Y15</f>
        <v>-0.35018042932353222</v>
      </c>
      <c r="X24" s="11">
        <f>Y18/(AA15*AA16)*AA16/AA15</f>
        <v>-0.35018042932353222</v>
      </c>
      <c r="Y24" s="11">
        <f>Y20*AA16/AA15</f>
        <v>-0.35018042932353222</v>
      </c>
      <c r="Z24" s="5" t="s">
        <v>41</v>
      </c>
      <c r="AA24" s="5"/>
      <c r="AB24" s="6"/>
      <c r="AC24" s="5"/>
      <c r="AD24" s="4" t="s">
        <v>17</v>
      </c>
      <c r="AE24" s="11">
        <f>(AE16-AE15*AE14)/(AE17-AE15*AE15)</f>
        <v>0.81625648487827218</v>
      </c>
      <c r="AF24" s="11">
        <f>AH18/AH15</f>
        <v>0.81625648487827218</v>
      </c>
      <c r="AG24" s="11">
        <f>AH18/(AJ15*AJ16)*AJ16/AJ15</f>
        <v>0.81625648487827196</v>
      </c>
      <c r="AH24" s="11">
        <f>AH20*AJ16/AJ15</f>
        <v>0.81625648487827196</v>
      </c>
      <c r="AI24" s="5" t="s">
        <v>41</v>
      </c>
      <c r="AJ24" s="5"/>
      <c r="AK24" s="6"/>
      <c r="AL24" s="5"/>
      <c r="AM24" s="5"/>
    </row>
    <row r="25" spans="1:39" x14ac:dyDescent="0.3">
      <c r="A25" s="4"/>
      <c r="B25" s="5"/>
      <c r="C25" s="5"/>
      <c r="D25" s="5"/>
      <c r="E25" s="5"/>
      <c r="F25" s="5"/>
      <c r="G25" s="5"/>
      <c r="H25" s="6"/>
      <c r="I25" s="5"/>
      <c r="J25" s="4"/>
      <c r="K25" s="5"/>
      <c r="L25" s="5"/>
      <c r="M25" s="5"/>
      <c r="N25" s="5"/>
      <c r="O25" s="5"/>
      <c r="P25" s="5"/>
      <c r="Q25" s="6"/>
      <c r="R25" s="5"/>
      <c r="S25" s="5"/>
      <c r="T25" s="5"/>
      <c r="U25" s="4"/>
      <c r="V25" s="5"/>
      <c r="W25" s="5"/>
      <c r="X25" s="5"/>
      <c r="Y25" s="5"/>
      <c r="Z25" s="5"/>
      <c r="AA25" s="5"/>
      <c r="AB25" s="6"/>
      <c r="AC25" s="5"/>
      <c r="AD25" s="4"/>
      <c r="AE25" s="5"/>
      <c r="AF25" s="5"/>
      <c r="AG25" s="5"/>
      <c r="AH25" s="5"/>
      <c r="AI25" s="5"/>
      <c r="AJ25" s="5"/>
      <c r="AK25" s="6"/>
      <c r="AL25" s="5"/>
      <c r="AM25" s="5"/>
    </row>
    <row r="26" spans="1:39" x14ac:dyDescent="0.3">
      <c r="A26" s="4" t="s">
        <v>44</v>
      </c>
      <c r="B26" s="5"/>
      <c r="C26" s="5"/>
      <c r="D26" s="5"/>
      <c r="E26" s="5"/>
      <c r="F26" s="5"/>
      <c r="G26" s="5"/>
      <c r="H26" s="6"/>
      <c r="I26" s="5"/>
      <c r="J26" s="4" t="s">
        <v>24</v>
      </c>
      <c r="K26" s="5" t="s">
        <v>38</v>
      </c>
      <c r="L26" s="5"/>
      <c r="M26" s="5" t="s">
        <v>35</v>
      </c>
      <c r="N26" s="14" t="s">
        <v>43</v>
      </c>
      <c r="O26" s="5"/>
      <c r="P26" s="5"/>
      <c r="Q26" s="6"/>
      <c r="R26" s="5"/>
      <c r="S26" s="5"/>
      <c r="T26" s="5"/>
      <c r="U26" s="4" t="s">
        <v>35</v>
      </c>
      <c r="V26" s="5" t="s">
        <v>25</v>
      </c>
      <c r="W26" s="5"/>
      <c r="X26" s="5"/>
      <c r="Y26" s="5"/>
      <c r="Z26" s="5"/>
      <c r="AA26" s="5"/>
      <c r="AB26" s="6"/>
      <c r="AC26" s="5"/>
      <c r="AD26" s="4" t="s">
        <v>35</v>
      </c>
      <c r="AE26" s="5" t="s">
        <v>60</v>
      </c>
      <c r="AF26" s="5"/>
      <c r="AG26" s="5"/>
      <c r="AH26" s="5"/>
      <c r="AI26" s="5"/>
      <c r="AJ26" s="5"/>
      <c r="AK26" s="6"/>
      <c r="AL26" s="5"/>
      <c r="AM26" s="5"/>
    </row>
    <row r="27" spans="1:39" x14ac:dyDescent="0.3">
      <c r="A27" s="4" t="s">
        <v>4</v>
      </c>
      <c r="B27" s="5" cm="1">
        <f t="array" ref="B27:H27">B8:H8</f>
        <v>0.5</v>
      </c>
      <c r="C27" s="5">
        <v>1</v>
      </c>
      <c r="D27" s="5">
        <v>1.5</v>
      </c>
      <c r="E27" s="5">
        <v>2</v>
      </c>
      <c r="F27" s="5">
        <v>2.5</v>
      </c>
      <c r="G27" s="5">
        <v>3</v>
      </c>
      <c r="H27" s="6">
        <v>3.5</v>
      </c>
      <c r="I27" s="5"/>
      <c r="J27" s="4" t="s">
        <v>2</v>
      </c>
      <c r="K27" s="5" cm="1">
        <f t="array" ref="K27:Q27">K8:Q8</f>
        <v>-0.69314718055994529</v>
      </c>
      <c r="L27" s="5">
        <v>0</v>
      </c>
      <c r="M27" s="5">
        <v>0.40546510810816438</v>
      </c>
      <c r="N27" s="5">
        <v>0.69314718055994529</v>
      </c>
      <c r="O27" s="5">
        <v>0.91629073187415511</v>
      </c>
      <c r="P27" s="5">
        <v>1.0986122886681098</v>
      </c>
      <c r="Q27" s="6">
        <v>1.2527629684953681</v>
      </c>
      <c r="R27" s="5"/>
      <c r="S27" s="5"/>
      <c r="T27" s="5"/>
      <c r="U27" s="4" t="s">
        <v>4</v>
      </c>
      <c r="V27" s="5" cm="1">
        <f t="array" ref="V27:AB27">B4:H4</f>
        <v>0.5</v>
      </c>
      <c r="W27" s="5">
        <v>1</v>
      </c>
      <c r="X27" s="5">
        <v>1.5</v>
      </c>
      <c r="Y27" s="5">
        <v>2</v>
      </c>
      <c r="Z27" s="5">
        <v>2.5</v>
      </c>
      <c r="AA27" s="5">
        <v>3</v>
      </c>
      <c r="AB27" s="6">
        <v>3.5</v>
      </c>
      <c r="AC27" s="5"/>
      <c r="AD27" s="4" t="s">
        <v>4</v>
      </c>
      <c r="AE27" s="5" cm="1">
        <f t="array" ref="AE27:AK27">AE8:AK8</f>
        <v>2</v>
      </c>
      <c r="AF27" s="5">
        <v>1</v>
      </c>
      <c r="AG27" s="5">
        <v>0.66666666666666663</v>
      </c>
      <c r="AH27" s="5">
        <v>0.5</v>
      </c>
      <c r="AI27" s="5">
        <v>0.4</v>
      </c>
      <c r="AJ27" s="5">
        <v>0.33333333333333331</v>
      </c>
      <c r="AK27" s="6">
        <v>0.2857142857142857</v>
      </c>
      <c r="AL27" s="5"/>
      <c r="AM27" s="5"/>
    </row>
    <row r="28" spans="1:39" x14ac:dyDescent="0.3">
      <c r="A28" s="4" t="s">
        <v>52</v>
      </c>
      <c r="B28" s="10">
        <f>$B$23+$B$24*B27</f>
        <v>-0.5209829672020333</v>
      </c>
      <c r="C28" s="10">
        <f t="shared" ref="C28:H28" si="18">$B$23+$B$24*C27</f>
        <v>-0.33854459238301016</v>
      </c>
      <c r="D28" s="10">
        <f t="shared" si="18"/>
        <v>-0.15610621756398702</v>
      </c>
      <c r="E28" s="10">
        <f t="shared" si="18"/>
        <v>2.6332157255036126E-2</v>
      </c>
      <c r="F28" s="10">
        <f t="shared" si="18"/>
        <v>0.20877053207405927</v>
      </c>
      <c r="G28" s="10">
        <f t="shared" si="18"/>
        <v>0.39120890689308241</v>
      </c>
      <c r="H28" s="12">
        <f t="shared" si="18"/>
        <v>0.57364728171210544</v>
      </c>
      <c r="I28" s="5"/>
      <c r="J28" s="4" t="s">
        <v>52</v>
      </c>
      <c r="K28" s="10">
        <f>$K$23+$K$24*K27</f>
        <v>-0.61852364272241178</v>
      </c>
      <c r="L28" s="10">
        <f t="shared" ref="L28:Q28" si="19">$K$23+$K$24*L27</f>
        <v>-0.25150890542438958</v>
      </c>
      <c r="M28" s="10">
        <f t="shared" si="19"/>
        <v>-3.6819046893020319E-2</v>
      </c>
      <c r="N28" s="10">
        <f t="shared" si="19"/>
        <v>0.11550583187363261</v>
      </c>
      <c r="O28" s="10">
        <f t="shared" si="19"/>
        <v>0.23365818704757069</v>
      </c>
      <c r="P28" s="10">
        <f t="shared" si="19"/>
        <v>0.33019569040500191</v>
      </c>
      <c r="Q28" s="12">
        <f t="shared" si="19"/>
        <v>0.41181698649886939</v>
      </c>
      <c r="R28" s="5"/>
      <c r="S28" s="5"/>
      <c r="T28" s="5"/>
      <c r="U28" s="4" t="s">
        <v>52</v>
      </c>
      <c r="V28" s="10">
        <f>$V$23+$V$24*V27</f>
        <v>1.5639845450670378</v>
      </c>
      <c r="W28" s="10">
        <f t="shared" ref="W28:AB28" si="20">$V$23+$V$24*W27</f>
        <v>1.3888943304052717</v>
      </c>
      <c r="X28" s="10">
        <f t="shared" si="20"/>
        <v>1.2138041157435056</v>
      </c>
      <c r="Y28" s="10">
        <f t="shared" si="20"/>
        <v>1.0387139010817394</v>
      </c>
      <c r="Z28" s="10">
        <f t="shared" si="20"/>
        <v>0.86362368641997334</v>
      </c>
      <c r="AA28" s="10">
        <f t="shared" si="20"/>
        <v>0.68853347175820723</v>
      </c>
      <c r="AB28" s="12">
        <f t="shared" si="20"/>
        <v>0.51344325709644112</v>
      </c>
      <c r="AC28" s="5"/>
      <c r="AD28" s="4" t="s">
        <v>18</v>
      </c>
      <c r="AE28" s="10">
        <f>$AE$23*AE27+$AE$24</f>
        <v>2.4272520099684534</v>
      </c>
      <c r="AF28" s="10">
        <f t="shared" ref="AF28:AK28" si="21">$AE$23*AF27+$AE$24</f>
        <v>1.6217542474233628</v>
      </c>
      <c r="AG28" s="10">
        <f t="shared" si="21"/>
        <v>1.353254993241666</v>
      </c>
      <c r="AH28" s="10">
        <f t="shared" si="21"/>
        <v>1.2190053661508173</v>
      </c>
      <c r="AI28" s="10">
        <f t="shared" si="21"/>
        <v>1.1384555898963085</v>
      </c>
      <c r="AJ28" s="10">
        <f t="shared" si="21"/>
        <v>1.0847557390599691</v>
      </c>
      <c r="AK28" s="12">
        <f t="shared" si="21"/>
        <v>1.0463987027482982</v>
      </c>
      <c r="AL28" s="5"/>
      <c r="AM28" s="5"/>
    </row>
    <row r="29" spans="1:39" x14ac:dyDescent="0.3">
      <c r="A29" s="4" t="s">
        <v>26</v>
      </c>
      <c r="B29" s="5">
        <f>ABS(B28-B9)</f>
        <v>9.0200051109579071E-2</v>
      </c>
      <c r="C29" s="5">
        <f t="shared" ref="C29" si="22">ABS(C28-C9)</f>
        <v>1.8130351555722291E-2</v>
      </c>
      <c r="D29" s="5">
        <f t="shared" ref="D29" si="23">ABS(D28-D9)</f>
        <v>3.0223360627506468E-2</v>
      </c>
      <c r="E29" s="5">
        <f t="shared" ref="E29" si="24">ABS(E28-E9)</f>
        <v>4.6534864572555595E-2</v>
      </c>
      <c r="F29" s="5">
        <f t="shared" ref="F29" si="25">ABS(F28-F9)</f>
        <v>9.5441846767055999E-2</v>
      </c>
      <c r="G29" s="5">
        <f t="shared" ref="G29" si="26">ABS(G28-G9)</f>
        <v>8.3318088294126458E-4</v>
      </c>
      <c r="H29" s="6">
        <f t="shared" ref="H29" si="27">ABS(H28-H9)</f>
        <v>9.929719153032035E-2</v>
      </c>
      <c r="I29" s="5"/>
      <c r="J29" s="4" t="s">
        <v>26</v>
      </c>
      <c r="K29" s="5">
        <f>ABS(K28-K9)</f>
        <v>0.18774072662995756</v>
      </c>
      <c r="L29" s="5">
        <f t="shared" ref="L29" si="28">ABS(L28-L9)</f>
        <v>0.10516603851434286</v>
      </c>
      <c r="M29" s="5">
        <f t="shared" ref="M29" si="29">ABS(M28-M9)</f>
        <v>0.14951053129847316</v>
      </c>
      <c r="N29" s="5">
        <f t="shared" ref="N29" si="30">ABS(N28-N9)</f>
        <v>0.13570853919115208</v>
      </c>
      <c r="O29" s="5">
        <f t="shared" ref="O29" si="31">ABS(O28-O9)</f>
        <v>0.12032950174056742</v>
      </c>
      <c r="P29" s="5">
        <f t="shared" ref="P29" si="32">ABS(P28-P9)</f>
        <v>6.1846397371021766E-2</v>
      </c>
      <c r="Q29" s="6">
        <f t="shared" ref="Q29" si="33">ABS(Q28-Q9)</f>
        <v>0.2611274867435564</v>
      </c>
      <c r="R29" s="5"/>
      <c r="S29" s="5"/>
      <c r="T29" s="5"/>
      <c r="U29" s="4" t="s">
        <v>26</v>
      </c>
      <c r="V29" s="5">
        <f>ABS(V28-V9)</f>
        <v>2.5523006605499443E-2</v>
      </c>
      <c r="W29" s="5">
        <f t="shared" ref="W29:AB29" si="34">ABS(W28-W9)</f>
        <v>3.9677098166156943E-2</v>
      </c>
      <c r="X29" s="5">
        <f t="shared" si="34"/>
        <v>8.9848386350717124E-3</v>
      </c>
      <c r="Y29" s="5">
        <f t="shared" si="34"/>
        <v>1.8305737816433298E-2</v>
      </c>
      <c r="Z29" s="5">
        <f t="shared" si="34"/>
        <v>2.9233456437169458E-2</v>
      </c>
      <c r="AA29" s="5">
        <f t="shared" si="34"/>
        <v>1.285779608253157E-2</v>
      </c>
      <c r="AB29" s="6">
        <f t="shared" si="34"/>
        <v>3.2391754637880465E-3</v>
      </c>
      <c r="AC29" s="5"/>
      <c r="AD29" s="4" t="s">
        <v>26</v>
      </c>
      <c r="AE29" s="5">
        <f>ABS(AE28-AE9)</f>
        <v>0.88879047150691504</v>
      </c>
      <c r="AF29" s="5">
        <f t="shared" ref="AF29" si="35">ABS(AF28-AF9)</f>
        <v>0.19318281885193422</v>
      </c>
      <c r="AG29" s="5">
        <f t="shared" ref="AG29" si="36">ABS(AG28-AG9)</f>
        <v>0.14843571613323214</v>
      </c>
      <c r="AH29" s="5">
        <f t="shared" ref="AH29" si="37">ABS(AH28-AH9)</f>
        <v>0.19859720288551119</v>
      </c>
      <c r="AI29" s="5">
        <f t="shared" ref="AI29" si="38">ABS(AI28-AI9)</f>
        <v>0.24559844703916567</v>
      </c>
      <c r="AJ29" s="5">
        <f t="shared" ref="AJ29" si="39">ABS(AJ28-AJ9)</f>
        <v>0.40908006338429348</v>
      </c>
      <c r="AK29" s="6">
        <f t="shared" ref="AK29" si="40">ABS(AK28-AK9)</f>
        <v>0.53619462111564509</v>
      </c>
      <c r="AL29" s="5"/>
      <c r="AM29" s="5"/>
    </row>
    <row r="30" spans="1:39" ht="15" thickBot="1" x14ac:dyDescent="0.35">
      <c r="A30" s="16" t="s">
        <v>57</v>
      </c>
      <c r="B30" s="8">
        <f>SUM(B29:H29)</f>
        <v>0.38066084704568104</v>
      </c>
      <c r="C30" s="8"/>
      <c r="D30" s="17"/>
      <c r="E30" s="17"/>
      <c r="F30" s="17"/>
      <c r="G30" s="17"/>
      <c r="H30" s="18"/>
      <c r="I30" s="5"/>
      <c r="J30" s="16" t="s">
        <v>57</v>
      </c>
      <c r="K30" s="8">
        <f>SUM(K29:Q29)</f>
        <v>1.0214292214890714</v>
      </c>
      <c r="L30" s="8"/>
      <c r="M30" s="8"/>
      <c r="N30" s="8"/>
      <c r="O30" s="8"/>
      <c r="P30" s="8"/>
      <c r="Q30" s="9"/>
      <c r="R30" s="5"/>
      <c r="S30" s="5"/>
      <c r="T30" s="5"/>
      <c r="U30" s="16" t="s">
        <v>57</v>
      </c>
      <c r="V30" s="8">
        <f>SUM(V29:AB29)</f>
        <v>0.13782110920665047</v>
      </c>
      <c r="W30" s="8"/>
      <c r="X30" s="8"/>
      <c r="Y30" s="8"/>
      <c r="Z30" s="8"/>
      <c r="AA30" s="8"/>
      <c r="AB30" s="9"/>
      <c r="AC30" s="5"/>
      <c r="AD30" s="16" t="s">
        <v>57</v>
      </c>
      <c r="AE30" s="8">
        <f>SUM(AE29:AK29)</f>
        <v>2.6198793409166967</v>
      </c>
      <c r="AF30" s="8"/>
      <c r="AG30" s="8"/>
      <c r="AH30" s="8"/>
      <c r="AI30" s="8"/>
      <c r="AJ30" s="8"/>
      <c r="AK30" s="9"/>
      <c r="AL30" s="5"/>
      <c r="AM30" s="5"/>
    </row>
    <row r="31" spans="1:39" ht="15" thickBot="1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1:39" ht="15" thickBot="1" x14ac:dyDescent="0.35">
      <c r="A32" s="7" t="s">
        <v>61</v>
      </c>
      <c r="B32" s="5"/>
      <c r="C32" s="5">
        <f>MIN(B30,K30,V30,AE30)</f>
        <v>0.13782110920665047</v>
      </c>
      <c r="D32" s="5" t="s">
        <v>62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15"/>
      <c r="AM32" s="5"/>
    </row>
    <row r="33" spans="1:39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1:39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 spans="1:39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1:39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Григорий Раевский</dc:creator>
  <cp:lastModifiedBy>Григорий Раевский</cp:lastModifiedBy>
  <dcterms:created xsi:type="dcterms:W3CDTF">2024-04-24T15:56:14Z</dcterms:created>
  <dcterms:modified xsi:type="dcterms:W3CDTF">2024-04-26T18:19:40Z</dcterms:modified>
</cp:coreProperties>
</file>