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exg\OneDrive - Publicis Groupe\Desktop\Work Hub\Work Projects\Work GIT\Planned vs Delivered Automation\Media Plan to Raw Data\input\"/>
    </mc:Choice>
  </mc:AlternateContent>
  <xr:revisionPtr revIDLastSave="0" documentId="13_ncr:1_{B0FDB7BB-98C6-4CF5-9921-EB9B54B279CC}" xr6:coauthVersionLast="47" xr6:coauthVersionMax="47" xr10:uidLastSave="{00000000-0000-0000-0000-000000000000}"/>
  <bookViews>
    <workbookView xWindow="-120" yWindow="-120" windowWidth="38640" windowHeight="21240" xr2:uid="{B9474BFC-F1EF-497B-8B68-A0D5AAE41492}"/>
  </bookViews>
  <sheets>
    <sheet name="SSD Faces B1" sheetId="11" r:id="rId1"/>
    <sheet name="PARO Ramadan March" sheetId="13" state="hidden" r:id="rId2"/>
  </sheets>
  <externalReferences>
    <externalReference r:id="rId3"/>
    <externalReference r:id="rId4"/>
    <externalReference r:id="rId5"/>
  </externalReferences>
  <definedNames>
    <definedName name="__IntlFixup" hidden="1">TRUE</definedName>
    <definedName name="__TP1" localSheetId="0">'SSD Faces B1'!#REF!</definedName>
    <definedName name="__TP1">'[1]MDL-1'!#REF!</definedName>
    <definedName name="__TP2" localSheetId="0">'SSD Faces B1'!#REF!</definedName>
    <definedName name="__TP2">'[1]MDL-1'!#REF!</definedName>
    <definedName name="__TP3" localSheetId="0">'SSD Faces B1'!#REF!</definedName>
    <definedName name="__TP3">'[1]MDL-1'!#REF!</definedName>
    <definedName name="__TP4" localSheetId="0">'SSD Faces B1'!#REF!</definedName>
    <definedName name="__TP4">'[1]MDL-1'!#REF!</definedName>
    <definedName name="__TVPanArab" localSheetId="0">'SSD Faces B1'!#REF!</definedName>
    <definedName name="__TVPanArab">'[1]MDL-1'!#REF!</definedName>
    <definedName name="_PanAsian" localSheetId="0">'SSD Faces B1'!#REF!</definedName>
    <definedName name="_PanAsian">'[1]MDL-1'!#REF!</definedName>
    <definedName name="_Parse_In" hidden="1">#REF!</definedName>
    <definedName name="_Parse_Out" hidden="1">#REF!</definedName>
    <definedName name="_tie1" localSheetId="0" hidden="1">{"Value to Sprint PCS",#N/A,FALSE,"Value to Sprint PCS";"Value to Affiliate",#N/A,FALSE,"Value of 8% Royalty";#N/A,#N/A,FALSE,"Value Summary"}</definedName>
    <definedName name="_tie1" hidden="1">{"Value to Sprint PCS",#N/A,FALSE,"Value to Sprint PCS";"Value to Affiliate",#N/A,FALSE,"Value of 8% Royalty";#N/A,#N/A,FALSE,"Value Summary"}</definedName>
    <definedName name="_TP1" localSheetId="0">'SSD Faces B1'!#REF!</definedName>
    <definedName name="_TP1">'[1]MDL-1'!#REF!</definedName>
    <definedName name="_TP2" localSheetId="0">'SSD Faces B1'!#REF!</definedName>
    <definedName name="_TP2">'[1]MDL-1'!#REF!</definedName>
    <definedName name="_TP3" localSheetId="0">'SSD Faces B1'!#REF!</definedName>
    <definedName name="_TP3">'[1]MDL-1'!#REF!</definedName>
    <definedName name="_TP4" localSheetId="0">'SSD Faces B1'!#REF!</definedName>
    <definedName name="_TP4">'[1]MDL-1'!#REF!</definedName>
    <definedName name="_TVPanArab" localSheetId="0">'SSD Faces B1'!#REF!</definedName>
    <definedName name="_TVPanArab">'[1]MDL-1'!#REF!</definedName>
    <definedName name="Ad_Units_2" localSheetId="0">'SSD Faces B1'!#REF!</definedName>
    <definedName name="Ad_Units_2">[2]Data!$AQ$4:$AQ$27</definedName>
    <definedName name="asd" localSheetId="0" hidden="1">{"Value to Sprint PCS",#N/A,FALSE,"Value to Sprint PCS";"Value to Affiliate",#N/A,FALSE,"Value of 8% Royalty";#N/A,#N/A,FALSE,"Value Summary"}</definedName>
    <definedName name="asd" hidden="1">{"Value to Sprint PCS",#N/A,FALSE,"Value to Sprint PCS";"Value to Affiliate",#N/A,FALSE,"Value of 8% Royalty";#N/A,#N/A,FALSE,"Value Summary"}</definedName>
    <definedName name="BFX_BRANDFX">60122</definedName>
    <definedName name="ddd" localSheetId="0" hidden="1">{#N/A,#N/A,FALSE,"W-Cons";#N/A,#N/A,FALSE,"MTAs";#N/A,#N/A,FALSE,"BTAs";#N/A,#N/A,FALSE,"D.C.";#N/A,#N/A,FALSE,"L.A."}</definedName>
    <definedName name="ddd" hidden="1">{#N/A,#N/A,FALSE,"W-Cons";#N/A,#N/A,FALSE,"MTAs";#N/A,#N/A,FALSE,"BTAs";#N/A,#N/A,FALSE,"D.C.";#N/A,#N/A,FALSE,"L.A."}</definedName>
    <definedName name="dollar_conversion">#REF!</definedName>
    <definedName name="ds" localSheetId="0" hidden="1">{"Income Statement",#N/A,TRUE,"Financials";"Balance Sheet and Cash Flow",#N/A,TRUE,"Financials";"Capital Schedule",#N/A,TRUE,"Financials"}</definedName>
    <definedName name="ds" hidden="1">{"Income Statement",#N/A,TRUE,"Financials";"Balance Sheet and Cash Flow",#N/A,TRUE,"Financials";"Capital Schedule",#N/A,TRUE,"Financials"}</definedName>
    <definedName name="Dubai">#REF!</definedName>
    <definedName name="dubai2">#REF!</definedName>
    <definedName name="Exits" localSheetId="0">'SSD Faces B1'!#REF!</definedName>
    <definedName name="Exits">[3]Categories!$F$3:$F$25</definedName>
    <definedName name="FLIGHT">#REF!</definedName>
    <definedName name="Future">#REF!</definedName>
    <definedName name="help8" localSheetId="0" hidden="1">{#N/A,#N/A,FALSE,"W-Cons";#N/A,#N/A,FALSE,"MTAs";#N/A,#N/A,FALSE,"BTAs";#N/A,#N/A,FALSE,"D.C.";#N/A,#N/A,FALSE,"L.A."}</definedName>
    <definedName name="help8" hidden="1">{#N/A,#N/A,FALSE,"W-Cons";#N/A,#N/A,FALSE,"MTAs";#N/A,#N/A,FALSE,"BTAs";#N/A,#N/A,FALSE,"D.C.";#N/A,#N/A,FALSE,"L.A."}</definedName>
    <definedName name="KPIs" localSheetId="0">'SSD Faces B1'!#REF!</definedName>
    <definedName name="KPIs">[3]Categories!$E$3:$E$47</definedName>
    <definedName name="LBC">#REF!</definedName>
    <definedName name="lol" localSheetId="0" hidden="1">{#N/A,#N/A,FALSE,"W-Cons";#N/A,#N/A,FALSE,"MTAs";#N/A,#N/A,FALSE,"BTAs";#N/A,#N/A,FALSE,"D.C.";#N/A,#N/A,FALSE,"L.A."}</definedName>
    <definedName name="lol" hidden="1">{#N/A,#N/A,FALSE,"W-Cons";#N/A,#N/A,FALSE,"MTAs";#N/A,#N/A,FALSE,"BTAs";#N/A,#N/A,FALSE,"D.C.";#N/A,#N/A,FALSE,"L.A."}</definedName>
    <definedName name="MBC">#REF!</definedName>
    <definedName name="media">#REF!</definedName>
    <definedName name="MetricClicks" localSheetId="0">'SSD Faces B1'!#REF!</definedName>
    <definedName name="MetricClicks">[3]Categories!$D$3:$D$9</definedName>
    <definedName name="MetricReach" localSheetId="0">'SSD Faces B1'!#REF!</definedName>
    <definedName name="MetricReach">[3]Categories!$C$3:$C$9</definedName>
    <definedName name="new" localSheetId="0" hidden="1">{#N/A,#N/A,FALSE,"W-Cons";#N/A,#N/A,FALSE,"MTAs";#N/A,#N/A,FALSE,"BTAs";#N/A,#N/A,FALSE,"D.C.";#N/A,#N/A,FALSE,"L.A."}</definedName>
    <definedName name="new" hidden="1">{#N/A,#N/A,FALSE,"W-Cons";#N/A,#N/A,FALSE,"MTAs";#N/A,#N/A,FALSE,"BTAs";#N/A,#N/A,FALSE,"D.C.";#N/A,#N/A,FALSE,"L.A."}</definedName>
    <definedName name="PLAN_BRANDFX">#REF!</definedName>
    <definedName name="pp">#REF!</definedName>
    <definedName name="_xlnm.Print_Area">#N/A</definedName>
    <definedName name="Print_Area1">#REF!</definedName>
    <definedName name="qwe" localSheetId="0" hidden="1">{#N/A,#N/A,FALSE,"W-Cons";#N/A,#N/A,FALSE,"MTAs";#N/A,#N/A,FALSE,"BTAs";#N/A,#N/A,FALSE,"D.C.";#N/A,#N/A,FALSE,"L.A."}</definedName>
    <definedName name="qwe" hidden="1">{#N/A,#N/A,FALSE,"W-Cons";#N/A,#N/A,FALSE,"MTAs";#N/A,#N/A,FALSE,"BTAs";#N/A,#N/A,FALSE,"D.C.";#N/A,#N/A,FALSE,"L.A."}</definedName>
    <definedName name="qwer" localSheetId="0" hidden="1">{"Value to Sprint PCS",#N/A,FALSE,"Value to Sprint PCS";"Value to Affiliate",#N/A,FALSE,"Value of 8% Royalty";#N/A,#N/A,FALSE,"Value Summary"}</definedName>
    <definedName name="qwer" hidden="1">{"Value to Sprint PCS",#N/A,FALSE,"Value to Sprint PCS";"Value to Affiliate",#N/A,FALSE,"Value of 8% Royalty";#N/A,#N/A,FALSE,"Value Summary"}</definedName>
    <definedName name="qwert" localSheetId="0" hidden="1">{"Value to Sprint PCS",#N/A,FALSE,"Value to Sprint PCS";"Value to Affiliate",#N/A,FALSE,"Value of 8% Royalty";#N/A,#N/A,FALSE,"Value Summary"}</definedName>
    <definedName name="qwert" hidden="1">{"Value to Sprint PCS",#N/A,FALSE,"Value to Sprint PCS";"Value to Affiliate",#N/A,FALSE,"Value of 8% Royalty";#N/A,#N/A,FALSE,"Value Summary"}</definedName>
    <definedName name="qwerty" localSheetId="0" hidden="1">{"Income Statement",#N/A,TRUE,"Financials";"Balance Sheet and Cash Flow",#N/A,TRUE,"Financials";"Capital Schedule",#N/A,TRUE,"Financials"}</definedName>
    <definedName name="qwerty" hidden="1">{"Income Statement",#N/A,TRUE,"Financials";"Balance Sheet and Cash Flow",#N/A,TRUE,"Financials";"Capital Schedule",#N/A,TRUE,"Financials"}</definedName>
    <definedName name="re" hidden="1">#REF!</definedName>
    <definedName name="rrrrr" localSheetId="0" hidden="1">{"Income Statement",#N/A,TRUE,"Financials";"Balance Sheet and Cash Flow",#N/A,TRUE,"Financials";"Capital Schedule",#N/A,TRUE,"Financials"}</definedName>
    <definedName name="rrrrr" hidden="1">{"Income Statement",#N/A,TRUE,"Financials";"Balance Sheet and Cash Flow",#N/A,TRUE,"Financials";"Capital Schedule",#N/A,TRUE,"Financials"}</definedName>
    <definedName name="rt" localSheetId="0" hidden="1">{"Value to Sprint PCS",#N/A,FALSE,"Value to Sprint PCS";"Value to Affiliate",#N/A,FALSE,"Value of 8% Royalty";#N/A,#N/A,FALSE,"Value Summary"}</definedName>
    <definedName name="rt" hidden="1">{"Value to Sprint PCS",#N/A,FALSE,"Value to Sprint PCS";"Value to Affiliate",#N/A,FALSE,"Value of 8% Royalty";#N/A,#N/A,FALSE,"Value Summary"}</definedName>
    <definedName name="s" localSheetId="0" hidden="1">{#N/A,#N/A,FALSE,"W-Cons";#N/A,#N/A,FALSE,"MTAs";#N/A,#N/A,FALSE,"BTAs";#N/A,#N/A,FALSE,"D.C.";#N/A,#N/A,FALSE,"L.A."}</definedName>
    <definedName name="s" hidden="1">{#N/A,#N/A,FALSE,"W-Cons";#N/A,#N/A,FALSE,"MTAs";#N/A,#N/A,FALSE,"BTAs";#N/A,#N/A,FALSE,"D.C.";#N/A,#N/A,FALSE,"L.A."}</definedName>
    <definedName name="sd" localSheetId="0" hidden="1">{#N/A,#N/A,FALSE,"W-Cons";#N/A,#N/A,FALSE,"MTAs";#N/A,#N/A,FALSE,"BTAs";#N/A,#N/A,FALSE,"D.C.";#N/A,#N/A,FALSE,"L.A."}</definedName>
    <definedName name="sd" hidden="1">{#N/A,#N/A,FALSE,"W-Cons";#N/A,#N/A,FALSE,"MTAs";#N/A,#N/A,FALSE,"BTAs";#N/A,#N/A,FALSE,"D.C.";#N/A,#N/A,FALSE,"L.A."}</definedName>
    <definedName name="sde" localSheetId="0" hidden="1">{"Value to Sprint PCS",#N/A,FALSE,"Value to Sprint PCS";"Value to Affiliate",#N/A,FALSE,"Value of 8% Royalty";#N/A,#N/A,FALSE,"Value Summary"}</definedName>
    <definedName name="sde" hidden="1">{"Value to Sprint PCS",#N/A,FALSE,"Value to Sprint PCS";"Value to Affiliate",#N/A,FALSE,"Value of 8% Royalty";#N/A,#N/A,FALSE,"Value Summary"}</definedName>
    <definedName name="sdfsfsf" localSheetId="0" hidden="1">{"Value to Sprint PCS",#N/A,FALSE,"Value to Sprint PCS";"Value to Affiliate",#N/A,FALSE,"Value of 8% Royalty";#N/A,#N/A,FALSE,"Value Summary"}</definedName>
    <definedName name="sdfsfsf" hidden="1">{"Value to Sprint PCS",#N/A,FALSE,"Value to Sprint PCS";"Value to Affiliate",#N/A,FALSE,"Value of 8% Royalty";#N/A,#N/A,FALSE,"Value Summary"}</definedName>
    <definedName name="Summ" localSheetId="0">'SSD Faces B1'!#REF!</definedName>
    <definedName name="Summ">'[1]MDL-1'!#REF!</definedName>
    <definedName name="SW" localSheetId="0">'SSD Faces B1'!#REF!</definedName>
    <definedName name="SW">'[1]MDL-1'!#REF!</definedName>
    <definedName name="temp" hidden="1">#REF!</definedName>
    <definedName name="tie" localSheetId="0" hidden="1">{"Value to Sprint PCS",#N/A,FALSE,"Value to Sprint PCS";"Value to Affiliate",#N/A,FALSE,"Value of 8% Royalty";#N/A,#N/A,FALSE,"Value Summary"}</definedName>
    <definedName name="tie" hidden="1">{"Value to Sprint PCS",#N/A,FALSE,"Value to Sprint PCS";"Value to Affiliate",#N/A,FALSE,"Value of 8% Royalty";#N/A,#N/A,FALSE,"Value Summary"}</definedName>
    <definedName name="total_cost">#REF!</definedName>
    <definedName name="total_imps">#REF!</definedName>
    <definedName name="TrafficSources" localSheetId="0">'SSD Faces B1'!#REF!</definedName>
    <definedName name="TrafficSources">[3]Categories!$B$3:$B$25</definedName>
    <definedName name="tt" localSheetId="0" hidden="1">{#N/A,#N/A,FALSE,"W-Cons";#N/A,#N/A,FALSE,"MTAs";#N/A,#N/A,FALSE,"BTAs";#N/A,#N/A,FALSE,"D.C.";#N/A,#N/A,FALSE,"L.A."}</definedName>
    <definedName name="tt" hidden="1">{#N/A,#N/A,FALSE,"W-Cons";#N/A,#N/A,FALSE,"MTAs";#N/A,#N/A,FALSE,"BTAs";#N/A,#N/A,FALSE,"D.C.";#N/A,#N/A,FALSE,"L.A."}</definedName>
    <definedName name="ttt" localSheetId="0" hidden="1">{"Value to Sprint PCS",#N/A,FALSE,"Value to Sprint PCS";"Value to Affiliate",#N/A,FALSE,"Value of 8% Royalty";#N/A,#N/A,FALSE,"Value Summary"}</definedName>
    <definedName name="ttt" hidden="1">{"Value to Sprint PCS",#N/A,FALSE,"Value to Sprint PCS";"Value to Affiliate",#N/A,FALSE,"Value of 8% Royalty";#N/A,#N/A,FALSE,"Value Summary"}</definedName>
    <definedName name="wrn.Affiliate._.Financials." localSheetId="0" hidden="1">{"Income Statement",#N/A,TRUE,"Financials";"Balance Sheet and Cash Flow",#N/A,TRUE,"Financials";"Capital Schedule",#N/A,TRUE,"Financials"}</definedName>
    <definedName name="wrn.Affiliate._.Financials." hidden="1">{"Income Statement",#N/A,TRUE,"Financials";"Balance Sheet and Cash Flow",#N/A,TRUE,"Financials";"Capital Schedule",#N/A,TRUE,"Financials"}</definedName>
    <definedName name="wrn.all." localSheetId="0" hidden="1">{#N/A,#N/A,FALSE,"W-Cons";#N/A,#N/A,FALSE,"MTAs";#N/A,#N/A,FALSE,"BTAs";#N/A,#N/A,FALSE,"D.C.";#N/A,#N/A,FALSE,"L.A."}</definedName>
    <definedName name="wrn.all." hidden="1">{#N/A,#N/A,FALSE,"W-Cons";#N/A,#N/A,FALSE,"MTAs";#N/A,#N/A,FALSE,"BTAs";#N/A,#N/A,FALSE,"D.C.";#N/A,#N/A,FALSE,"L.A."}</definedName>
    <definedName name="wrn.all1" localSheetId="0" hidden="1">{#N/A,#N/A,FALSE,"W-Cons";#N/A,#N/A,FALSE,"MTAs";#N/A,#N/A,FALSE,"BTAs";#N/A,#N/A,FALSE,"D.C.";#N/A,#N/A,FALSE,"L.A."}</definedName>
    <definedName name="wrn.all1" hidden="1">{#N/A,#N/A,FALSE,"W-Cons";#N/A,#N/A,FALSE,"MTAs";#N/A,#N/A,FALSE,"BTAs";#N/A,#N/A,FALSE,"D.C.";#N/A,#N/A,FALSE,"L.A."}</definedName>
    <definedName name="wrn.Executive._.package." localSheetId="0" hidden="1">{#N/A,#N/A,TRUE,"Cover";#N/A,#N/A,TRUE,"Summary";#N/A,#N/A,TRUE,"Geography";#N/A,#N/A,TRUE,"Geographic Economic Contributio";#N/A,#N/A,TRUE,"ROIC Summary";#N/A,#N/A,TRUE,"Channel";#N/A,#N/A,TRUE,"Channel Economic Contribution";#N/A,#N/A,TRUE,"Channel Cont Dollars";#N/A,#N/A,TRUE,"Channel Ranking";#N/A,#N/A,TRUE,"Channel Graphs";#N/A,#N/A,TRUE,"Channel per sub";#N/A,#N/A,TRUE,"ERPU Rate Mix";#N/A,#N/A,TRUE,"Churn obs";#N/A,#N/A,TRUE,"Appendix";#N/A,#N/A,TRUE,"Definitions";#N/A,#N/A,TRUE,"ECPGA";#N/A,#N/A,TRUE,"ECPU"}</definedName>
    <definedName name="wrn.Executive._.package." hidden="1">{#N/A,#N/A,TRUE,"Cover";#N/A,#N/A,TRUE,"Summary";#N/A,#N/A,TRUE,"Geography";#N/A,#N/A,TRUE,"Geographic Economic Contributio";#N/A,#N/A,TRUE,"ROIC Summary";#N/A,#N/A,TRUE,"Channel";#N/A,#N/A,TRUE,"Channel Economic Contribution";#N/A,#N/A,TRUE,"Channel Cont Dollars";#N/A,#N/A,TRUE,"Channel Ranking";#N/A,#N/A,TRUE,"Channel Graphs";#N/A,#N/A,TRUE,"Channel per sub";#N/A,#N/A,TRUE,"ERPU Rate Mix";#N/A,#N/A,TRUE,"Churn obs";#N/A,#N/A,TRUE,"Appendix";#N/A,#N/A,TRUE,"Definitions";#N/A,#N/A,TRUE,"ECPGA";#N/A,#N/A,TRUE,"ECPU"}</definedName>
    <definedName name="wrn.test." localSheetId="0" hidden="1">{#N/A,#N/A,FALSE,"Software";#N/A,#N/A,FALSE,"Labor";#N/A,#N/A,FALSE,"Software"}</definedName>
    <definedName name="wrn.test." hidden="1">{#N/A,#N/A,FALSE,"Software";#N/A,#N/A,FALSE,"Labor";#N/A,#N/A,FALSE,"Software"}</definedName>
    <definedName name="wrn.val" localSheetId="0" hidden="1">{"Value to Sprint PCS",#N/A,FALSE,"Value to Sprint PCS";"Value to Affiliate",#N/A,FALSE,"Value of 8% Royalty";#N/A,#N/A,FALSE,"Value Summary"}</definedName>
    <definedName name="wrn.val" hidden="1">{"Value to Sprint PCS",#N/A,FALSE,"Value to Sprint PCS";"Value to Affiliate",#N/A,FALSE,"Value of 8% Royalty";#N/A,#N/A,FALSE,"Value Summary"}</definedName>
    <definedName name="wrn.Value._.Summaries." localSheetId="0" hidden="1">{"Value to Sprint PCS",#N/A,FALSE,"Value to Sprint PCS";"Value to Affiliate",#N/A,FALSE,"Value of 8% Royalty";#N/A,#N/A,FALSE,"Value Summary"}</definedName>
    <definedName name="wrn.Value._.Summaries." hidden="1">{"Value to Sprint PCS",#N/A,FALSE,"Value to Sprint PCS";"Value to Affiliate",#N/A,FALSE,"Value of 8% Royalty";#N/A,#N/A,FALSE,"Value Summary"}</definedName>
    <definedName name="w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3" i="11" l="1"/>
  <c r="Q113" i="11"/>
  <c r="R112" i="11"/>
  <c r="Q112" i="11"/>
  <c r="R107" i="11"/>
  <c r="Q107" i="11"/>
  <c r="R106" i="11"/>
  <c r="Q106" i="11"/>
  <c r="R102" i="11"/>
  <c r="Q102" i="11"/>
  <c r="R100" i="11"/>
  <c r="Q100" i="11"/>
  <c r="R99" i="11"/>
  <c r="Q99" i="11"/>
  <c r="Q96" i="11"/>
  <c r="Q94" i="11" s="1"/>
  <c r="Q95" i="11"/>
  <c r="Q92" i="11"/>
  <c r="P113" i="11"/>
  <c r="O113" i="11"/>
  <c r="P112" i="11"/>
  <c r="O112" i="11"/>
  <c r="P107" i="11"/>
  <c r="O107" i="11"/>
  <c r="P106" i="11"/>
  <c r="O106" i="11"/>
  <c r="P102" i="11"/>
  <c r="O102" i="11"/>
  <c r="P100" i="11"/>
  <c r="O100" i="11"/>
  <c r="P99" i="11"/>
  <c r="O99" i="11"/>
  <c r="O96" i="11"/>
  <c r="O94" i="11" s="1"/>
  <c r="O95" i="11"/>
  <c r="O92" i="11"/>
  <c r="N113" i="11"/>
  <c r="M113" i="11"/>
  <c r="N112" i="11"/>
  <c r="M112" i="11"/>
  <c r="N107" i="11"/>
  <c r="M107" i="11"/>
  <c r="N106" i="11"/>
  <c r="M106" i="11"/>
  <c r="N102" i="11"/>
  <c r="M102" i="11"/>
  <c r="N100" i="11"/>
  <c r="M100" i="11"/>
  <c r="N99" i="11"/>
  <c r="M99" i="11"/>
  <c r="M96" i="11"/>
  <c r="M95" i="11"/>
  <c r="M94" i="11"/>
  <c r="M92" i="11"/>
  <c r="D115" i="11"/>
  <c r="C115" i="11"/>
  <c r="D114" i="11"/>
  <c r="C114" i="11"/>
  <c r="L113" i="11"/>
  <c r="K113" i="11"/>
  <c r="J113" i="11"/>
  <c r="I113" i="11"/>
  <c r="H113" i="11"/>
  <c r="G113" i="11"/>
  <c r="F113" i="11"/>
  <c r="E113" i="11"/>
  <c r="L112" i="11"/>
  <c r="K112" i="11"/>
  <c r="J112" i="11"/>
  <c r="I112" i="11"/>
  <c r="H112" i="11"/>
  <c r="G112" i="11"/>
  <c r="F112" i="11"/>
  <c r="E112" i="11"/>
  <c r="D111" i="11"/>
  <c r="C111" i="11"/>
  <c r="D110" i="11"/>
  <c r="D112" i="11" s="1"/>
  <c r="C110" i="11"/>
  <c r="C112" i="11" s="1"/>
  <c r="D109" i="11"/>
  <c r="D107" i="11" s="1"/>
  <c r="C109" i="11"/>
  <c r="C107" i="11" s="1"/>
  <c r="D108" i="11"/>
  <c r="C108" i="11"/>
  <c r="L107" i="11"/>
  <c r="K107" i="11"/>
  <c r="J107" i="11"/>
  <c r="I107" i="11"/>
  <c r="H107" i="11"/>
  <c r="G107" i="11"/>
  <c r="F107" i="11"/>
  <c r="E107" i="11"/>
  <c r="L106" i="11"/>
  <c r="K106" i="11"/>
  <c r="J106" i="11"/>
  <c r="I106" i="11"/>
  <c r="H106" i="11"/>
  <c r="G106" i="11"/>
  <c r="F106" i="11"/>
  <c r="E106" i="11"/>
  <c r="D105" i="11"/>
  <c r="C105" i="11"/>
  <c r="D104" i="11"/>
  <c r="C104" i="11"/>
  <c r="D103" i="11"/>
  <c r="D96" i="11" s="1"/>
  <c r="C103" i="11"/>
  <c r="C96" i="11" s="1"/>
  <c r="L102" i="11"/>
  <c r="K95" i="11" s="1"/>
  <c r="K102" i="11"/>
  <c r="J102" i="11"/>
  <c r="I95" i="11" s="1"/>
  <c r="I102" i="11"/>
  <c r="H102" i="11"/>
  <c r="G95" i="11" s="1"/>
  <c r="G102" i="11"/>
  <c r="F102" i="11"/>
  <c r="E102" i="11"/>
  <c r="D101" i="11"/>
  <c r="C101" i="11"/>
  <c r="L100" i="11"/>
  <c r="K100" i="11"/>
  <c r="J100" i="11"/>
  <c r="I100" i="11"/>
  <c r="H100" i="11"/>
  <c r="G100" i="11"/>
  <c r="F100" i="11"/>
  <c r="E100" i="11"/>
  <c r="L99" i="11"/>
  <c r="K99" i="11"/>
  <c r="J99" i="11"/>
  <c r="I99" i="11"/>
  <c r="H99" i="11"/>
  <c r="G99" i="11"/>
  <c r="F99" i="11"/>
  <c r="E99" i="11"/>
  <c r="D98" i="11"/>
  <c r="C98" i="11"/>
  <c r="K96" i="11"/>
  <c r="K94" i="11" s="1"/>
  <c r="I96" i="11"/>
  <c r="I94" i="11" s="1"/>
  <c r="G96" i="11"/>
  <c r="G94" i="11" s="1"/>
  <c r="E96" i="11"/>
  <c r="E94" i="11" s="1"/>
  <c r="E95" i="11"/>
  <c r="K92" i="11"/>
  <c r="I92" i="11"/>
  <c r="G92" i="11"/>
  <c r="E92" i="11"/>
  <c r="D91" i="11"/>
  <c r="C90" i="11"/>
  <c r="C89" i="11"/>
  <c r="R75" i="11"/>
  <c r="Q75" i="11"/>
  <c r="R74" i="11"/>
  <c r="Q74" i="11"/>
  <c r="R69" i="11"/>
  <c r="Q69" i="11"/>
  <c r="R68" i="11"/>
  <c r="Q68" i="11"/>
  <c r="R64" i="11"/>
  <c r="Q64" i="11"/>
  <c r="R62" i="11"/>
  <c r="Q62" i="11"/>
  <c r="R61" i="11"/>
  <c r="Q61" i="11"/>
  <c r="Q58" i="11"/>
  <c r="Q56" i="11" s="1"/>
  <c r="Q57" i="11"/>
  <c r="Q54" i="11"/>
  <c r="D77" i="11"/>
  <c r="C77" i="11"/>
  <c r="D76" i="11"/>
  <c r="C76" i="11"/>
  <c r="P75" i="11"/>
  <c r="O75" i="11"/>
  <c r="N75" i="11"/>
  <c r="M75" i="11"/>
  <c r="L75" i="11"/>
  <c r="K75" i="11"/>
  <c r="J75" i="11"/>
  <c r="I75" i="11"/>
  <c r="H75" i="11"/>
  <c r="G75" i="11"/>
  <c r="F75" i="11"/>
  <c r="E75" i="11"/>
  <c r="D75" i="11"/>
  <c r="C75" i="11"/>
  <c r="P74" i="11"/>
  <c r="O74" i="11"/>
  <c r="N74" i="11"/>
  <c r="M74" i="11"/>
  <c r="L74" i="11"/>
  <c r="K74" i="11"/>
  <c r="J74" i="11"/>
  <c r="I74" i="11"/>
  <c r="H74" i="11"/>
  <c r="G74" i="11"/>
  <c r="F74" i="11"/>
  <c r="E74" i="11"/>
  <c r="D74" i="11"/>
  <c r="C74" i="11"/>
  <c r="D73" i="11"/>
  <c r="C73" i="11"/>
  <c r="D72" i="11"/>
  <c r="C72" i="11"/>
  <c r="D71" i="11"/>
  <c r="C71" i="11"/>
  <c r="D70" i="11"/>
  <c r="C70" i="11"/>
  <c r="C53" i="11" s="1"/>
  <c r="C54" i="11" s="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7" i="11"/>
  <c r="C67" i="11"/>
  <c r="D66" i="11"/>
  <c r="D68" i="11" s="1"/>
  <c r="C66" i="11"/>
  <c r="C68" i="11" s="1"/>
  <c r="D65" i="11"/>
  <c r="C65" i="11"/>
  <c r="P64" i="11"/>
  <c r="O57" i="11" s="1"/>
  <c r="O64" i="11"/>
  <c r="N64" i="11"/>
  <c r="M57" i="11" s="1"/>
  <c r="M64" i="11"/>
  <c r="L64" i="11"/>
  <c r="K57" i="11" s="1"/>
  <c r="K64" i="11"/>
  <c r="J64" i="11"/>
  <c r="I57" i="11" s="1"/>
  <c r="I64" i="11"/>
  <c r="H64" i="11"/>
  <c r="G57" i="11" s="1"/>
  <c r="G64" i="11"/>
  <c r="F64" i="11"/>
  <c r="E57" i="11" s="1"/>
  <c r="E64" i="11"/>
  <c r="D63" i="11"/>
  <c r="D62" i="11" s="1"/>
  <c r="C63" i="11"/>
  <c r="C57" i="11" s="1"/>
  <c r="P62" i="11"/>
  <c r="O62" i="11"/>
  <c r="N62" i="11"/>
  <c r="M62" i="11"/>
  <c r="L62" i="11"/>
  <c r="K62" i="11"/>
  <c r="J62" i="11"/>
  <c r="I62" i="11"/>
  <c r="H62" i="11"/>
  <c r="G62" i="11"/>
  <c r="F62" i="11"/>
  <c r="E62" i="11"/>
  <c r="P61" i="11"/>
  <c r="O61" i="11"/>
  <c r="N61" i="11"/>
  <c r="M61" i="11"/>
  <c r="L61" i="11"/>
  <c r="K61" i="11"/>
  <c r="J61" i="11"/>
  <c r="I61" i="11"/>
  <c r="H61" i="11"/>
  <c r="G61" i="11"/>
  <c r="F61" i="11"/>
  <c r="E61" i="11"/>
  <c r="D60" i="11"/>
  <c r="D61" i="11" s="1"/>
  <c r="C60" i="11"/>
  <c r="C61" i="11" s="1"/>
  <c r="O58" i="11"/>
  <c r="O56" i="11" s="1"/>
  <c r="M58" i="11"/>
  <c r="M56" i="11" s="1"/>
  <c r="K58" i="11"/>
  <c r="K56" i="11" s="1"/>
  <c r="I58" i="11"/>
  <c r="I56" i="11" s="1"/>
  <c r="G58" i="11"/>
  <c r="G56" i="11" s="1"/>
  <c r="E58" i="11"/>
  <c r="E56" i="11" s="1"/>
  <c r="D58" i="11"/>
  <c r="D56" i="11" s="1"/>
  <c r="C58" i="11"/>
  <c r="C56" i="11" s="1"/>
  <c r="O54" i="11"/>
  <c r="M54" i="11"/>
  <c r="K54" i="11"/>
  <c r="I54" i="11"/>
  <c r="G54" i="11"/>
  <c r="E54" i="11"/>
  <c r="D53" i="11"/>
  <c r="D55" i="11" s="1"/>
  <c r="C52" i="11"/>
  <c r="C51" i="11"/>
  <c r="R26" i="11"/>
  <c r="Q26" i="11"/>
  <c r="Q24" i="11"/>
  <c r="R23" i="11"/>
  <c r="Q23" i="11"/>
  <c r="D27" i="11"/>
  <c r="D26" i="11" s="1"/>
  <c r="C27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5" i="11"/>
  <c r="D24" i="11" s="1"/>
  <c r="C25" i="11"/>
  <c r="C26" i="11" s="1"/>
  <c r="O24" i="11"/>
  <c r="M24" i="11"/>
  <c r="K24" i="11"/>
  <c r="I24" i="11"/>
  <c r="G24" i="11"/>
  <c r="E24" i="11"/>
  <c r="C24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2" i="11"/>
  <c r="D23" i="11" s="1"/>
  <c r="C22" i="11"/>
  <c r="C23" i="11" s="1"/>
  <c r="C100" i="11" l="1"/>
  <c r="D99" i="11"/>
  <c r="D92" i="11"/>
  <c r="D100" i="11"/>
  <c r="C94" i="11"/>
  <c r="D94" i="11"/>
  <c r="C106" i="11"/>
  <c r="D106" i="11"/>
  <c r="D95" i="11"/>
  <c r="D93" i="11"/>
  <c r="C95" i="11"/>
  <c r="C91" i="11"/>
  <c r="C92" i="11" s="1"/>
  <c r="D113" i="11"/>
  <c r="C102" i="11"/>
  <c r="C99" i="11"/>
  <c r="D102" i="11"/>
  <c r="C113" i="11"/>
  <c r="D57" i="11"/>
  <c r="D54" i="11"/>
  <c r="C64" i="11"/>
  <c r="D64" i="11"/>
  <c r="C62" i="11"/>
  <c r="C55" i="11"/>
  <c r="C93" i="11" l="1"/>
  <c r="B83" i="11" l="1"/>
  <c r="B82" i="11"/>
  <c r="B44" i="11"/>
  <c r="C13" i="11"/>
  <c r="C14" i="11"/>
  <c r="D16" i="11" s="1"/>
  <c r="D15" i="11"/>
  <c r="E16" i="11"/>
  <c r="G16" i="11"/>
  <c r="I16" i="11"/>
  <c r="K16" i="11"/>
  <c r="M16" i="11"/>
  <c r="O16" i="11"/>
  <c r="Q16" i="11"/>
  <c r="E18" i="11"/>
  <c r="G18" i="11"/>
  <c r="I18" i="11"/>
  <c r="C19" i="11"/>
  <c r="E19" i="11"/>
  <c r="G19" i="11"/>
  <c r="I19" i="11"/>
  <c r="K19" i="11"/>
  <c r="M19" i="11"/>
  <c r="O19" i="11"/>
  <c r="Q19" i="11"/>
  <c r="E20" i="11"/>
  <c r="G20" i="11"/>
  <c r="I20" i="11"/>
  <c r="K20" i="11"/>
  <c r="K18" i="11" s="1"/>
  <c r="M20" i="11"/>
  <c r="M18" i="11" s="1"/>
  <c r="O20" i="11"/>
  <c r="O18" i="11" s="1"/>
  <c r="Q20" i="11"/>
  <c r="Q18" i="11" s="1"/>
  <c r="D28" i="11"/>
  <c r="D31" i="11" s="1"/>
  <c r="D29" i="11"/>
  <c r="D17" i="11" s="1"/>
  <c r="F30" i="11"/>
  <c r="H30" i="11"/>
  <c r="J30" i="11"/>
  <c r="L30" i="11"/>
  <c r="N30" i="11"/>
  <c r="P30" i="11"/>
  <c r="R30" i="11"/>
  <c r="F31" i="11"/>
  <c r="H31" i="11"/>
  <c r="J31" i="11"/>
  <c r="L31" i="11"/>
  <c r="N31" i="11"/>
  <c r="P31" i="11"/>
  <c r="R31" i="11"/>
  <c r="D32" i="11"/>
  <c r="D33" i="11"/>
  <c r="D34" i="11"/>
  <c r="D35" i="11"/>
  <c r="D36" i="11"/>
  <c r="F36" i="11"/>
  <c r="H36" i="11"/>
  <c r="J36" i="11"/>
  <c r="L36" i="11"/>
  <c r="N36" i="11"/>
  <c r="P36" i="11"/>
  <c r="R36" i="11"/>
  <c r="F37" i="11"/>
  <c r="H37" i="11"/>
  <c r="J37" i="11"/>
  <c r="L37" i="11"/>
  <c r="N37" i="11"/>
  <c r="P37" i="11"/>
  <c r="R37" i="11"/>
  <c r="D38" i="11"/>
  <c r="D39" i="11"/>
  <c r="D37" i="11" s="1"/>
  <c r="B9" i="11"/>
  <c r="B3" i="11"/>
  <c r="D19" i="11" l="1"/>
  <c r="B10" i="11"/>
  <c r="D30" i="11"/>
  <c r="D18" i="11"/>
  <c r="B45" i="11"/>
  <c r="B4" i="11" l="1"/>
</calcChain>
</file>

<file path=xl/sharedStrings.xml><?xml version="1.0" encoding="utf-8"?>
<sst xmlns="http://schemas.openxmlformats.org/spreadsheetml/2006/main" count="194" uniqueCount="51">
  <si>
    <t>Faces B1</t>
  </si>
  <si>
    <t>Campaign</t>
  </si>
  <si>
    <t>Dates</t>
  </si>
  <si>
    <t>Planned Budget</t>
  </si>
  <si>
    <t>Actual Budget</t>
  </si>
  <si>
    <t>PPT Executive Summary</t>
  </si>
  <si>
    <t>GOOGLE - MEDIA METRICS</t>
  </si>
  <si>
    <t>Target Audience</t>
  </si>
  <si>
    <t>25-54 + Interests</t>
  </si>
  <si>
    <t>Budget Planned</t>
  </si>
  <si>
    <t>Budget Actual</t>
  </si>
  <si>
    <t>UAE</t>
  </si>
  <si>
    <t>OMN</t>
  </si>
  <si>
    <t>QAT</t>
  </si>
  <si>
    <t>BAH</t>
  </si>
  <si>
    <t>KW</t>
  </si>
  <si>
    <t>JOR</t>
  </si>
  <si>
    <t>LEB</t>
  </si>
  <si>
    <t>Campaign Level</t>
  </si>
  <si>
    <t>Census TA</t>
  </si>
  <si>
    <t>TA Population</t>
  </si>
  <si>
    <t>Total Reach</t>
  </si>
  <si>
    <t>Total Reach%</t>
  </si>
  <si>
    <t>Total Frequency</t>
  </si>
  <si>
    <t>CPM</t>
  </si>
  <si>
    <t>Impressions</t>
  </si>
  <si>
    <t>Budget</t>
  </si>
  <si>
    <t>Planned</t>
  </si>
  <si>
    <t>Actuals</t>
  </si>
  <si>
    <t>Awareness</t>
  </si>
  <si>
    <t>Reach</t>
  </si>
  <si>
    <t>Reach %</t>
  </si>
  <si>
    <t>Frequency</t>
  </si>
  <si>
    <t>Consideration</t>
  </si>
  <si>
    <t>Views</t>
  </si>
  <si>
    <t>VVC 2.0</t>
  </si>
  <si>
    <t>VTR%</t>
  </si>
  <si>
    <t>CPV</t>
  </si>
  <si>
    <t>Reach abs.</t>
  </si>
  <si>
    <t>Purchase</t>
  </si>
  <si>
    <t>Clicks</t>
  </si>
  <si>
    <t>VAC 2.0</t>
  </si>
  <si>
    <t>CTR%</t>
  </si>
  <si>
    <t>CPC</t>
  </si>
  <si>
    <t>n.a.</t>
  </si>
  <si>
    <t>BLS</t>
  </si>
  <si>
    <t>META - MEDIA METRICS</t>
  </si>
  <si>
    <t>TIKTOK - MEDIA METRICS</t>
  </si>
  <si>
    <t>DV360 GNE TOTAL</t>
  </si>
  <si>
    <t>META GNE TOTAL</t>
  </si>
  <si>
    <t>TIKTOK GNE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</si>
</sst>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$-409]#,##0"/>
    <numFmt numFmtId="165" formatCode="[$$-409]#,##0.00"/>
    <numFmt numFmtId="166" formatCode="[$$-409]#,##0.000"/>
    <numFmt numFmtId="168" formatCode="[$$-409]#,##0_ ;\-[$$-409]#,##0\ "/>
    <numFmt numFmtId="171" formatCode="0.0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rgb="FF000000"/>
      <name val="Roboto"/>
    </font>
    <font>
      <b/>
      <sz val="9"/>
      <color rgb="FF000000"/>
      <name val="Roboto"/>
    </font>
    <font>
      <sz val="9"/>
      <color theme="1"/>
      <name val="Roboto"/>
    </font>
    <font>
      <b/>
      <sz val="9"/>
      <color theme="1"/>
      <name val="Roboto"/>
    </font>
    <font>
      <b/>
      <sz val="9"/>
      <color rgb="FFFFFFFF"/>
      <name val="Roboto"/>
    </font>
    <font>
      <i/>
      <sz val="9"/>
      <color rgb="FF000000"/>
      <name val="Roboto"/>
    </font>
    <font>
      <b/>
      <i/>
      <sz val="9"/>
      <color rgb="FF000000"/>
      <name val="Roboto"/>
    </font>
    <font>
      <b/>
      <sz val="9"/>
      <color theme="0"/>
      <name val="Roboto"/>
    </font>
    <font>
      <sz val="9"/>
      <color theme="0"/>
      <name val="Roboto"/>
    </font>
    <font>
      <sz val="10"/>
      <color rgb="FF000000"/>
      <name val="Roboto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rgb="FF00FF00"/>
      </patternFill>
    </fill>
    <fill>
      <patternFill patternType="solid">
        <fgColor theme="4" tint="0.79998168889431442"/>
        <bgColor rgb="FFE7E6E6"/>
      </patternFill>
    </fill>
    <fill>
      <patternFill patternType="solid">
        <fgColor rgb="FF000000"/>
        <bgColor rgb="FF000000"/>
      </patternFill>
    </fill>
    <fill>
      <patternFill patternType="solid">
        <fgColor rgb="FF26E62F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 tint="-0.249977111117893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02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164" fontId="4" fillId="6" borderId="0" xfId="2" applyNumberFormat="1" applyFont="1" applyFill="1" applyAlignment="1">
      <alignment horizontal="left" vertical="center"/>
    </xf>
    <xf numFmtId="0" fontId="4" fillId="0" borderId="0" xfId="2" applyFont="1"/>
    <xf numFmtId="0" fontId="5" fillId="0" borderId="0" xfId="2" applyFont="1"/>
    <xf numFmtId="0" fontId="3" fillId="2" borderId="0" xfId="2" applyFont="1" applyFill="1" applyAlignment="1">
      <alignment horizontal="left" vertical="center"/>
    </xf>
    <xf numFmtId="14" fontId="2" fillId="0" borderId="0" xfId="2" applyNumberFormat="1" applyFont="1" applyAlignment="1">
      <alignment horizontal="left" vertical="center"/>
    </xf>
    <xf numFmtId="0" fontId="2" fillId="0" borderId="0" xfId="2" applyFont="1" applyAlignment="1">
      <alignment horizontal="center" vertical="center"/>
    </xf>
    <xf numFmtId="164" fontId="2" fillId="0" borderId="0" xfId="2" applyNumberFormat="1" applyFont="1" applyAlignment="1">
      <alignment horizontal="left" vertical="center"/>
    </xf>
    <xf numFmtId="0" fontId="3" fillId="5" borderId="0" xfId="2" applyFont="1" applyFill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0" borderId="0" xfId="2" applyFont="1" applyAlignment="1">
      <alignment horizontal="left" vertical="center"/>
    </xf>
    <xf numFmtId="3" fontId="5" fillId="0" borderId="0" xfId="2" applyNumberFormat="1" applyFont="1"/>
    <xf numFmtId="0" fontId="2" fillId="11" borderId="0" xfId="2" applyFont="1" applyFill="1" applyAlignment="1">
      <alignment horizontal="left" vertical="center"/>
    </xf>
    <xf numFmtId="43" fontId="5" fillId="0" borderId="0" xfId="4" applyFont="1" applyAlignment="1">
      <alignment horizontal="right"/>
    </xf>
    <xf numFmtId="0" fontId="3" fillId="14" borderId="0" xfId="2" applyFont="1" applyFill="1" applyAlignment="1">
      <alignment horizontal="left" vertical="center"/>
    </xf>
    <xf numFmtId="164" fontId="2" fillId="6" borderId="0" xfId="2" applyNumberFormat="1" applyFont="1" applyFill="1" applyAlignment="1">
      <alignment horizontal="left" vertical="center"/>
    </xf>
    <xf numFmtId="164" fontId="4" fillId="6" borderId="33" xfId="0" applyNumberFormat="1" applyFont="1" applyFill="1" applyBorder="1" applyAlignment="1">
      <alignment horizontal="center" vertical="center" wrapText="1"/>
    </xf>
    <xf numFmtId="164" fontId="4" fillId="6" borderId="34" xfId="0" applyNumberFormat="1" applyFont="1" applyFill="1" applyBorder="1" applyAlignment="1">
      <alignment horizontal="center" vertical="center" wrapText="1"/>
    </xf>
    <xf numFmtId="0" fontId="5" fillId="10" borderId="25" xfId="0" applyFont="1" applyFill="1" applyBorder="1" applyAlignment="1">
      <alignment vertical="center" wrapText="1"/>
    </xf>
    <xf numFmtId="164" fontId="5" fillId="6" borderId="33" xfId="0" applyNumberFormat="1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vertical="center" wrapText="1"/>
    </xf>
    <xf numFmtId="0" fontId="5" fillId="10" borderId="34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5" fillId="9" borderId="25" xfId="0" applyFont="1" applyFill="1" applyBorder="1" applyAlignment="1">
      <alignment vertical="center" wrapText="1"/>
    </xf>
    <xf numFmtId="0" fontId="5" fillId="6" borderId="50" xfId="0" applyFont="1" applyFill="1" applyBorder="1" applyAlignment="1">
      <alignment vertical="center" wrapText="1"/>
    </xf>
    <xf numFmtId="0" fontId="4" fillId="6" borderId="50" xfId="0" applyFont="1" applyFill="1" applyBorder="1" applyAlignment="1">
      <alignment vertical="center" wrapText="1"/>
    </xf>
    <xf numFmtId="0" fontId="5" fillId="10" borderId="21" xfId="0" applyFont="1" applyFill="1" applyBorder="1" applyAlignment="1">
      <alignment vertical="center" wrapText="1"/>
    </xf>
    <xf numFmtId="0" fontId="2" fillId="0" borderId="0" xfId="2" applyFont="1" applyAlignment="1">
      <alignment horizontal="left" vertical="center"/>
    </xf>
    <xf numFmtId="0" fontId="5" fillId="6" borderId="21" xfId="0" applyFont="1" applyFill="1" applyBorder="1" applyAlignment="1">
      <alignment vertical="center" wrapText="1"/>
    </xf>
    <xf numFmtId="0" fontId="5" fillId="10" borderId="45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vertical="center" wrapText="1"/>
    </xf>
    <xf numFmtId="0" fontId="10" fillId="13" borderId="25" xfId="0" applyFont="1" applyFill="1" applyBorder="1" applyAlignment="1">
      <alignment vertical="center" wrapText="1"/>
    </xf>
    <xf numFmtId="0" fontId="9" fillId="13" borderId="31" xfId="0" applyFont="1" applyFill="1" applyBorder="1" applyAlignment="1">
      <alignment horizontal="center" vertical="center" wrapText="1"/>
    </xf>
    <xf numFmtId="0" fontId="9" fillId="13" borderId="21" xfId="0" applyFont="1" applyFill="1" applyBorder="1" applyAlignment="1">
      <alignment horizontal="center" vertical="center" wrapText="1"/>
    </xf>
    <xf numFmtId="0" fontId="5" fillId="15" borderId="31" xfId="2" applyFont="1" applyFill="1" applyBorder="1" applyAlignment="1">
      <alignment horizontal="center" vertical="center" wrapText="1"/>
    </xf>
    <xf numFmtId="0" fontId="5" fillId="15" borderId="21" xfId="2" applyFont="1" applyFill="1" applyBorder="1" applyAlignment="1">
      <alignment horizontal="center" vertical="center" wrapText="1"/>
    </xf>
    <xf numFmtId="0" fontId="5" fillId="15" borderId="32" xfId="2" applyFont="1" applyFill="1" applyBorder="1" applyAlignment="1">
      <alignment horizontal="center" vertical="center" wrapText="1"/>
    </xf>
    <xf numFmtId="0" fontId="5" fillId="15" borderId="22" xfId="2" applyFont="1" applyFill="1" applyBorder="1" applyAlignment="1">
      <alignment horizontal="center" vertical="center" wrapText="1"/>
    </xf>
    <xf numFmtId="0" fontId="5" fillId="15" borderId="35" xfId="2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42" xfId="0" applyFont="1" applyFill="1" applyBorder="1" applyAlignment="1">
      <alignment vertical="center" wrapText="1"/>
    </xf>
    <xf numFmtId="0" fontId="5" fillId="6" borderId="34" xfId="0" applyFont="1" applyFill="1" applyBorder="1" applyAlignment="1">
      <alignment vertical="center" wrapText="1"/>
    </xf>
    <xf numFmtId="0" fontId="5" fillId="10" borderId="5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6" borderId="55" xfId="0" applyFont="1" applyFill="1" applyBorder="1" applyAlignment="1">
      <alignment vertical="center" wrapText="1"/>
    </xf>
    <xf numFmtId="168" fontId="3" fillId="6" borderId="52" xfId="0" applyNumberFormat="1" applyFont="1" applyFill="1" applyBorder="1" applyAlignment="1">
      <alignment horizontal="center" vertical="center"/>
    </xf>
    <xf numFmtId="164" fontId="4" fillId="6" borderId="52" xfId="0" applyNumberFormat="1" applyFont="1" applyFill="1" applyBorder="1" applyAlignment="1">
      <alignment horizontal="center" vertical="center" wrapText="1"/>
    </xf>
    <xf numFmtId="164" fontId="4" fillId="6" borderId="3" xfId="0" applyNumberFormat="1" applyFont="1" applyFill="1" applyBorder="1" applyAlignment="1">
      <alignment horizontal="center" vertical="center" wrapText="1"/>
    </xf>
    <xf numFmtId="164" fontId="4" fillId="6" borderId="5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9" borderId="25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5" fillId="0" borderId="50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58" xfId="0" applyFont="1" applyBorder="1" applyAlignment="1">
      <alignment vertical="top" wrapText="1"/>
    </xf>
    <xf numFmtId="0" fontId="5" fillId="10" borderId="59" xfId="0" applyFont="1" applyFill="1" applyBorder="1" applyAlignment="1">
      <alignment vertical="center" wrapText="1"/>
    </xf>
    <xf numFmtId="9" fontId="4" fillId="0" borderId="0" xfId="2" applyNumberFormat="1" applyFont="1"/>
    <xf numFmtId="0" fontId="5" fillId="0" borderId="50" xfId="0" applyFont="1" applyBorder="1" applyAlignment="1">
      <alignment vertical="center" wrapText="1"/>
    </xf>
    <xf numFmtId="0" fontId="4" fillId="0" borderId="50" xfId="0" applyFont="1" applyBorder="1" applyAlignment="1">
      <alignment vertical="center" wrapText="1"/>
    </xf>
    <xf numFmtId="0" fontId="4" fillId="0" borderId="51" xfId="0" applyFont="1" applyBorder="1" applyAlignment="1">
      <alignment vertical="center" wrapText="1"/>
    </xf>
    <xf numFmtId="0" fontId="5" fillId="6" borderId="25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9" borderId="60" xfId="0" applyFont="1" applyFill="1" applyBorder="1" applyAlignment="1">
      <alignment horizontal="left" vertical="center" wrapText="1"/>
    </xf>
    <xf numFmtId="0" fontId="5" fillId="9" borderId="61" xfId="0" applyFont="1" applyFill="1" applyBorder="1" applyAlignment="1">
      <alignment horizontal="left" vertical="center" wrapText="1"/>
    </xf>
    <xf numFmtId="0" fontId="5" fillId="9" borderId="62" xfId="0" applyFont="1" applyFill="1" applyBorder="1" applyAlignment="1">
      <alignment horizontal="left" vertical="center" wrapText="1"/>
    </xf>
    <xf numFmtId="0" fontId="5" fillId="6" borderId="43" xfId="0" applyFont="1" applyFill="1" applyBorder="1" applyAlignment="1">
      <alignment vertical="center" wrapText="1"/>
    </xf>
    <xf numFmtId="0" fontId="5" fillId="10" borderId="43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vertical="center" wrapText="1"/>
    </xf>
    <xf numFmtId="0" fontId="5" fillId="12" borderId="50" xfId="0" applyFont="1" applyFill="1" applyBorder="1" applyAlignment="1">
      <alignment horizontal="left" vertical="center" wrapText="1"/>
    </xf>
    <xf numFmtId="0" fontId="4" fillId="12" borderId="50" xfId="0" applyFont="1" applyFill="1" applyBorder="1" applyAlignment="1">
      <alignment horizontal="left" vertical="center" wrapText="1"/>
    </xf>
    <xf numFmtId="0" fontId="4" fillId="12" borderId="51" xfId="0" applyFont="1" applyFill="1" applyBorder="1" applyAlignment="1">
      <alignment horizontal="left" vertical="center" wrapText="1"/>
    </xf>
    <xf numFmtId="3" fontId="5" fillId="6" borderId="41" xfId="0" applyNumberFormat="1" applyFont="1" applyFill="1" applyBorder="1" applyAlignment="1">
      <alignment horizontal="center" vertical="center" wrapText="1"/>
    </xf>
    <xf numFmtId="3" fontId="5" fillId="6" borderId="5" xfId="0" applyNumberFormat="1" applyFont="1" applyFill="1" applyBorder="1" applyAlignment="1">
      <alignment horizontal="center" vertical="center" wrapText="1"/>
    </xf>
    <xf numFmtId="3" fontId="5" fillId="6" borderId="36" xfId="0" applyNumberFormat="1" applyFont="1" applyFill="1" applyBorder="1" applyAlignment="1">
      <alignment horizontal="center" vertical="center" wrapText="1"/>
    </xf>
    <xf numFmtId="3" fontId="5" fillId="6" borderId="7" xfId="0" applyNumberFormat="1" applyFont="1" applyFill="1" applyBorder="1" applyAlignment="1">
      <alignment horizontal="center" vertical="center" wrapText="1"/>
    </xf>
    <xf numFmtId="3" fontId="5" fillId="6" borderId="54" xfId="0" applyNumberFormat="1" applyFont="1" applyFill="1" applyBorder="1" applyAlignment="1">
      <alignment horizontal="center" vertical="center" wrapText="1"/>
    </xf>
    <xf numFmtId="3" fontId="5" fillId="0" borderId="31" xfId="0" applyNumberFormat="1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/>
    </xf>
    <xf numFmtId="0" fontId="4" fillId="0" borderId="0" xfId="2" applyFont="1" applyAlignment="1">
      <alignment horizontal="left"/>
    </xf>
    <xf numFmtId="0" fontId="11" fillId="3" borderId="9" xfId="2" applyFont="1" applyFill="1" applyBorder="1" applyAlignment="1">
      <alignment horizontal="left" vertical="center" wrapText="1"/>
    </xf>
    <xf numFmtId="0" fontId="11" fillId="3" borderId="10" xfId="2" applyFont="1" applyFill="1" applyBorder="1" applyAlignment="1">
      <alignment horizontal="left" vertical="center" wrapText="1"/>
    </xf>
    <xf numFmtId="0" fontId="11" fillId="3" borderId="11" xfId="2" applyFont="1" applyFill="1" applyBorder="1" applyAlignment="1">
      <alignment horizontal="left" vertical="center" wrapText="1"/>
    </xf>
    <xf numFmtId="0" fontId="11" fillId="3" borderId="12" xfId="2" applyFont="1" applyFill="1" applyBorder="1" applyAlignment="1">
      <alignment horizontal="left" vertical="center" wrapText="1"/>
    </xf>
    <xf numFmtId="0" fontId="11" fillId="3" borderId="0" xfId="2" applyFont="1" applyFill="1" applyAlignment="1">
      <alignment horizontal="left" vertical="center" wrapText="1"/>
    </xf>
    <xf numFmtId="0" fontId="11" fillId="3" borderId="13" xfId="2" applyFont="1" applyFill="1" applyBorder="1" applyAlignment="1">
      <alignment horizontal="left" vertical="center" wrapText="1"/>
    </xf>
    <xf numFmtId="0" fontId="11" fillId="3" borderId="14" xfId="2" applyFont="1" applyFill="1" applyBorder="1" applyAlignment="1">
      <alignment horizontal="left" vertical="center" wrapText="1"/>
    </xf>
    <xf numFmtId="0" fontId="11" fillId="3" borderId="15" xfId="2" applyFont="1" applyFill="1" applyBorder="1" applyAlignment="1">
      <alignment horizontal="left" vertical="center" wrapText="1"/>
    </xf>
    <xf numFmtId="0" fontId="11" fillId="3" borderId="16" xfId="2" applyFont="1" applyFill="1" applyBorder="1" applyAlignment="1">
      <alignment horizontal="left" vertical="center" wrapText="1"/>
    </xf>
    <xf numFmtId="164" fontId="2" fillId="0" borderId="0" xfId="2" applyNumberFormat="1" applyFont="1" applyAlignment="1">
      <alignment horizontal="center" vertical="center"/>
    </xf>
    <xf numFmtId="164" fontId="2" fillId="0" borderId="13" xfId="2" applyNumberFormat="1" applyFont="1" applyBorder="1" applyAlignment="1">
      <alignment horizontal="center" vertical="center"/>
    </xf>
    <xf numFmtId="0" fontId="6" fillId="4" borderId="23" xfId="2" applyFont="1" applyFill="1" applyBorder="1" applyAlignment="1">
      <alignment horizontal="left" vertical="center"/>
    </xf>
    <xf numFmtId="0" fontId="6" fillId="4" borderId="4" xfId="2" applyFont="1" applyFill="1" applyBorder="1" applyAlignment="1">
      <alignment horizontal="left" vertical="center"/>
    </xf>
    <xf numFmtId="0" fontId="6" fillId="7" borderId="39" xfId="0" applyFont="1" applyFill="1" applyBorder="1" applyAlignment="1">
      <alignment horizontal="center" vertical="center" wrapText="1"/>
    </xf>
    <xf numFmtId="0" fontId="6" fillId="7" borderId="53" xfId="0" applyFont="1" applyFill="1" applyBorder="1" applyAlignment="1">
      <alignment horizontal="center" vertical="center" wrapText="1"/>
    </xf>
    <xf numFmtId="0" fontId="5" fillId="8" borderId="39" xfId="0" applyFont="1" applyFill="1" applyBorder="1" applyAlignment="1">
      <alignment horizontal="center" vertical="center" wrapText="1"/>
    </xf>
    <xf numFmtId="0" fontId="5" fillId="8" borderId="53" xfId="0" applyFont="1" applyFill="1" applyBorder="1" applyAlignment="1">
      <alignment horizontal="center" vertical="center" wrapText="1"/>
    </xf>
    <xf numFmtId="0" fontId="5" fillId="8" borderId="40" xfId="0" applyFont="1" applyFill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5" fillId="8" borderId="37" xfId="0" applyFont="1" applyFill="1" applyBorder="1" applyAlignment="1">
      <alignment horizontal="center" vertical="center" wrapText="1"/>
    </xf>
    <xf numFmtId="3" fontId="5" fillId="0" borderId="32" xfId="0" applyNumberFormat="1" applyFont="1" applyBorder="1" applyAlignment="1">
      <alignment horizontal="center" vertical="center" wrapText="1"/>
    </xf>
    <xf numFmtId="0" fontId="4" fillId="10" borderId="19" xfId="0" applyFont="1" applyFill="1" applyBorder="1" applyAlignment="1">
      <alignment horizontal="left" vertical="center" wrapText="1"/>
    </xf>
    <xf numFmtId="0" fontId="4" fillId="10" borderId="15" xfId="0" applyFont="1" applyFill="1" applyBorder="1" applyAlignment="1">
      <alignment horizontal="left" vertical="center" wrapText="1"/>
    </xf>
    <xf numFmtId="0" fontId="4" fillId="10" borderId="20" xfId="0" applyFont="1" applyFill="1" applyBorder="1" applyAlignment="1">
      <alignment horizontal="left" vertical="center" wrapText="1"/>
    </xf>
    <xf numFmtId="0" fontId="2" fillId="3" borderId="9" xfId="2" applyFont="1" applyFill="1" applyBorder="1" applyAlignment="1">
      <alignment horizontal="left" vertical="center" wrapText="1"/>
    </xf>
    <xf numFmtId="0" fontId="2" fillId="3" borderId="10" xfId="2" applyFont="1" applyFill="1" applyBorder="1" applyAlignment="1">
      <alignment horizontal="left" vertical="center" wrapText="1"/>
    </xf>
    <xf numFmtId="0" fontId="2" fillId="3" borderId="11" xfId="2" applyFont="1" applyFill="1" applyBorder="1" applyAlignment="1">
      <alignment horizontal="left" vertical="center" wrapText="1"/>
    </xf>
    <xf numFmtId="0" fontId="2" fillId="3" borderId="12" xfId="2" applyFont="1" applyFill="1" applyBorder="1" applyAlignment="1">
      <alignment horizontal="left" vertical="center" wrapText="1"/>
    </xf>
    <xf numFmtId="0" fontId="2" fillId="3" borderId="0" xfId="2" applyFont="1" applyFill="1" applyAlignment="1">
      <alignment horizontal="left" vertical="center" wrapText="1"/>
    </xf>
    <xf numFmtId="0" fontId="2" fillId="3" borderId="13" xfId="2" applyFont="1" applyFill="1" applyBorder="1" applyAlignment="1">
      <alignment horizontal="left" vertical="center" wrapText="1"/>
    </xf>
    <xf numFmtId="0" fontId="2" fillId="3" borderId="14" xfId="2" applyFont="1" applyFill="1" applyBorder="1" applyAlignment="1">
      <alignment horizontal="left" vertical="center" wrapText="1"/>
    </xf>
    <xf numFmtId="0" fontId="2" fillId="3" borderId="15" xfId="2" applyFont="1" applyFill="1" applyBorder="1" applyAlignment="1">
      <alignment horizontal="left" vertical="center" wrapText="1"/>
    </xf>
    <xf numFmtId="0" fontId="2" fillId="3" borderId="16" xfId="2" applyFont="1" applyFill="1" applyBorder="1" applyAlignment="1">
      <alignment horizontal="left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47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left" vertical="center" wrapText="1"/>
    </xf>
    <xf numFmtId="0" fontId="4" fillId="10" borderId="19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19" xfId="0" applyFont="1" applyFill="1" applyBorder="1" applyAlignment="1">
      <alignment vertical="center" wrapText="1"/>
    </xf>
    <xf numFmtId="0" fontId="4" fillId="10" borderId="20" xfId="0" applyFont="1" applyFill="1" applyBorder="1" applyAlignment="1">
      <alignment vertical="center" wrapText="1"/>
    </xf>
    <xf numFmtId="3" fontId="5" fillId="0" borderId="31" xfId="0" applyNumberFormat="1" applyFont="1" applyFill="1" applyBorder="1" applyAlignment="1">
      <alignment horizontal="center" vertical="center" wrapText="1"/>
    </xf>
    <xf numFmtId="3" fontId="5" fillId="0" borderId="21" xfId="0" applyNumberFormat="1" applyFont="1" applyFill="1" applyBorder="1" applyAlignment="1">
      <alignment horizontal="center" vertical="center" wrapText="1"/>
    </xf>
    <xf numFmtId="3" fontId="5" fillId="0" borderId="32" xfId="0" applyNumberFormat="1" applyFont="1" applyFill="1" applyBorder="1" applyAlignment="1">
      <alignment horizontal="center" vertical="center" wrapText="1"/>
    </xf>
    <xf numFmtId="3" fontId="5" fillId="0" borderId="22" xfId="0" applyNumberFormat="1" applyFont="1" applyFill="1" applyBorder="1" applyAlignment="1">
      <alignment horizontal="center" vertical="center" wrapText="1"/>
    </xf>
    <xf numFmtId="3" fontId="5" fillId="0" borderId="35" xfId="0" applyNumberFormat="1" applyFont="1" applyFill="1" applyBorder="1" applyAlignment="1">
      <alignment horizontal="center" vertical="center" wrapText="1"/>
    </xf>
    <xf numFmtId="3" fontId="5" fillId="0" borderId="31" xfId="0" applyNumberFormat="1" applyFont="1" applyFill="1" applyBorder="1" applyAlignment="1">
      <alignment horizontal="center" vertical="center" wrapText="1"/>
    </xf>
    <xf numFmtId="3" fontId="5" fillId="0" borderId="21" xfId="0" applyNumberFormat="1" applyFont="1" applyFill="1" applyBorder="1" applyAlignment="1">
      <alignment horizontal="center" vertical="center" wrapText="1"/>
    </xf>
    <xf numFmtId="9" fontId="5" fillId="0" borderId="31" xfId="0" applyNumberFormat="1" applyFont="1" applyFill="1" applyBorder="1" applyAlignment="1">
      <alignment horizontal="center" vertical="center" wrapText="1"/>
    </xf>
    <xf numFmtId="9" fontId="5" fillId="0" borderId="21" xfId="2" applyNumberFormat="1" applyFont="1" applyFill="1" applyBorder="1" applyAlignment="1">
      <alignment horizontal="center" vertical="center" wrapText="1"/>
    </xf>
    <xf numFmtId="9" fontId="5" fillId="0" borderId="31" xfId="0" applyNumberFormat="1" applyFont="1" applyFill="1" applyBorder="1" applyAlignment="1">
      <alignment horizontal="center" vertical="center" wrapText="1"/>
    </xf>
    <xf numFmtId="9" fontId="5" fillId="0" borderId="21" xfId="0" applyNumberFormat="1" applyFont="1" applyFill="1" applyBorder="1" applyAlignment="1">
      <alignment horizontal="center" vertical="center" wrapText="1"/>
    </xf>
    <xf numFmtId="9" fontId="5" fillId="0" borderId="32" xfId="0" applyNumberFormat="1" applyFont="1" applyFill="1" applyBorder="1" applyAlignment="1">
      <alignment horizontal="center" vertical="center" wrapText="1"/>
    </xf>
    <xf numFmtId="9" fontId="5" fillId="0" borderId="22" xfId="0" applyNumberFormat="1" applyFont="1" applyFill="1" applyBorder="1" applyAlignment="1">
      <alignment horizontal="center" vertical="center" wrapText="1"/>
    </xf>
    <xf numFmtId="9" fontId="5" fillId="0" borderId="35" xfId="0" applyNumberFormat="1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1" fontId="5" fillId="0" borderId="21" xfId="2" applyNumberFormat="1" applyFont="1" applyFill="1" applyBorder="1" applyAlignment="1">
      <alignment horizontal="center" vertical="center" wrapText="1"/>
    </xf>
    <xf numFmtId="2" fontId="5" fillId="0" borderId="31" xfId="0" applyNumberFormat="1" applyFont="1" applyFill="1" applyBorder="1" applyAlignment="1">
      <alignment horizontal="center" vertical="center" wrapText="1"/>
    </xf>
    <xf numFmtId="2" fontId="5" fillId="0" borderId="21" xfId="0" applyNumberFormat="1" applyFont="1" applyFill="1" applyBorder="1" applyAlignment="1">
      <alignment horizontal="center" vertical="center" wrapText="1"/>
    </xf>
    <xf numFmtId="2" fontId="5" fillId="0" borderId="32" xfId="0" applyNumberFormat="1" applyFont="1" applyFill="1" applyBorder="1" applyAlignment="1">
      <alignment horizontal="center" vertical="center" wrapText="1"/>
    </xf>
    <xf numFmtId="2" fontId="5" fillId="0" borderId="22" xfId="0" applyNumberFormat="1" applyFont="1" applyFill="1" applyBorder="1" applyAlignment="1">
      <alignment horizontal="center" vertical="center" wrapText="1"/>
    </xf>
    <xf numFmtId="2" fontId="5" fillId="0" borderId="35" xfId="0" applyNumberFormat="1" applyFont="1" applyFill="1" applyBorder="1" applyAlignment="1">
      <alignment horizontal="center" vertical="center" wrapText="1"/>
    </xf>
    <xf numFmtId="165" fontId="5" fillId="0" borderId="31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5" fontId="5" fillId="0" borderId="31" xfId="0" applyNumberFormat="1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165" fontId="5" fillId="0" borderId="22" xfId="0" applyNumberFormat="1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3" fontId="5" fillId="0" borderId="44" xfId="0" applyNumberFormat="1" applyFont="1" applyFill="1" applyBorder="1" applyAlignment="1">
      <alignment horizontal="center" vertical="center" wrapText="1"/>
    </xf>
    <xf numFmtId="3" fontId="5" fillId="0" borderId="32" xfId="0" applyNumberFormat="1" applyFont="1" applyFill="1" applyBorder="1" applyAlignment="1">
      <alignment horizontal="center" vertical="center" wrapText="1"/>
    </xf>
    <xf numFmtId="3" fontId="5" fillId="0" borderId="25" xfId="0" applyNumberFormat="1" applyFont="1" applyFill="1" applyBorder="1" applyAlignment="1">
      <alignment horizontal="center" vertical="center" wrapText="1"/>
    </xf>
    <xf numFmtId="3" fontId="5" fillId="0" borderId="46" xfId="0" applyNumberFormat="1" applyFont="1" applyFill="1" applyBorder="1" applyAlignment="1">
      <alignment horizontal="center" vertical="center" wrapText="1"/>
    </xf>
    <xf numFmtId="3" fontId="5" fillId="0" borderId="44" xfId="0" applyNumberFormat="1" applyFont="1" applyFill="1" applyBorder="1" applyAlignment="1">
      <alignment horizontal="center" vertical="center" wrapText="1"/>
    </xf>
    <xf numFmtId="164" fontId="5" fillId="0" borderId="31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31" xfId="0" applyNumberFormat="1" applyFont="1" applyFill="1" applyBorder="1" applyAlignment="1">
      <alignment horizontal="center" vertical="center" wrapText="1"/>
    </xf>
    <xf numFmtId="164" fontId="5" fillId="0" borderId="21" xfId="0" applyNumberFormat="1" applyFont="1" applyFill="1" applyBorder="1" applyAlignment="1">
      <alignment horizontal="center" vertical="center" wrapText="1"/>
    </xf>
    <xf numFmtId="164" fontId="5" fillId="0" borderId="32" xfId="0" applyNumberFormat="1" applyFont="1" applyFill="1" applyBorder="1" applyAlignment="1">
      <alignment horizontal="center" vertical="center" wrapText="1"/>
    </xf>
    <xf numFmtId="164" fontId="5" fillId="0" borderId="22" xfId="0" applyNumberFormat="1" applyFont="1" applyFill="1" applyBorder="1" applyAlignment="1">
      <alignment horizontal="center" vertical="center" wrapText="1"/>
    </xf>
    <xf numFmtId="164" fontId="5" fillId="0" borderId="35" xfId="0" applyNumberFormat="1" applyFont="1" applyFill="1" applyBorder="1" applyAlignment="1">
      <alignment horizontal="center" vertical="center" wrapText="1"/>
    </xf>
    <xf numFmtId="165" fontId="4" fillId="0" borderId="31" xfId="0" applyNumberFormat="1" applyFont="1" applyFill="1" applyBorder="1" applyAlignment="1">
      <alignment horizontal="center" vertical="center" wrapText="1"/>
    </xf>
    <xf numFmtId="165" fontId="4" fillId="0" borderId="21" xfId="0" applyNumberFormat="1" applyFont="1" applyFill="1" applyBorder="1" applyAlignment="1">
      <alignment horizontal="center" vertical="center" wrapText="1"/>
    </xf>
    <xf numFmtId="165" fontId="4" fillId="0" borderId="32" xfId="0" applyNumberFormat="1" applyFont="1" applyFill="1" applyBorder="1" applyAlignment="1">
      <alignment horizontal="center" vertical="center" wrapText="1"/>
    </xf>
    <xf numFmtId="165" fontId="4" fillId="0" borderId="22" xfId="0" applyNumberFormat="1" applyFont="1" applyFill="1" applyBorder="1" applyAlignment="1">
      <alignment horizontal="center" vertical="center" wrapText="1"/>
    </xf>
    <xf numFmtId="165" fontId="4" fillId="0" borderId="35" xfId="0" applyNumberFormat="1" applyFont="1" applyFill="1" applyBorder="1" applyAlignment="1">
      <alignment horizontal="center" vertical="center" wrapText="1"/>
    </xf>
    <xf numFmtId="164" fontId="5" fillId="0" borderId="22" xfId="0" applyNumberFormat="1" applyFont="1" applyFill="1" applyBorder="1" applyAlignment="1">
      <alignment horizontal="center" vertical="center" wrapText="1"/>
    </xf>
    <xf numFmtId="164" fontId="4" fillId="0" borderId="31" xfId="0" applyNumberFormat="1" applyFont="1" applyFill="1" applyBorder="1" applyAlignment="1">
      <alignment horizontal="center" vertical="center" wrapText="1"/>
    </xf>
    <xf numFmtId="164" fontId="4" fillId="0" borderId="21" xfId="0" applyNumberFormat="1" applyFont="1" applyFill="1" applyBorder="1" applyAlignment="1">
      <alignment horizontal="center" vertical="center" wrapText="1"/>
    </xf>
    <xf numFmtId="164" fontId="4" fillId="0" borderId="22" xfId="0" applyNumberFormat="1" applyFont="1" applyFill="1" applyBorder="1" applyAlignment="1">
      <alignment horizontal="center" vertical="center" wrapText="1"/>
    </xf>
    <xf numFmtId="3" fontId="5" fillId="0" borderId="29" xfId="0" applyNumberFormat="1" applyFont="1" applyFill="1" applyBorder="1" applyAlignment="1">
      <alignment horizontal="center" vertical="center" wrapText="1"/>
    </xf>
    <xf numFmtId="3" fontId="4" fillId="0" borderId="31" xfId="0" applyNumberFormat="1" applyFont="1" applyFill="1" applyBorder="1" applyAlignment="1">
      <alignment horizontal="center" vertical="center" wrapText="1"/>
    </xf>
    <xf numFmtId="3" fontId="4" fillId="0" borderId="21" xfId="0" applyNumberFormat="1" applyFont="1" applyFill="1" applyBorder="1" applyAlignment="1">
      <alignment horizontal="center" vertical="center" wrapText="1"/>
    </xf>
    <xf numFmtId="3" fontId="4" fillId="0" borderId="32" xfId="0" applyNumberFormat="1" applyFont="1" applyFill="1" applyBorder="1" applyAlignment="1">
      <alignment horizontal="center" vertical="center" wrapText="1"/>
    </xf>
    <xf numFmtId="3" fontId="4" fillId="0" borderId="22" xfId="0" applyNumberFormat="1" applyFont="1" applyFill="1" applyBorder="1" applyAlignment="1">
      <alignment horizontal="center" vertical="center" wrapText="1"/>
    </xf>
    <xf numFmtId="3" fontId="4" fillId="0" borderId="35" xfId="0" applyNumberFormat="1" applyFont="1" applyFill="1" applyBorder="1" applyAlignment="1">
      <alignment horizontal="center" vertical="center" wrapText="1"/>
    </xf>
    <xf numFmtId="9" fontId="5" fillId="0" borderId="21" xfId="0" applyNumberFormat="1" applyFont="1" applyFill="1" applyBorder="1" applyAlignment="1">
      <alignment horizontal="center" vertical="center" wrapText="1"/>
    </xf>
    <xf numFmtId="9" fontId="4" fillId="0" borderId="31" xfId="0" applyNumberFormat="1" applyFont="1" applyFill="1" applyBorder="1" applyAlignment="1">
      <alignment horizontal="center" vertical="center" wrapText="1"/>
    </xf>
    <xf numFmtId="9" fontId="4" fillId="0" borderId="21" xfId="0" applyNumberFormat="1" applyFont="1" applyFill="1" applyBorder="1" applyAlignment="1">
      <alignment horizontal="center" vertical="center" wrapText="1"/>
    </xf>
    <xf numFmtId="9" fontId="4" fillId="0" borderId="32" xfId="0" applyNumberFormat="1" applyFont="1" applyFill="1" applyBorder="1" applyAlignment="1">
      <alignment horizontal="center" vertical="center" wrapText="1"/>
    </xf>
    <xf numFmtId="9" fontId="4" fillId="0" borderId="22" xfId="0" applyNumberFormat="1" applyFont="1" applyFill="1" applyBorder="1" applyAlignment="1">
      <alignment horizontal="center" vertical="center" wrapText="1"/>
    </xf>
    <xf numFmtId="9" fontId="4" fillId="0" borderId="35" xfId="0" applyNumberFormat="1" applyFont="1" applyFill="1" applyBorder="1" applyAlignment="1">
      <alignment horizontal="center" vertical="center" wrapText="1"/>
    </xf>
    <xf numFmtId="166" fontId="5" fillId="0" borderId="31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6" fontId="4" fillId="0" borderId="31" xfId="0" applyNumberFormat="1" applyFont="1" applyFill="1" applyBorder="1" applyAlignment="1">
      <alignment horizontal="center" vertical="center" wrapText="1"/>
    </xf>
    <xf numFmtId="166" fontId="4" fillId="0" borderId="21" xfId="0" applyNumberFormat="1" applyFont="1" applyFill="1" applyBorder="1" applyAlignment="1">
      <alignment horizontal="center" vertical="center" wrapText="1"/>
    </xf>
    <xf numFmtId="166" fontId="4" fillId="0" borderId="32" xfId="0" applyNumberFormat="1" applyFont="1" applyFill="1" applyBorder="1" applyAlignment="1">
      <alignment horizontal="center" vertical="center" wrapText="1"/>
    </xf>
    <xf numFmtId="166" fontId="4" fillId="0" borderId="22" xfId="0" applyNumberFormat="1" applyFont="1" applyFill="1" applyBorder="1" applyAlignment="1">
      <alignment horizontal="center" vertical="center" wrapText="1"/>
    </xf>
    <xf numFmtId="166" fontId="4" fillId="0" borderId="35" xfId="0" applyNumberFormat="1" applyFont="1" applyFill="1" applyBorder="1" applyAlignment="1">
      <alignment horizontal="center" vertical="center" wrapText="1"/>
    </xf>
    <xf numFmtId="168" fontId="3" fillId="0" borderId="21" xfId="0" applyNumberFormat="1" applyFont="1" applyFill="1" applyBorder="1" applyAlignment="1">
      <alignment horizontal="center" vertical="center"/>
    </xf>
    <xf numFmtId="164" fontId="4" fillId="0" borderId="32" xfId="0" applyNumberFormat="1" applyFont="1" applyFill="1" applyBorder="1" applyAlignment="1">
      <alignment horizontal="center" vertical="center" wrapText="1"/>
    </xf>
    <xf numFmtId="164" fontId="4" fillId="0" borderId="35" xfId="0" applyNumberFormat="1" applyFont="1" applyFill="1" applyBorder="1" applyAlignment="1">
      <alignment horizontal="center" vertical="center" wrapText="1"/>
    </xf>
    <xf numFmtId="10" fontId="5" fillId="0" borderId="31" xfId="0" applyNumberFormat="1" applyFont="1" applyFill="1" applyBorder="1" applyAlignment="1">
      <alignment horizontal="center" vertical="center" wrapText="1"/>
    </xf>
    <xf numFmtId="10" fontId="5" fillId="0" borderId="21" xfId="1" applyNumberFormat="1" applyFont="1" applyFill="1" applyBorder="1" applyAlignment="1">
      <alignment horizontal="center" vertical="center" wrapText="1"/>
    </xf>
    <xf numFmtId="10" fontId="4" fillId="0" borderId="31" xfId="0" applyNumberFormat="1" applyFont="1" applyFill="1" applyBorder="1" applyAlignment="1">
      <alignment horizontal="center" vertical="center" wrapText="1"/>
    </xf>
    <xf numFmtId="10" fontId="4" fillId="0" borderId="21" xfId="1" applyNumberFormat="1" applyFont="1" applyFill="1" applyBorder="1" applyAlignment="1">
      <alignment horizontal="center" vertical="center" wrapText="1"/>
    </xf>
    <xf numFmtId="10" fontId="4" fillId="0" borderId="32" xfId="1" applyNumberFormat="1" applyFont="1" applyFill="1" applyBorder="1" applyAlignment="1">
      <alignment horizontal="center" vertical="center" wrapText="1"/>
    </xf>
    <xf numFmtId="10" fontId="4" fillId="0" borderId="22" xfId="0" applyNumberFormat="1" applyFont="1" applyFill="1" applyBorder="1" applyAlignment="1">
      <alignment horizontal="center" vertical="center" wrapText="1"/>
    </xf>
    <xf numFmtId="10" fontId="4" fillId="0" borderId="35" xfId="1" applyNumberFormat="1" applyFont="1" applyFill="1" applyBorder="1" applyAlignment="1">
      <alignment horizontal="center" vertical="center" wrapText="1"/>
    </xf>
    <xf numFmtId="165" fontId="5" fillId="0" borderId="21" xfId="0" applyNumberFormat="1" applyFont="1" applyFill="1" applyBorder="1" applyAlignment="1">
      <alignment horizontal="center" vertical="center" wrapText="1"/>
    </xf>
    <xf numFmtId="165" fontId="5" fillId="0" borderId="22" xfId="0" applyNumberFormat="1" applyFont="1" applyFill="1" applyBorder="1" applyAlignment="1">
      <alignment horizontal="center" vertical="center" wrapText="1"/>
    </xf>
    <xf numFmtId="3" fontId="5" fillId="0" borderId="28" xfId="0" applyNumberFormat="1" applyFont="1" applyBorder="1" applyAlignment="1">
      <alignment horizontal="center" vertical="center" wrapText="1"/>
    </xf>
    <xf numFmtId="3" fontId="4" fillId="0" borderId="27" xfId="0" applyNumberFormat="1" applyFont="1" applyBorder="1" applyAlignment="1">
      <alignment horizontal="center" vertical="center" wrapText="1"/>
    </xf>
    <xf numFmtId="3" fontId="4" fillId="0" borderId="28" xfId="0" applyNumberFormat="1" applyFont="1" applyBorder="1" applyAlignment="1">
      <alignment horizontal="center" vertical="center" wrapText="1"/>
    </xf>
    <xf numFmtId="9" fontId="5" fillId="0" borderId="26" xfId="2" applyNumberFormat="1" applyFont="1" applyBorder="1" applyAlignment="1">
      <alignment horizontal="center" vertical="center" wrapText="1"/>
    </xf>
    <xf numFmtId="9" fontId="5" fillId="0" borderId="29" xfId="2" applyNumberFormat="1" applyFont="1" applyBorder="1" applyAlignment="1">
      <alignment horizontal="center" vertical="center" wrapText="1"/>
    </xf>
    <xf numFmtId="9" fontId="4" fillId="0" borderId="26" xfId="0" applyNumberFormat="1" applyFont="1" applyBorder="1" applyAlignment="1">
      <alignment horizontal="center" vertical="center" wrapText="1"/>
    </xf>
    <xf numFmtId="9" fontId="4" fillId="0" borderId="29" xfId="2" applyNumberFormat="1" applyFont="1" applyBorder="1" applyAlignment="1">
      <alignment horizontal="center" vertical="center" wrapText="1"/>
    </xf>
    <xf numFmtId="2" fontId="5" fillId="0" borderId="26" xfId="2" applyNumberFormat="1" applyFont="1" applyBorder="1" applyAlignment="1">
      <alignment horizontal="center" vertical="center" wrapText="1"/>
    </xf>
    <xf numFmtId="2" fontId="5" fillId="0" borderId="29" xfId="2" applyNumberFormat="1" applyFont="1" applyBorder="1" applyAlignment="1">
      <alignment horizontal="center" vertical="center" wrapText="1"/>
    </xf>
    <xf numFmtId="2" fontId="4" fillId="0" borderId="26" xfId="2" applyNumberFormat="1" applyFont="1" applyBorder="1" applyAlignment="1">
      <alignment horizontal="center" vertical="center" wrapText="1"/>
    </xf>
    <xf numFmtId="2" fontId="4" fillId="0" borderId="29" xfId="2" applyNumberFormat="1" applyFont="1" applyBorder="1" applyAlignment="1">
      <alignment horizontal="center" vertical="center" wrapText="1"/>
    </xf>
    <xf numFmtId="3" fontId="5" fillId="0" borderId="26" xfId="0" applyNumberFormat="1" applyFont="1" applyBorder="1" applyAlignment="1">
      <alignment horizontal="center" vertical="center" wrapText="1"/>
    </xf>
    <xf numFmtId="3" fontId="5" fillId="0" borderId="29" xfId="0" applyNumberFormat="1" applyFont="1" applyBorder="1" applyAlignment="1">
      <alignment horizontal="center" vertical="center" wrapText="1"/>
    </xf>
    <xf numFmtId="3" fontId="4" fillId="0" borderId="26" xfId="0" applyNumberFormat="1" applyFont="1" applyBorder="1" applyAlignment="1">
      <alignment horizontal="center" vertical="center" wrapText="1"/>
    </xf>
    <xf numFmtId="3" fontId="4" fillId="0" borderId="29" xfId="0" applyNumberFormat="1" applyFont="1" applyBorder="1" applyAlignment="1">
      <alignment horizontal="center" vertical="center" wrapText="1"/>
    </xf>
    <xf numFmtId="165" fontId="5" fillId="0" borderId="26" xfId="0" applyNumberFormat="1" applyFont="1" applyBorder="1" applyAlignment="1">
      <alignment horizontal="center" vertical="center" wrapText="1"/>
    </xf>
    <xf numFmtId="165" fontId="5" fillId="0" borderId="29" xfId="0" applyNumberFormat="1" applyFont="1" applyBorder="1" applyAlignment="1">
      <alignment horizontal="center" vertical="center" wrapText="1"/>
    </xf>
    <xf numFmtId="165" fontId="4" fillId="0" borderId="26" xfId="0" applyNumberFormat="1" applyFont="1" applyBorder="1" applyAlignment="1">
      <alignment horizontal="center" vertical="center" wrapText="1"/>
    </xf>
    <xf numFmtId="165" fontId="4" fillId="0" borderId="29" xfId="0" applyNumberFormat="1" applyFont="1" applyBorder="1" applyAlignment="1">
      <alignment horizontal="center" vertical="center" wrapText="1"/>
    </xf>
    <xf numFmtId="164" fontId="5" fillId="0" borderId="63" xfId="0" applyNumberFormat="1" applyFont="1" applyBorder="1" applyAlignment="1">
      <alignment horizontal="center" vertical="center" wrapText="1"/>
    </xf>
    <xf numFmtId="168" fontId="3" fillId="0" borderId="64" xfId="0" applyNumberFormat="1" applyFont="1" applyBorder="1" applyAlignment="1">
      <alignment horizontal="center" vertical="center"/>
    </xf>
    <xf numFmtId="164" fontId="4" fillId="0" borderId="63" xfId="0" applyNumberFormat="1" applyFont="1" applyBorder="1" applyAlignment="1">
      <alignment horizontal="center" vertical="center" wrapText="1"/>
    </xf>
    <xf numFmtId="164" fontId="4" fillId="0" borderId="64" xfId="0" applyNumberFormat="1" applyFont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center" vertical="center" wrapText="1"/>
    </xf>
    <xf numFmtId="0" fontId="6" fillId="7" borderId="65" xfId="0" applyFont="1" applyFill="1" applyBorder="1" applyAlignment="1">
      <alignment horizontal="center" vertical="center" wrapText="1"/>
    </xf>
    <xf numFmtId="0" fontId="6" fillId="7" borderId="66" xfId="0" applyFont="1" applyFill="1" applyBorder="1" applyAlignment="1">
      <alignment horizontal="center" vertical="center" wrapText="1"/>
    </xf>
    <xf numFmtId="0" fontId="5" fillId="9" borderId="65" xfId="0" applyFont="1" applyFill="1" applyBorder="1" applyAlignment="1">
      <alignment horizontal="center" vertical="center" wrapText="1"/>
    </xf>
    <xf numFmtId="0" fontId="5" fillId="9" borderId="66" xfId="0" applyFont="1" applyFill="1" applyBorder="1" applyAlignment="1">
      <alignment horizontal="center" vertical="center" wrapText="1"/>
    </xf>
    <xf numFmtId="3" fontId="5" fillId="0" borderId="26" xfId="0" applyNumberFormat="1" applyFont="1" applyFill="1" applyBorder="1" applyAlignment="1">
      <alignment horizontal="center" vertical="center" wrapText="1"/>
    </xf>
    <xf numFmtId="3" fontId="5" fillId="0" borderId="29" xfId="0" applyNumberFormat="1" applyFont="1" applyFill="1" applyBorder="1" applyAlignment="1">
      <alignment horizontal="center" vertical="center" wrapText="1"/>
    </xf>
    <xf numFmtId="3" fontId="5" fillId="0" borderId="26" xfId="0" applyNumberFormat="1" applyFont="1" applyFill="1" applyBorder="1" applyAlignment="1">
      <alignment horizontal="center" vertical="center" wrapText="1"/>
    </xf>
    <xf numFmtId="9" fontId="5" fillId="0" borderId="26" xfId="0" applyNumberFormat="1" applyFont="1" applyFill="1" applyBorder="1" applyAlignment="1">
      <alignment horizontal="center" vertical="center" wrapText="1"/>
    </xf>
    <xf numFmtId="9" fontId="5" fillId="0" borderId="29" xfId="2" applyNumberFormat="1" applyFont="1" applyFill="1" applyBorder="1" applyAlignment="1">
      <alignment horizontal="center" vertical="center" wrapText="1"/>
    </xf>
    <xf numFmtId="9" fontId="5" fillId="0" borderId="26" xfId="0" applyNumberFormat="1" applyFont="1" applyFill="1" applyBorder="1" applyAlignment="1">
      <alignment horizontal="center" vertical="center" wrapText="1"/>
    </xf>
    <xf numFmtId="9" fontId="5" fillId="0" borderId="29" xfId="0" applyNumberFormat="1" applyFont="1" applyFill="1" applyBorder="1" applyAlignment="1">
      <alignment horizontal="center" vertical="center" wrapText="1"/>
    </xf>
    <xf numFmtId="2" fontId="5" fillId="0" borderId="26" xfId="0" applyNumberFormat="1" applyFont="1" applyFill="1" applyBorder="1" applyAlignment="1">
      <alignment horizontal="center" vertical="center" wrapText="1"/>
    </xf>
    <xf numFmtId="2" fontId="5" fillId="0" borderId="29" xfId="2" applyNumberFormat="1" applyFont="1" applyFill="1" applyBorder="1" applyAlignment="1">
      <alignment horizontal="center" vertical="center" wrapText="1"/>
    </xf>
    <xf numFmtId="165" fontId="5" fillId="0" borderId="26" xfId="0" applyNumberFormat="1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165" fontId="5" fillId="0" borderId="26" xfId="0" applyNumberFormat="1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164" fontId="5" fillId="0" borderId="26" xfId="0" applyNumberFormat="1" applyFont="1" applyFill="1" applyBorder="1" applyAlignment="1">
      <alignment horizontal="center" vertical="center" wrapText="1"/>
    </xf>
    <xf numFmtId="164" fontId="5" fillId="0" borderId="29" xfId="0" applyNumberFormat="1" applyFont="1" applyFill="1" applyBorder="1" applyAlignment="1">
      <alignment horizontal="center" vertical="center" wrapText="1"/>
    </xf>
    <xf numFmtId="164" fontId="5" fillId="0" borderId="26" xfId="0" applyNumberFormat="1" applyFont="1" applyFill="1" applyBorder="1" applyAlignment="1">
      <alignment horizontal="center" vertical="center" wrapText="1"/>
    </xf>
    <xf numFmtId="164" fontId="5" fillId="0" borderId="29" xfId="0" applyNumberFormat="1" applyFont="1" applyFill="1" applyBorder="1" applyAlignment="1">
      <alignment horizontal="center" vertical="center" wrapText="1"/>
    </xf>
    <xf numFmtId="3" fontId="5" fillId="0" borderId="28" xfId="0" applyNumberFormat="1" applyFont="1" applyFill="1" applyBorder="1" applyAlignment="1">
      <alignment horizontal="center" vertical="center" wrapText="1"/>
    </xf>
    <xf numFmtId="3" fontId="4" fillId="0" borderId="27" xfId="0" applyNumberFormat="1" applyFont="1" applyFill="1" applyBorder="1" applyAlignment="1">
      <alignment horizontal="center" vertical="center" wrapText="1"/>
    </xf>
    <xf numFmtId="3" fontId="4" fillId="0" borderId="28" xfId="0" applyNumberFormat="1" applyFont="1" applyFill="1" applyBorder="1" applyAlignment="1">
      <alignment horizontal="center" vertical="center" wrapText="1"/>
    </xf>
    <xf numFmtId="9" fontId="5" fillId="0" borderId="26" xfId="2" applyNumberFormat="1" applyFont="1" applyFill="1" applyBorder="1" applyAlignment="1">
      <alignment horizontal="center" vertical="center" wrapText="1"/>
    </xf>
    <xf numFmtId="9" fontId="4" fillId="0" borderId="26" xfId="0" applyNumberFormat="1" applyFont="1" applyFill="1" applyBorder="1" applyAlignment="1">
      <alignment horizontal="center" vertical="center" wrapText="1"/>
    </xf>
    <xf numFmtId="9" fontId="4" fillId="0" borderId="29" xfId="2" applyNumberFormat="1" applyFont="1" applyFill="1" applyBorder="1" applyAlignment="1">
      <alignment horizontal="center" vertical="center" wrapText="1"/>
    </xf>
    <xf numFmtId="1" fontId="5" fillId="0" borderId="26" xfId="2" applyNumberFormat="1" applyFont="1" applyFill="1" applyBorder="1" applyAlignment="1">
      <alignment horizontal="center" vertical="center" wrapText="1"/>
    </xf>
    <xf numFmtId="2" fontId="4" fillId="0" borderId="26" xfId="2" applyNumberFormat="1" applyFont="1" applyFill="1" applyBorder="1" applyAlignment="1">
      <alignment horizontal="center" vertical="center" wrapText="1"/>
    </xf>
    <xf numFmtId="2" fontId="4" fillId="0" borderId="29" xfId="2" applyNumberFormat="1" applyFont="1" applyFill="1" applyBorder="1" applyAlignment="1">
      <alignment horizontal="center" vertical="center" wrapText="1"/>
    </xf>
    <xf numFmtId="3" fontId="4" fillId="0" borderId="26" xfId="0" applyNumberFormat="1" applyFont="1" applyFill="1" applyBorder="1" applyAlignment="1">
      <alignment horizontal="center" vertical="center" wrapText="1"/>
    </xf>
    <xf numFmtId="3" fontId="4" fillId="0" borderId="29" xfId="0" applyNumberFormat="1" applyFont="1" applyFill="1" applyBorder="1" applyAlignment="1">
      <alignment horizontal="center" vertical="center" wrapText="1"/>
    </xf>
    <xf numFmtId="165" fontId="5" fillId="0" borderId="29" xfId="0" applyNumberFormat="1" applyFont="1" applyFill="1" applyBorder="1" applyAlignment="1">
      <alignment horizontal="center" vertical="center" wrapText="1"/>
    </xf>
    <xf numFmtId="165" fontId="4" fillId="0" borderId="26" xfId="0" applyNumberFormat="1" applyFont="1" applyFill="1" applyBorder="1" applyAlignment="1">
      <alignment horizontal="center" vertical="center" wrapText="1"/>
    </xf>
    <xf numFmtId="165" fontId="4" fillId="0" borderId="29" xfId="0" applyNumberFormat="1" applyFont="1" applyFill="1" applyBorder="1" applyAlignment="1">
      <alignment horizontal="center" vertical="center" wrapText="1"/>
    </xf>
    <xf numFmtId="164" fontId="5" fillId="0" borderId="63" xfId="0" applyNumberFormat="1" applyFont="1" applyFill="1" applyBorder="1" applyAlignment="1">
      <alignment horizontal="center" vertical="center" wrapText="1"/>
    </xf>
    <xf numFmtId="168" fontId="3" fillId="0" borderId="64" xfId="0" applyNumberFormat="1" applyFont="1" applyFill="1" applyBorder="1" applyAlignment="1">
      <alignment horizontal="center" vertical="center"/>
    </xf>
    <xf numFmtId="164" fontId="4" fillId="0" borderId="63" xfId="0" applyNumberFormat="1" applyFont="1" applyFill="1" applyBorder="1" applyAlignment="1">
      <alignment horizontal="center" vertical="center" wrapText="1"/>
    </xf>
    <xf numFmtId="164" fontId="4" fillId="0" borderId="64" xfId="0" applyNumberFormat="1" applyFont="1" applyFill="1" applyBorder="1" applyAlignment="1">
      <alignment horizontal="center" vertical="center" wrapText="1"/>
    </xf>
    <xf numFmtId="3" fontId="5" fillId="0" borderId="67" xfId="0" applyNumberFormat="1" applyFont="1" applyFill="1" applyBorder="1" applyAlignment="1">
      <alignment horizontal="center" vertical="center" wrapText="1"/>
    </xf>
    <xf numFmtId="3" fontId="5" fillId="0" borderId="68" xfId="0" applyNumberFormat="1" applyFont="1" applyFill="1" applyBorder="1" applyAlignment="1">
      <alignment horizontal="center" vertical="center" wrapText="1"/>
    </xf>
    <xf numFmtId="3" fontId="4" fillId="0" borderId="67" xfId="0" applyNumberFormat="1" applyFont="1" applyFill="1" applyBorder="1" applyAlignment="1">
      <alignment horizontal="center" vertical="center" wrapText="1"/>
    </xf>
    <xf numFmtId="3" fontId="4" fillId="0" borderId="68" xfId="0" applyNumberFormat="1" applyFont="1" applyFill="1" applyBorder="1" applyAlignment="1">
      <alignment horizontal="center" vertical="center" wrapText="1"/>
    </xf>
    <xf numFmtId="9" fontId="5" fillId="0" borderId="29" xfId="0" applyNumberFormat="1" applyFont="1" applyFill="1" applyBorder="1" applyAlignment="1">
      <alignment horizontal="center" vertical="center" wrapText="1"/>
    </xf>
    <xf numFmtId="9" fontId="4" fillId="0" borderId="29" xfId="0" applyNumberFormat="1" applyFont="1" applyFill="1" applyBorder="1" applyAlignment="1">
      <alignment horizontal="center" vertical="center" wrapText="1"/>
    </xf>
    <xf numFmtId="166" fontId="5" fillId="0" borderId="26" xfId="0" applyNumberFormat="1" applyFont="1" applyFill="1" applyBorder="1" applyAlignment="1">
      <alignment horizontal="center" vertical="center" wrapText="1"/>
    </xf>
    <xf numFmtId="166" fontId="5" fillId="0" borderId="29" xfId="0" applyNumberFormat="1" applyFont="1" applyFill="1" applyBorder="1" applyAlignment="1">
      <alignment horizontal="center" vertical="center" wrapText="1"/>
    </xf>
    <xf numFmtId="166" fontId="4" fillId="0" borderId="26" xfId="0" applyNumberFormat="1" applyFont="1" applyFill="1" applyBorder="1" applyAlignment="1">
      <alignment horizontal="center" vertical="center" wrapText="1"/>
    </xf>
    <xf numFmtId="166" fontId="4" fillId="0" borderId="29" xfId="0" applyNumberFormat="1" applyFont="1" applyFill="1" applyBorder="1" applyAlignment="1">
      <alignment horizontal="center" vertical="center" wrapText="1"/>
    </xf>
    <xf numFmtId="164" fontId="5" fillId="0" borderId="65" xfId="0" applyNumberFormat="1" applyFont="1" applyFill="1" applyBorder="1" applyAlignment="1">
      <alignment horizontal="center" vertical="center" wrapText="1"/>
    </xf>
    <xf numFmtId="168" fontId="3" fillId="0" borderId="66" xfId="0" applyNumberFormat="1" applyFont="1" applyFill="1" applyBorder="1" applyAlignment="1">
      <alignment horizontal="center" vertical="center"/>
    </xf>
    <xf numFmtId="164" fontId="4" fillId="0" borderId="65" xfId="0" applyNumberFormat="1" applyFont="1" applyFill="1" applyBorder="1" applyAlignment="1">
      <alignment horizontal="center" vertical="center" wrapText="1"/>
    </xf>
    <xf numFmtId="164" fontId="4" fillId="0" borderId="66" xfId="0" applyNumberFormat="1" applyFont="1" applyFill="1" applyBorder="1" applyAlignment="1">
      <alignment horizontal="center" vertical="center" wrapText="1"/>
    </xf>
    <xf numFmtId="3" fontId="5" fillId="0" borderId="27" xfId="0" applyNumberFormat="1" applyFont="1" applyFill="1" applyBorder="1" applyAlignment="1">
      <alignment horizontal="center" vertical="center" wrapText="1"/>
    </xf>
    <xf numFmtId="10" fontId="5" fillId="0" borderId="26" xfId="0" applyNumberFormat="1" applyFont="1" applyFill="1" applyBorder="1" applyAlignment="1">
      <alignment horizontal="center" vertical="center" wrapText="1"/>
    </xf>
    <xf numFmtId="10" fontId="5" fillId="0" borderId="29" xfId="1" applyNumberFormat="1" applyFont="1" applyFill="1" applyBorder="1" applyAlignment="1">
      <alignment horizontal="center" vertical="center" wrapText="1"/>
    </xf>
    <xf numFmtId="10" fontId="4" fillId="0" borderId="26" xfId="0" applyNumberFormat="1" applyFont="1" applyFill="1" applyBorder="1" applyAlignment="1">
      <alignment horizontal="center" vertical="center" wrapText="1"/>
    </xf>
    <xf numFmtId="10" fontId="4" fillId="0" borderId="29" xfId="1" applyNumberFormat="1" applyFont="1" applyFill="1" applyBorder="1" applyAlignment="1">
      <alignment horizontal="center" vertical="center" wrapText="1"/>
    </xf>
    <xf numFmtId="3" fontId="5" fillId="0" borderId="69" xfId="0" applyNumberFormat="1" applyFont="1" applyFill="1" applyBorder="1" applyAlignment="1">
      <alignment horizontal="center" vertical="center" wrapText="1"/>
    </xf>
    <xf numFmtId="3" fontId="5" fillId="0" borderId="24" xfId="0" applyNumberFormat="1" applyFont="1" applyFill="1" applyBorder="1" applyAlignment="1">
      <alignment horizontal="center" vertical="center" wrapText="1"/>
    </xf>
    <xf numFmtId="164" fontId="5" fillId="0" borderId="64" xfId="0" applyNumberFormat="1" applyFont="1" applyFill="1" applyBorder="1" applyAlignment="1">
      <alignment horizontal="center" vertical="center" wrapText="1"/>
    </xf>
    <xf numFmtId="3" fontId="4" fillId="0" borderId="69" xfId="0" applyNumberFormat="1" applyFont="1" applyFill="1" applyBorder="1" applyAlignment="1">
      <alignment horizontal="center" vertical="center" wrapText="1"/>
    </xf>
    <xf numFmtId="3" fontId="4" fillId="0" borderId="57" xfId="0" applyNumberFormat="1" applyFont="1" applyFill="1" applyBorder="1" applyAlignment="1">
      <alignment horizontal="center" vertical="center" wrapText="1"/>
    </xf>
    <xf numFmtId="3" fontId="4" fillId="0" borderId="70" xfId="0" applyNumberFormat="1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171" fontId="4" fillId="0" borderId="29" xfId="0" applyNumberFormat="1" applyFont="1" applyFill="1" applyBorder="1" applyAlignment="1">
      <alignment horizontal="center" vertical="center" wrapText="1"/>
    </xf>
    <xf numFmtId="2" fontId="4" fillId="0" borderId="26" xfId="0" applyNumberFormat="1" applyFont="1" applyFill="1" applyBorder="1" applyAlignment="1">
      <alignment horizontal="center" vertical="center" wrapText="1"/>
    </xf>
  </cellXfs>
  <cellStyles count="6">
    <cellStyle name="Comma 8" xfId="4" xr:uid="{224B0ADA-9BD6-466D-854A-8E542B2C5C86}"/>
    <cellStyle name="Normal" xfId="0" builtinId="0"/>
    <cellStyle name="Normal 10" xfId="2" xr:uid="{76C64E48-1C2C-4E29-90BC-FA3BFFA0B127}"/>
    <cellStyle name="Normal 2" xfId="5" xr:uid="{7DE114BA-B2CA-4DEF-9CBF-F10A52539FEC}"/>
    <cellStyle name="Percent" xfId="1" builtinId="5"/>
    <cellStyle name="Percent 5" xfId="3" xr:uid="{53DFDB8B-0F70-4B85-955F-2D5B8A4D70D3}"/>
  </cellStyles>
  <dxfs count="0"/>
  <tableStyles count="0" defaultTableStyle="TableStyleMedium2" defaultPivotStyle="PivotStyleLight16"/>
  <colors>
    <mruColors>
      <color rgb="FFF1A9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ublicisgroupe-my.sharepoint.com/10.244.152.150/Share/10.244.57.26/share/Applications/Microsoft%20Office%202011/Microsoft%20Excel.app/Contents/MacOS/NEG_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ublicisgroupe-my.sharepoint.com/fr-x1600-001/shares/Merck/Merck%20Planning/Vaccines/Rotateq/2008/Online/2008%20Online%20Planning/RFP's/Returned%20RFP's/American%20Baby%20Proposal%20EMAILED_V4_9%2014%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ublicisgroupe-my.sharepoint.com/10.244.152.150/Share/Users/dcarr/Documents/Jobs/Benadryl/benadryl%202013/KPIs%20and%20analytics/Benadryl%20SPC%20KPI_to%20play%20wit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DL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egori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DDA-3571-46FC-A24F-7DF67BB10F2D}">
  <sheetPr>
    <tabColor theme="7"/>
  </sheetPr>
  <dimension ref="A1:AM117"/>
  <sheetViews>
    <sheetView tabSelected="1" topLeftCell="A86" zoomScaleNormal="100" workbookViewId="0">
      <selection activeCell="Y113" sqref="Y113"/>
    </sheetView>
  </sheetViews>
  <sheetFormatPr defaultColWidth="8.7109375" defaultRowHeight="12" x14ac:dyDescent="0.2"/>
  <cols>
    <col min="1" max="1" width="25.5703125" style="4" customWidth="1"/>
    <col min="2" max="2" width="18.42578125" style="4" customWidth="1"/>
    <col min="3" max="3" width="12.7109375" style="4" customWidth="1"/>
    <col min="4" max="4" width="14.42578125" style="4" bestFit="1" customWidth="1"/>
    <col min="5" max="14" width="12.7109375" style="4" customWidth="1"/>
    <col min="15" max="15" width="11" style="4" bestFit="1" customWidth="1"/>
    <col min="16" max="16" width="11.42578125" style="4" bestFit="1" customWidth="1"/>
    <col min="17" max="17" width="11" style="4" bestFit="1" customWidth="1"/>
    <col min="18" max="18" width="11.42578125" style="4" bestFit="1" customWidth="1"/>
    <col min="19" max="16384" width="8.7109375" style="4"/>
  </cols>
  <sheetData>
    <row r="1" spans="1:18" x14ac:dyDescent="0.2">
      <c r="A1" s="6" t="s">
        <v>1</v>
      </c>
      <c r="B1" s="81" t="s">
        <v>0</v>
      </c>
      <c r="C1" s="82"/>
      <c r="D1" s="82"/>
      <c r="E1" s="83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5"/>
    </row>
    <row r="2" spans="1:18" x14ac:dyDescent="0.2">
      <c r="A2" s="6" t="s">
        <v>2</v>
      </c>
      <c r="B2" s="7">
        <v>45658</v>
      </c>
      <c r="C2" s="7">
        <v>45719</v>
      </c>
      <c r="D2" s="30"/>
      <c r="E2" s="86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8"/>
    </row>
    <row r="3" spans="1:18" x14ac:dyDescent="0.2">
      <c r="A3" s="1" t="s">
        <v>3</v>
      </c>
      <c r="B3" s="9">
        <f>SUM(C20+C58+C96)</f>
        <v>103819.4</v>
      </c>
      <c r="C3" s="7"/>
      <c r="D3" s="8"/>
      <c r="E3" s="86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8"/>
    </row>
    <row r="4" spans="1:18" x14ac:dyDescent="0.2">
      <c r="A4" s="6" t="s">
        <v>4</v>
      </c>
      <c r="B4" s="9">
        <f>B10+B45+B83</f>
        <v>132049.857609</v>
      </c>
      <c r="C4" s="7"/>
      <c r="D4" s="8"/>
      <c r="E4" s="86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8"/>
    </row>
    <row r="5" spans="1:18" x14ac:dyDescent="0.2">
      <c r="A5" s="1" t="s">
        <v>5</v>
      </c>
      <c r="B5" s="92"/>
      <c r="C5" s="92"/>
      <c r="D5" s="93"/>
      <c r="E5" s="86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8"/>
    </row>
    <row r="6" spans="1:18" x14ac:dyDescent="0.2">
      <c r="A6" s="16"/>
      <c r="B6" s="17"/>
      <c r="C6" s="7"/>
      <c r="D6" s="8"/>
      <c r="E6" s="86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8"/>
    </row>
    <row r="7" spans="1:18" x14ac:dyDescent="0.2">
      <c r="A7" s="94" t="s">
        <v>6</v>
      </c>
      <c r="B7" s="95"/>
      <c r="E7" s="86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8"/>
    </row>
    <row r="8" spans="1:18" x14ac:dyDescent="0.2">
      <c r="A8" s="2" t="s">
        <v>7</v>
      </c>
      <c r="B8" s="3" t="s">
        <v>8</v>
      </c>
      <c r="E8" s="86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8"/>
    </row>
    <row r="9" spans="1:18" x14ac:dyDescent="0.2">
      <c r="A9" s="10" t="s">
        <v>9</v>
      </c>
      <c r="B9" s="3">
        <f>C20</f>
        <v>71747.399999999994</v>
      </c>
      <c r="E9" s="86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8"/>
    </row>
    <row r="10" spans="1:18" ht="12.75" thickBot="1" x14ac:dyDescent="0.25">
      <c r="A10" s="10" t="s">
        <v>10</v>
      </c>
      <c r="B10" s="3">
        <f>D27+D33+D39</f>
        <v>91980.357608999999</v>
      </c>
      <c r="C10" s="11"/>
      <c r="D10" s="12"/>
      <c r="E10" s="89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1"/>
    </row>
    <row r="11" spans="1:18" x14ac:dyDescent="0.2">
      <c r="D11" s="5"/>
      <c r="J11" s="13"/>
      <c r="K11" s="13"/>
      <c r="L11" s="13"/>
      <c r="M11" s="13"/>
      <c r="N11" s="13"/>
    </row>
    <row r="12" spans="1:18" ht="12.75" thickBot="1" x14ac:dyDescent="0.25">
      <c r="A12" s="24"/>
      <c r="B12" s="25"/>
      <c r="C12" s="96" t="s">
        <v>48</v>
      </c>
      <c r="D12" s="97"/>
      <c r="E12" s="98" t="s">
        <v>11</v>
      </c>
      <c r="F12" s="99"/>
      <c r="G12" s="98" t="s">
        <v>12</v>
      </c>
      <c r="H12" s="99"/>
      <c r="I12" s="98" t="s">
        <v>13</v>
      </c>
      <c r="J12" s="99"/>
      <c r="K12" s="98" t="s">
        <v>14</v>
      </c>
      <c r="L12" s="99"/>
      <c r="M12" s="98" t="s">
        <v>15</v>
      </c>
      <c r="N12" s="99"/>
      <c r="O12" s="98" t="s">
        <v>16</v>
      </c>
      <c r="P12" s="100"/>
      <c r="Q12" s="101" t="s">
        <v>17</v>
      </c>
      <c r="R12" s="102"/>
    </row>
    <row r="13" spans="1:18" x14ac:dyDescent="0.2">
      <c r="A13" s="117" t="s">
        <v>18</v>
      </c>
      <c r="B13" s="33" t="s">
        <v>19</v>
      </c>
      <c r="C13" s="80">
        <f>SUM(E13:R13)</f>
        <v>20409000</v>
      </c>
      <c r="D13" s="103"/>
      <c r="E13" s="75">
        <v>6590000</v>
      </c>
      <c r="F13" s="76"/>
      <c r="G13" s="75">
        <v>2540000</v>
      </c>
      <c r="H13" s="76"/>
      <c r="I13" s="75">
        <v>1900000</v>
      </c>
      <c r="J13" s="76"/>
      <c r="K13" s="75">
        <v>849000</v>
      </c>
      <c r="L13" s="76"/>
      <c r="M13" s="75">
        <v>2200000</v>
      </c>
      <c r="N13" s="76"/>
      <c r="O13" s="75">
        <v>4550000</v>
      </c>
      <c r="P13" s="77"/>
      <c r="Q13" s="78">
        <v>1780000</v>
      </c>
      <c r="R13" s="79"/>
    </row>
    <row r="14" spans="1:18" x14ac:dyDescent="0.2">
      <c r="A14" s="118"/>
      <c r="B14" s="26" t="s">
        <v>20</v>
      </c>
      <c r="C14" s="128">
        <f>SUM(E14:R14)</f>
        <v>14314000</v>
      </c>
      <c r="D14" s="129"/>
      <c r="E14" s="128">
        <v>4630000</v>
      </c>
      <c r="F14" s="129"/>
      <c r="G14" s="128">
        <v>1814000</v>
      </c>
      <c r="H14" s="129"/>
      <c r="I14" s="128">
        <v>1400000</v>
      </c>
      <c r="J14" s="129"/>
      <c r="K14" s="128">
        <v>670000</v>
      </c>
      <c r="L14" s="129"/>
      <c r="M14" s="128">
        <v>1400000</v>
      </c>
      <c r="N14" s="129"/>
      <c r="O14" s="128">
        <v>3120000</v>
      </c>
      <c r="P14" s="130"/>
      <c r="Q14" s="131">
        <v>1280000</v>
      </c>
      <c r="R14" s="132"/>
    </row>
    <row r="15" spans="1:18" x14ac:dyDescent="0.2">
      <c r="A15" s="118"/>
      <c r="B15" s="26" t="s">
        <v>21</v>
      </c>
      <c r="C15" s="133">
        <v>7871847</v>
      </c>
      <c r="D15" s="134">
        <f>SUM(E15:R15)</f>
        <v>12462175</v>
      </c>
      <c r="E15" s="128">
        <v>3480272</v>
      </c>
      <c r="F15" s="129"/>
      <c r="G15" s="128">
        <v>1736042</v>
      </c>
      <c r="H15" s="129"/>
      <c r="I15" s="128">
        <v>1248827</v>
      </c>
      <c r="J15" s="129"/>
      <c r="K15" s="128">
        <v>636046</v>
      </c>
      <c r="L15" s="129"/>
      <c r="M15" s="128">
        <v>1165055</v>
      </c>
      <c r="N15" s="129"/>
      <c r="O15" s="128">
        <v>3001988</v>
      </c>
      <c r="P15" s="130"/>
      <c r="Q15" s="131">
        <v>1193945</v>
      </c>
      <c r="R15" s="132"/>
    </row>
    <row r="16" spans="1:18" x14ac:dyDescent="0.2">
      <c r="A16" s="118"/>
      <c r="B16" s="26" t="s">
        <v>22</v>
      </c>
      <c r="C16" s="135">
        <v>0.57996368822331212</v>
      </c>
      <c r="D16" s="136">
        <f>D15/C14</f>
        <v>0.87062840575660194</v>
      </c>
      <c r="E16" s="137">
        <f>E15/E14</f>
        <v>0.7516786177105832</v>
      </c>
      <c r="F16" s="138"/>
      <c r="G16" s="137">
        <f>G15/G14</f>
        <v>0.95702425578831307</v>
      </c>
      <c r="H16" s="138"/>
      <c r="I16" s="137">
        <f>I15/I14</f>
        <v>0.89201928571428568</v>
      </c>
      <c r="J16" s="138"/>
      <c r="K16" s="137">
        <f>K15/K14</f>
        <v>0.94932238805970148</v>
      </c>
      <c r="L16" s="138"/>
      <c r="M16" s="137">
        <f>M15/M14</f>
        <v>0.83218214285714287</v>
      </c>
      <c r="N16" s="138"/>
      <c r="O16" s="137">
        <f>O15/O14</f>
        <v>0.96217564102564102</v>
      </c>
      <c r="P16" s="139"/>
      <c r="Q16" s="140">
        <f>Q15/Q14</f>
        <v>0.93276953124999995</v>
      </c>
      <c r="R16" s="141"/>
    </row>
    <row r="17" spans="1:20" x14ac:dyDescent="0.2">
      <c r="A17" s="118"/>
      <c r="B17" s="26" t="s">
        <v>23</v>
      </c>
      <c r="C17" s="142">
        <v>8</v>
      </c>
      <c r="D17" s="143">
        <f>SUM(D29,D35)/D15</f>
        <v>7.9600725395045409</v>
      </c>
      <c r="E17" s="144">
        <v>7.07</v>
      </c>
      <c r="F17" s="145"/>
      <c r="G17" s="144">
        <v>10.94</v>
      </c>
      <c r="H17" s="145"/>
      <c r="I17" s="144">
        <v>10.54</v>
      </c>
      <c r="J17" s="145"/>
      <c r="K17" s="144">
        <v>11.57</v>
      </c>
      <c r="L17" s="145"/>
      <c r="M17" s="144">
        <v>11.06</v>
      </c>
      <c r="N17" s="145"/>
      <c r="O17" s="144">
        <v>8.44</v>
      </c>
      <c r="P17" s="146"/>
      <c r="Q17" s="147">
        <v>10.71</v>
      </c>
      <c r="R17" s="148"/>
    </row>
    <row r="18" spans="1:20" x14ac:dyDescent="0.2">
      <c r="A18" s="118"/>
      <c r="B18" s="26" t="s">
        <v>24</v>
      </c>
      <c r="C18" s="149">
        <v>1.1393037542786253</v>
      </c>
      <c r="D18" s="150">
        <f>D20/SUM(D35+D29)*1000</f>
        <v>0.71722914569489582</v>
      </c>
      <c r="E18" s="151">
        <f>E20/SUM(F25,F29,F35)*1000</f>
        <v>2.2922307921195491</v>
      </c>
      <c r="F18" s="152"/>
      <c r="G18" s="151">
        <f>G20/SUM(H25,H29,H35)*1000</f>
        <v>0.28461018089670381</v>
      </c>
      <c r="H18" s="152"/>
      <c r="I18" s="151">
        <f>I20/SUM(J25,J29,J35)*1000</f>
        <v>0.34058690731011915</v>
      </c>
      <c r="J18" s="152"/>
      <c r="K18" s="151">
        <f>K20/SUM(L25,L29,L35)*1000</f>
        <v>0.30038137374848745</v>
      </c>
      <c r="L18" s="152"/>
      <c r="M18" s="151">
        <f>M20/SUM(N25,N29,N35)*1000</f>
        <v>0.30135998988260682</v>
      </c>
      <c r="N18" s="152"/>
      <c r="O18" s="151">
        <f>O20/SUM(P25,P29,P35)*1000</f>
        <v>0.36116835240589745</v>
      </c>
      <c r="P18" s="153"/>
      <c r="Q18" s="154">
        <f>Q20/SUM(R25,R29,R35)*1000</f>
        <v>0.2596448492874126</v>
      </c>
      <c r="R18" s="155"/>
    </row>
    <row r="19" spans="1:20" x14ac:dyDescent="0.2">
      <c r="A19" s="118"/>
      <c r="B19" s="26" t="s">
        <v>25</v>
      </c>
      <c r="C19" s="156">
        <f>C20/C18*1000</f>
        <v>62974777.122040123</v>
      </c>
      <c r="D19" s="157">
        <f>SUM(E19:R19)</f>
        <v>133706555</v>
      </c>
      <c r="E19" s="158">
        <f>SUMIF($B22:$B39,$B$25,F22:F39)</f>
        <v>14851079</v>
      </c>
      <c r="F19" s="159"/>
      <c r="G19" s="160">
        <f>SUMIF($B22:$B39,$B$25,H22:H39)</f>
        <v>27697796</v>
      </c>
      <c r="H19" s="159"/>
      <c r="I19" s="160">
        <f>SUMIF($B22:$B39,$B$25,J22:J39)</f>
        <v>18631160</v>
      </c>
      <c r="J19" s="159"/>
      <c r="K19" s="160">
        <f>SUMIF($B22:$B39,$B$25,L22:L39)</f>
        <v>9521379</v>
      </c>
      <c r="L19" s="159"/>
      <c r="M19" s="160">
        <f>SUMIF($B22:$B39,$B$25,N22:N39)</f>
        <v>19412115</v>
      </c>
      <c r="N19" s="159"/>
      <c r="O19" s="160">
        <f>SUMIF($B22:$B39,$B$25,P22:P39)</f>
        <v>28071562</v>
      </c>
      <c r="P19" s="159"/>
      <c r="Q19" s="160">
        <f>SUMIF($B22:$B39,$B$25,R22:R39)</f>
        <v>15521464</v>
      </c>
      <c r="R19" s="159"/>
    </row>
    <row r="20" spans="1:20" x14ac:dyDescent="0.2">
      <c r="A20" s="118"/>
      <c r="B20" s="26" t="s">
        <v>26</v>
      </c>
      <c r="C20" s="161">
        <v>71747.399999999994</v>
      </c>
      <c r="D20" s="162">
        <v>71149</v>
      </c>
      <c r="E20" s="163">
        <f>SUM(F33,F39)</f>
        <v>34042.100579999998</v>
      </c>
      <c r="F20" s="164"/>
      <c r="G20" s="163">
        <f>SUM(H33,H39)</f>
        <v>7883.0747299999994</v>
      </c>
      <c r="H20" s="164"/>
      <c r="I20" s="163">
        <f>SUM(J33,J39)</f>
        <v>6345.5291639999996</v>
      </c>
      <c r="J20" s="164"/>
      <c r="K20" s="163">
        <f>SUM(L33,L39)</f>
        <v>2860.0449039999999</v>
      </c>
      <c r="L20" s="164"/>
      <c r="M20" s="163">
        <f>SUM(N33,N39)</f>
        <v>5850.03478</v>
      </c>
      <c r="N20" s="164"/>
      <c r="O20" s="163">
        <f>SUM(P33,P39)</f>
        <v>10138.559797</v>
      </c>
      <c r="P20" s="165"/>
      <c r="Q20" s="166">
        <f>SUM(R33,R39)</f>
        <v>4030.0681810000001</v>
      </c>
      <c r="R20" s="167"/>
    </row>
    <row r="21" spans="1:20" ht="12.75" thickBot="1" x14ac:dyDescent="0.25">
      <c r="A21" s="119"/>
      <c r="B21" s="34"/>
      <c r="C21" s="35" t="s">
        <v>27</v>
      </c>
      <c r="D21" s="36" t="s">
        <v>28</v>
      </c>
      <c r="E21" s="37" t="s">
        <v>27</v>
      </c>
      <c r="F21" s="38" t="s">
        <v>28</v>
      </c>
      <c r="G21" s="37" t="s">
        <v>27</v>
      </c>
      <c r="H21" s="38" t="s">
        <v>28</v>
      </c>
      <c r="I21" s="37" t="s">
        <v>27</v>
      </c>
      <c r="J21" s="38" t="s">
        <v>28</v>
      </c>
      <c r="K21" s="37" t="s">
        <v>27</v>
      </c>
      <c r="L21" s="38" t="s">
        <v>28</v>
      </c>
      <c r="M21" s="37" t="s">
        <v>27</v>
      </c>
      <c r="N21" s="38" t="s">
        <v>28</v>
      </c>
      <c r="O21" s="37" t="s">
        <v>27</v>
      </c>
      <c r="P21" s="39" t="s">
        <v>28</v>
      </c>
      <c r="Q21" s="40" t="s">
        <v>27</v>
      </c>
      <c r="R21" s="41" t="s">
        <v>28</v>
      </c>
    </row>
    <row r="22" spans="1:20" x14ac:dyDescent="0.2">
      <c r="A22" s="27" t="s">
        <v>29</v>
      </c>
      <c r="B22" s="31" t="s">
        <v>30</v>
      </c>
      <c r="C22" s="208">
        <f>SUMIF($E$22:$P$22,$E$22,E22:P22)</f>
        <v>2942724.867724868</v>
      </c>
      <c r="D22" s="208">
        <f>SUMIF($E$22:$P$22,$F$22,E22:P22)</f>
        <v>2430567</v>
      </c>
      <c r="E22" s="209">
        <v>2942724.867724868</v>
      </c>
      <c r="F22" s="210">
        <v>2430567</v>
      </c>
      <c r="G22" s="209">
        <v>1416666.6666666667</v>
      </c>
      <c r="H22" s="210">
        <v>1642289</v>
      </c>
      <c r="I22" s="209">
        <v>944444.4444444445</v>
      </c>
      <c r="J22" s="210">
        <v>1154800</v>
      </c>
      <c r="K22" s="209">
        <v>625000</v>
      </c>
      <c r="L22" s="210">
        <v>583372</v>
      </c>
      <c r="M22" s="209">
        <v>1750000</v>
      </c>
      <c r="N22" s="210">
        <v>1713908</v>
      </c>
      <c r="O22" s="209">
        <v>500000</v>
      </c>
      <c r="P22" s="210">
        <v>544709</v>
      </c>
      <c r="Q22" s="209">
        <v>500000</v>
      </c>
      <c r="R22" s="210">
        <v>544709</v>
      </c>
    </row>
    <row r="23" spans="1:20" x14ac:dyDescent="0.2">
      <c r="A23" s="27"/>
      <c r="B23" s="31" t="s">
        <v>31</v>
      </c>
      <c r="C23" s="211">
        <f>C22/C14</f>
        <v>0.20558368504435295</v>
      </c>
      <c r="D23" s="212">
        <f>D22/C14</f>
        <v>0.16980347911135951</v>
      </c>
      <c r="E23" s="213">
        <f>E22/E14</f>
        <v>0.63557772521055467</v>
      </c>
      <c r="F23" s="214">
        <f>F22/E14</f>
        <v>0.52496047516198707</v>
      </c>
      <c r="G23" s="213">
        <f>G22/G14</f>
        <v>0.78096288129364211</v>
      </c>
      <c r="H23" s="214">
        <f>H22/G14</f>
        <v>0.90534123484013229</v>
      </c>
      <c r="I23" s="213">
        <f>I22/I14</f>
        <v>0.67460317460317465</v>
      </c>
      <c r="J23" s="214">
        <f>J22/I14</f>
        <v>0.82485714285714284</v>
      </c>
      <c r="K23" s="213">
        <f>K22/K14</f>
        <v>0.93283582089552242</v>
      </c>
      <c r="L23" s="214">
        <f>L22/K14</f>
        <v>0.87070447761194025</v>
      </c>
      <c r="M23" s="213">
        <f>M22/M14</f>
        <v>1.25</v>
      </c>
      <c r="N23" s="214">
        <f>N22/M14</f>
        <v>1.2242200000000001</v>
      </c>
      <c r="O23" s="213">
        <f>O22/O14</f>
        <v>0.16025641025641027</v>
      </c>
      <c r="P23" s="214">
        <f>P22/O14</f>
        <v>0.17458621794871795</v>
      </c>
      <c r="Q23" s="213">
        <f>Q22/Q14</f>
        <v>0.390625</v>
      </c>
      <c r="R23" s="214">
        <f>R22/Q14</f>
        <v>0.42555390625</v>
      </c>
    </row>
    <row r="24" spans="1:20" x14ac:dyDescent="0.2">
      <c r="A24" s="27"/>
      <c r="B24" s="31" t="s">
        <v>32</v>
      </c>
      <c r="C24" s="215">
        <f>C25/C22</f>
        <v>4</v>
      </c>
      <c r="D24" s="216">
        <f>D25/D22</f>
        <v>2.5415090388374399</v>
      </c>
      <c r="E24" s="217">
        <f>E25/E22</f>
        <v>4</v>
      </c>
      <c r="F24" s="218">
        <v>2.54</v>
      </c>
      <c r="G24" s="217">
        <f>G25/G22</f>
        <v>4</v>
      </c>
      <c r="H24" s="218">
        <v>5.3</v>
      </c>
      <c r="I24" s="217">
        <f>I25/I22</f>
        <v>4</v>
      </c>
      <c r="J24" s="218">
        <v>4.74</v>
      </c>
      <c r="K24" s="217">
        <f>K25/K22</f>
        <v>3</v>
      </c>
      <c r="L24" s="218">
        <v>3.71</v>
      </c>
      <c r="M24" s="217">
        <f>M25/M22</f>
        <v>3</v>
      </c>
      <c r="N24" s="218">
        <v>3.81</v>
      </c>
      <c r="O24" s="217">
        <f>O25/O22</f>
        <v>3</v>
      </c>
      <c r="P24" s="218">
        <v>5.01</v>
      </c>
      <c r="Q24" s="217">
        <f>Q25/Q22</f>
        <v>3</v>
      </c>
      <c r="R24" s="218">
        <v>5.01</v>
      </c>
    </row>
    <row r="25" spans="1:20" x14ac:dyDescent="0.2">
      <c r="A25" s="27"/>
      <c r="B25" s="31" t="s">
        <v>25</v>
      </c>
      <c r="C25" s="219">
        <f>SUMIF($E$22:$P$22,$E$22,E25:P25)</f>
        <v>11770899.470899472</v>
      </c>
      <c r="D25" s="220">
        <f>SUMIF($E$22:$P$22,$F$22,E25:P25)</f>
        <v>6177308</v>
      </c>
      <c r="E25" s="221">
        <v>11770899.470899472</v>
      </c>
      <c r="F25" s="222">
        <v>6177308</v>
      </c>
      <c r="G25" s="221">
        <v>5666666.666666667</v>
      </c>
      <c r="H25" s="222">
        <v>8700516</v>
      </c>
      <c r="I25" s="221">
        <v>3777777.777777778</v>
      </c>
      <c r="J25" s="222">
        <v>5473888</v>
      </c>
      <c r="K25" s="221">
        <v>1875000</v>
      </c>
      <c r="L25" s="222">
        <v>2163406</v>
      </c>
      <c r="M25" s="221">
        <v>5250000</v>
      </c>
      <c r="N25" s="222">
        <v>6532090</v>
      </c>
      <c r="O25" s="221">
        <v>1500000</v>
      </c>
      <c r="P25" s="222">
        <v>2729765</v>
      </c>
      <c r="Q25" s="221">
        <v>1500000</v>
      </c>
      <c r="R25" s="222">
        <v>2729765</v>
      </c>
    </row>
    <row r="26" spans="1:20" x14ac:dyDescent="0.2">
      <c r="A26" s="27"/>
      <c r="B26" s="42" t="s">
        <v>24</v>
      </c>
      <c r="C26" s="223">
        <f t="shared" ref="C26:P26" si="0">SUM(C27/C25)*1000</f>
        <v>2.1068908167393356</v>
      </c>
      <c r="D26" s="224">
        <f t="shared" si="0"/>
        <v>3.3721720647570108</v>
      </c>
      <c r="E26" s="225">
        <f t="shared" si="0"/>
        <v>2.1068908167393356</v>
      </c>
      <c r="F26" s="226">
        <f t="shared" si="0"/>
        <v>3.3721720647570108</v>
      </c>
      <c r="G26" s="225">
        <f t="shared" si="0"/>
        <v>0.88235294117647056</v>
      </c>
      <c r="H26" s="226">
        <f t="shared" si="0"/>
        <v>0.57404633690691453</v>
      </c>
      <c r="I26" s="225">
        <f t="shared" si="0"/>
        <v>1.1647058823529413</v>
      </c>
      <c r="J26" s="226">
        <f t="shared" si="0"/>
        <v>0.8035259552259747</v>
      </c>
      <c r="K26" s="225">
        <f t="shared" si="0"/>
        <v>0.48000000000000004</v>
      </c>
      <c r="L26" s="226">
        <f t="shared" si="0"/>
        <v>0.41612122874763219</v>
      </c>
      <c r="M26" s="225">
        <f t="shared" si="0"/>
        <v>0.57142857142857151</v>
      </c>
      <c r="N26" s="226">
        <f t="shared" si="0"/>
        <v>0.4586918833022815</v>
      </c>
      <c r="O26" s="225">
        <f t="shared" si="0"/>
        <v>0.96666666666666667</v>
      </c>
      <c r="P26" s="226">
        <f t="shared" si="0"/>
        <v>0.54913151864720966</v>
      </c>
      <c r="Q26" s="225">
        <f t="shared" ref="Q26:R26" si="1">SUM(Q27/Q25)*1000</f>
        <v>0.96666666666666667</v>
      </c>
      <c r="R26" s="226">
        <f t="shared" si="1"/>
        <v>0.54913151864720966</v>
      </c>
    </row>
    <row r="27" spans="1:20" ht="12.75" thickBot="1" x14ac:dyDescent="0.25">
      <c r="A27" s="43"/>
      <c r="B27" s="44" t="s">
        <v>26</v>
      </c>
      <c r="C27" s="227">
        <f>SUMIF($E$22:$P$22,$E$22,E27:P27)</f>
        <v>24800</v>
      </c>
      <c r="D27" s="228">
        <f>SUMIF($E$22:$P$22,$F$22,E27:P27)</f>
        <v>20830.945473</v>
      </c>
      <c r="E27" s="229">
        <v>24800</v>
      </c>
      <c r="F27" s="230">
        <v>20830.945473</v>
      </c>
      <c r="G27" s="229">
        <v>5000</v>
      </c>
      <c r="H27" s="230">
        <v>4994.499339</v>
      </c>
      <c r="I27" s="229">
        <v>4400</v>
      </c>
      <c r="J27" s="230">
        <v>4398.4110840000003</v>
      </c>
      <c r="K27" s="229">
        <v>900</v>
      </c>
      <c r="L27" s="230">
        <v>900.23916299999996</v>
      </c>
      <c r="M27" s="229">
        <v>3000</v>
      </c>
      <c r="N27" s="230">
        <v>2996.216664</v>
      </c>
      <c r="O27" s="229">
        <v>1450</v>
      </c>
      <c r="P27" s="230">
        <v>1499</v>
      </c>
      <c r="Q27" s="229">
        <v>1450</v>
      </c>
      <c r="R27" s="230">
        <v>1499</v>
      </c>
      <c r="T27" s="60"/>
    </row>
    <row r="28" spans="1:20" x14ac:dyDescent="0.2">
      <c r="A28" s="27" t="s">
        <v>33</v>
      </c>
      <c r="B28" s="45" t="s">
        <v>34</v>
      </c>
      <c r="C28" s="133">
        <v>27856428.918449972</v>
      </c>
      <c r="D28" s="177">
        <f>SUMIF($E$21:$R$21,$F$21,E28:R28)</f>
        <v>63457719</v>
      </c>
      <c r="E28" s="178">
        <v>8984971.4285714291</v>
      </c>
      <c r="F28" s="179">
        <v>1822777</v>
      </c>
      <c r="G28" s="178">
        <v>4692307.692307693</v>
      </c>
      <c r="H28" s="179">
        <v>13118889</v>
      </c>
      <c r="I28" s="178">
        <v>3486842.1052631577</v>
      </c>
      <c r="J28" s="179">
        <v>9701734</v>
      </c>
      <c r="K28" s="178">
        <v>1692307.6923076925</v>
      </c>
      <c r="L28" s="179">
        <v>5334779</v>
      </c>
      <c r="M28" s="178">
        <v>2250000</v>
      </c>
      <c r="N28" s="179">
        <v>9069272</v>
      </c>
      <c r="O28" s="178">
        <v>5200000</v>
      </c>
      <c r="P28" s="180">
        <v>15705767</v>
      </c>
      <c r="Q28" s="181">
        <v>1550000</v>
      </c>
      <c r="R28" s="182">
        <v>8704501</v>
      </c>
    </row>
    <row r="29" spans="1:20" x14ac:dyDescent="0.2">
      <c r="A29" s="28" t="s">
        <v>35</v>
      </c>
      <c r="B29" s="29" t="s">
        <v>25</v>
      </c>
      <c r="C29" s="133">
        <v>52056485.771683551</v>
      </c>
      <c r="D29" s="177">
        <f>SUMIF($E$21:$R$21,$F$21,E29:R29)</f>
        <v>76633416</v>
      </c>
      <c r="E29" s="178">
        <v>16044591.836734693</v>
      </c>
      <c r="F29" s="179">
        <v>6303253</v>
      </c>
      <c r="G29" s="178">
        <v>6517094.0170940179</v>
      </c>
      <c r="H29" s="179">
        <v>14578848</v>
      </c>
      <c r="I29" s="178">
        <v>4981203.0075187972</v>
      </c>
      <c r="J29" s="179">
        <v>10444532</v>
      </c>
      <c r="K29" s="178">
        <v>2417582.4175824178</v>
      </c>
      <c r="L29" s="179">
        <v>5660060</v>
      </c>
      <c r="M29" s="178">
        <v>5625000</v>
      </c>
      <c r="N29" s="179">
        <v>10002902</v>
      </c>
      <c r="O29" s="178">
        <v>11304347.826086955</v>
      </c>
      <c r="P29" s="180">
        <v>19530688</v>
      </c>
      <c r="Q29" s="181">
        <v>5166666.666666667</v>
      </c>
      <c r="R29" s="182">
        <v>10113133</v>
      </c>
    </row>
    <row r="30" spans="1:20" x14ac:dyDescent="0.2">
      <c r="A30" s="27"/>
      <c r="B30" s="29" t="s">
        <v>36</v>
      </c>
      <c r="C30" s="135">
        <v>0.52</v>
      </c>
      <c r="D30" s="183">
        <f>D28/D29</f>
        <v>0.82806851517619939</v>
      </c>
      <c r="E30" s="184">
        <v>0.56000000000000005</v>
      </c>
      <c r="F30" s="185">
        <f>F28/F29</f>
        <v>0.2891803644879874</v>
      </c>
      <c r="G30" s="184">
        <v>0.72</v>
      </c>
      <c r="H30" s="185">
        <f>H28/H29</f>
        <v>0.89985772538406328</v>
      </c>
      <c r="I30" s="184">
        <v>0.7</v>
      </c>
      <c r="J30" s="185">
        <f>J28/J29</f>
        <v>0.92888163873690077</v>
      </c>
      <c r="K30" s="184">
        <v>0.7</v>
      </c>
      <c r="L30" s="185">
        <f>L28/L29</f>
        <v>0.9425304678748988</v>
      </c>
      <c r="M30" s="184">
        <v>0.4</v>
      </c>
      <c r="N30" s="185">
        <f>N28/N29</f>
        <v>0.90666408608221893</v>
      </c>
      <c r="O30" s="184">
        <v>0.46000000000000008</v>
      </c>
      <c r="P30" s="186">
        <f>P28/P29</f>
        <v>0.80415840957574047</v>
      </c>
      <c r="Q30" s="187">
        <v>0.3</v>
      </c>
      <c r="R30" s="188">
        <f>R28/R29</f>
        <v>0.86071260014082673</v>
      </c>
    </row>
    <row r="31" spans="1:20" x14ac:dyDescent="0.2">
      <c r="A31" s="27"/>
      <c r="B31" s="29" t="s">
        <v>37</v>
      </c>
      <c r="C31" s="189">
        <v>2.1699622796935128E-3</v>
      </c>
      <c r="D31" s="190">
        <f>D33/D28</f>
        <v>9.4515282872049023E-4</v>
      </c>
      <c r="E31" s="191">
        <v>3.5000000000000001E-3</v>
      </c>
      <c r="F31" s="192">
        <f>F33/F28</f>
        <v>1.7249609024581725E-2</v>
      </c>
      <c r="G31" s="191">
        <v>1.2999999999999997E-3</v>
      </c>
      <c r="H31" s="192">
        <f>H33/H28</f>
        <v>4.615233613913495E-4</v>
      </c>
      <c r="I31" s="191">
        <v>1.5200000000000001E-3</v>
      </c>
      <c r="J31" s="192">
        <f>J33/J28</f>
        <v>5.0310345099133821E-4</v>
      </c>
      <c r="K31" s="191">
        <v>1.2999999999999999E-3</v>
      </c>
      <c r="L31" s="192">
        <f>L33/L28</f>
        <v>4.1239208409570482E-4</v>
      </c>
      <c r="M31" s="191">
        <v>2E-3</v>
      </c>
      <c r="N31" s="192">
        <f>N33/N28</f>
        <v>4.9618924407604048E-4</v>
      </c>
      <c r="O31" s="191">
        <v>1.5E-3</v>
      </c>
      <c r="P31" s="193">
        <f>P33/P28</f>
        <v>4.9658639950535364E-4</v>
      </c>
      <c r="Q31" s="194">
        <v>2E-3</v>
      </c>
      <c r="R31" s="195">
        <f>R33/R28</f>
        <v>3.5614175803989223E-4</v>
      </c>
    </row>
    <row r="32" spans="1:20" x14ac:dyDescent="0.2">
      <c r="A32" s="27"/>
      <c r="B32" s="46" t="s">
        <v>38</v>
      </c>
      <c r="C32" s="133">
        <v>6507060.7214604439</v>
      </c>
      <c r="D32" s="134">
        <f>SUMIF($E$21:$R$21,$F$21,E32:R32)</f>
        <v>10592294</v>
      </c>
      <c r="E32" s="178">
        <v>2292084.5481049563</v>
      </c>
      <c r="F32" s="179">
        <v>3205122</v>
      </c>
      <c r="G32" s="178">
        <v>931013.43101343117</v>
      </c>
      <c r="H32" s="179">
        <v>1416071</v>
      </c>
      <c r="I32" s="178">
        <v>711600.4296455424</v>
      </c>
      <c r="J32" s="179">
        <v>1000358</v>
      </c>
      <c r="K32" s="178">
        <v>345368.91679748829</v>
      </c>
      <c r="L32" s="179">
        <v>519829</v>
      </c>
      <c r="M32" s="178">
        <v>803571.42857142852</v>
      </c>
      <c r="N32" s="179">
        <v>876099</v>
      </c>
      <c r="O32" s="178">
        <v>1614906.8322981365</v>
      </c>
      <c r="P32" s="180">
        <v>2524476</v>
      </c>
      <c r="Q32" s="181">
        <v>738095.23809523811</v>
      </c>
      <c r="R32" s="182">
        <v>1050339</v>
      </c>
    </row>
    <row r="33" spans="1:18" ht="12.75" thickBot="1" x14ac:dyDescent="0.25">
      <c r="A33" s="43"/>
      <c r="B33" s="23" t="s">
        <v>26</v>
      </c>
      <c r="C33" s="173">
        <v>60447.4</v>
      </c>
      <c r="D33" s="196">
        <f>SUMIF($E$21:$R$21,$F$21,E33:R33)</f>
        <v>59977.242616999996</v>
      </c>
      <c r="E33" s="174">
        <v>31447.4</v>
      </c>
      <c r="F33" s="175">
        <v>31442.190589000002</v>
      </c>
      <c r="G33" s="174">
        <v>6100</v>
      </c>
      <c r="H33" s="175">
        <v>6054.6737489999996</v>
      </c>
      <c r="I33" s="174">
        <v>5300</v>
      </c>
      <c r="J33" s="175">
        <v>4880.975856</v>
      </c>
      <c r="K33" s="174">
        <v>2200</v>
      </c>
      <c r="L33" s="175">
        <v>2200.02063</v>
      </c>
      <c r="M33" s="174">
        <v>4500</v>
      </c>
      <c r="N33" s="175">
        <v>4500.0752179999999</v>
      </c>
      <c r="O33" s="174">
        <v>7800</v>
      </c>
      <c r="P33" s="197">
        <v>7799.2702859999999</v>
      </c>
      <c r="Q33" s="176">
        <v>3100</v>
      </c>
      <c r="R33" s="198">
        <v>3100.0362890000001</v>
      </c>
    </row>
    <row r="34" spans="1:18" x14ac:dyDescent="0.2">
      <c r="A34" s="27" t="s">
        <v>39</v>
      </c>
      <c r="B34" s="47" t="s">
        <v>40</v>
      </c>
      <c r="C34" s="133">
        <v>10918.291350356569</v>
      </c>
      <c r="D34" s="177">
        <f>SUMIF($E$21:$R$21,$F$21,E34:R34)</f>
        <v>16483</v>
      </c>
      <c r="E34" s="178">
        <v>1925.9259259259259</v>
      </c>
      <c r="F34" s="179">
        <v>1017</v>
      </c>
      <c r="G34" s="178">
        <v>1989.1304347826085</v>
      </c>
      <c r="H34" s="179">
        <v>1882</v>
      </c>
      <c r="I34" s="178">
        <v>1514.2857142857144</v>
      </c>
      <c r="J34" s="179">
        <v>1962</v>
      </c>
      <c r="K34" s="178">
        <v>733.33333333333337</v>
      </c>
      <c r="L34" s="179">
        <v>940</v>
      </c>
      <c r="M34" s="178">
        <v>1687.5</v>
      </c>
      <c r="N34" s="179">
        <v>1963</v>
      </c>
      <c r="O34" s="178">
        <v>2034.7826086956525</v>
      </c>
      <c r="P34" s="180">
        <v>5974</v>
      </c>
      <c r="Q34" s="181">
        <v>1033.3333333333333</v>
      </c>
      <c r="R34" s="182">
        <v>2745</v>
      </c>
    </row>
    <row r="35" spans="1:18" x14ac:dyDescent="0.2">
      <c r="A35" s="28" t="s">
        <v>41</v>
      </c>
      <c r="B35" s="31" t="s">
        <v>25</v>
      </c>
      <c r="C35" s="133">
        <v>10918291.350356568</v>
      </c>
      <c r="D35" s="134">
        <f>SUMIF($E$21:$R$21,$F$21,E35:R35)</f>
        <v>22566401</v>
      </c>
      <c r="E35" s="178">
        <v>1925925.9259259258</v>
      </c>
      <c r="F35" s="179">
        <v>2370518</v>
      </c>
      <c r="G35" s="178">
        <v>1989130.4347826084</v>
      </c>
      <c r="H35" s="179">
        <v>4418432</v>
      </c>
      <c r="I35" s="178">
        <v>1514285.7142857143</v>
      </c>
      <c r="J35" s="179">
        <v>2712740</v>
      </c>
      <c r="K35" s="178">
        <v>733333.33333333337</v>
      </c>
      <c r="L35" s="179">
        <v>1697913</v>
      </c>
      <c r="M35" s="178">
        <v>1687500</v>
      </c>
      <c r="N35" s="179">
        <v>2877123</v>
      </c>
      <c r="O35" s="178">
        <v>2034782.6086956523</v>
      </c>
      <c r="P35" s="180">
        <v>5811109</v>
      </c>
      <c r="Q35" s="181">
        <v>1033333.3333333333</v>
      </c>
      <c r="R35" s="182">
        <v>2678566</v>
      </c>
    </row>
    <row r="36" spans="1:18" x14ac:dyDescent="0.2">
      <c r="A36" s="27"/>
      <c r="B36" s="31" t="s">
        <v>42</v>
      </c>
      <c r="C36" s="199">
        <v>1E-3</v>
      </c>
      <c r="D36" s="200">
        <f>D34/D35</f>
        <v>7.3042218827893736E-4</v>
      </c>
      <c r="E36" s="201">
        <v>1E-3</v>
      </c>
      <c r="F36" s="202">
        <f>F34/F35</f>
        <v>4.290201550884659E-4</v>
      </c>
      <c r="G36" s="201">
        <v>1E-3</v>
      </c>
      <c r="H36" s="202">
        <f>H34/H35</f>
        <v>4.2594295895014342E-4</v>
      </c>
      <c r="I36" s="201">
        <v>1E-3</v>
      </c>
      <c r="J36" s="202">
        <f>J34/J35</f>
        <v>7.2325397937141045E-4</v>
      </c>
      <c r="K36" s="201">
        <v>1E-3</v>
      </c>
      <c r="L36" s="202">
        <f>L34/L35</f>
        <v>5.5362082745111208E-4</v>
      </c>
      <c r="M36" s="201">
        <v>1E-3</v>
      </c>
      <c r="N36" s="202">
        <f>N34/N35</f>
        <v>6.8227879030545446E-4</v>
      </c>
      <c r="O36" s="201">
        <v>1E-3</v>
      </c>
      <c r="P36" s="203">
        <f>P34/P35</f>
        <v>1.0280309662062783E-3</v>
      </c>
      <c r="Q36" s="204">
        <v>1E-3</v>
      </c>
      <c r="R36" s="205">
        <f>R34/R35</f>
        <v>1.0248020769322093E-3</v>
      </c>
    </row>
    <row r="37" spans="1:18" x14ac:dyDescent="0.2">
      <c r="A37" s="27"/>
      <c r="B37" s="31" t="s">
        <v>43</v>
      </c>
      <c r="C37" s="149">
        <v>1.034960474802769</v>
      </c>
      <c r="D37" s="206">
        <f>D39/D34</f>
        <v>0.67779952187101855</v>
      </c>
      <c r="E37" s="168">
        <v>1.35</v>
      </c>
      <c r="F37" s="169">
        <f>F39/F34</f>
        <v>2.5564503352999015</v>
      </c>
      <c r="G37" s="168">
        <v>0.92</v>
      </c>
      <c r="H37" s="169">
        <f>H39/H34</f>
        <v>0.97152018119022321</v>
      </c>
      <c r="I37" s="168">
        <v>1.0499999999999998</v>
      </c>
      <c r="J37" s="169">
        <f>J39/J34</f>
        <v>0.74645938226299691</v>
      </c>
      <c r="K37" s="168">
        <v>0.89999999999999991</v>
      </c>
      <c r="L37" s="169">
        <f>L39/L34</f>
        <v>0.70215348297872338</v>
      </c>
      <c r="M37" s="168">
        <v>0.8</v>
      </c>
      <c r="N37" s="169">
        <f>N39/N34</f>
        <v>0.68770227305145182</v>
      </c>
      <c r="O37" s="168">
        <v>1.1499999999999999</v>
      </c>
      <c r="P37" s="170">
        <f>P39/P34</f>
        <v>0.39157842500836959</v>
      </c>
      <c r="Q37" s="171">
        <v>0.9</v>
      </c>
      <c r="R37" s="172">
        <f>R39/R34</f>
        <v>0.33880943242258649</v>
      </c>
    </row>
    <row r="38" spans="1:18" x14ac:dyDescent="0.2">
      <c r="A38" s="27"/>
      <c r="B38" s="29" t="s">
        <v>38</v>
      </c>
      <c r="C38" s="149" t="s">
        <v>44</v>
      </c>
      <c r="D38" s="134">
        <f>SUMIF($E$21:$R$21,$F$21,E38:R38)</f>
        <v>6654966</v>
      </c>
      <c r="E38" s="149" t="s">
        <v>44</v>
      </c>
      <c r="F38" s="179">
        <v>986435</v>
      </c>
      <c r="G38" s="149" t="s">
        <v>44</v>
      </c>
      <c r="H38" s="179">
        <v>1152312</v>
      </c>
      <c r="I38" s="149" t="s">
        <v>44</v>
      </c>
      <c r="J38" s="179">
        <v>856483</v>
      </c>
      <c r="K38" s="149" t="s">
        <v>44</v>
      </c>
      <c r="L38" s="179">
        <v>447348</v>
      </c>
      <c r="M38" s="149" t="s">
        <v>44</v>
      </c>
      <c r="N38" s="179">
        <v>850883</v>
      </c>
      <c r="O38" s="149" t="s">
        <v>44</v>
      </c>
      <c r="P38" s="180">
        <v>1752218</v>
      </c>
      <c r="Q38" s="207" t="s">
        <v>44</v>
      </c>
      <c r="R38" s="180">
        <v>609287</v>
      </c>
    </row>
    <row r="39" spans="1:18" ht="12.75" thickBot="1" x14ac:dyDescent="0.25">
      <c r="A39" s="48"/>
      <c r="B39" s="42" t="s">
        <v>26</v>
      </c>
      <c r="C39" s="21">
        <v>11300</v>
      </c>
      <c r="D39" s="49">
        <f>SUMIF($E$21:$R$21,$F$21,E39:R39)</f>
        <v>11172.169518999999</v>
      </c>
      <c r="E39" s="18">
        <v>2600</v>
      </c>
      <c r="F39" s="50">
        <v>2599.909991</v>
      </c>
      <c r="G39" s="18">
        <v>1830</v>
      </c>
      <c r="H39" s="50">
        <v>1828.400981</v>
      </c>
      <c r="I39" s="18">
        <v>1590</v>
      </c>
      <c r="J39" s="50">
        <v>1464.553308</v>
      </c>
      <c r="K39" s="18">
        <v>660</v>
      </c>
      <c r="L39" s="50">
        <v>660.02427399999999</v>
      </c>
      <c r="M39" s="18">
        <v>1350</v>
      </c>
      <c r="N39" s="50">
        <v>1349.959562</v>
      </c>
      <c r="O39" s="18">
        <v>2340</v>
      </c>
      <c r="P39" s="19">
        <v>2339.2895109999999</v>
      </c>
      <c r="Q39" s="51">
        <v>930</v>
      </c>
      <c r="R39" s="52">
        <v>930.03189199999997</v>
      </c>
    </row>
    <row r="40" spans="1:18" ht="12.75" thickBot="1" x14ac:dyDescent="0.25">
      <c r="A40" s="32"/>
      <c r="B40" s="104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4"/>
      <c r="R40" s="106"/>
    </row>
    <row r="41" spans="1:18" ht="12.75" thickBo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8" x14ac:dyDescent="0.2">
      <c r="A42" s="94" t="s">
        <v>46</v>
      </c>
      <c r="B42" s="95"/>
      <c r="C42" s="14"/>
      <c r="D42" s="14"/>
      <c r="E42" s="107"/>
      <c r="F42" s="108"/>
      <c r="G42" s="108"/>
      <c r="H42" s="108"/>
      <c r="I42" s="108"/>
      <c r="J42" s="109"/>
    </row>
    <row r="43" spans="1:18" ht="12" customHeight="1" x14ac:dyDescent="0.2">
      <c r="A43" s="2" t="s">
        <v>7</v>
      </c>
      <c r="B43" s="3" t="s">
        <v>8</v>
      </c>
      <c r="C43" s="14"/>
      <c r="D43" s="14"/>
      <c r="E43" s="110"/>
      <c r="F43" s="111"/>
      <c r="G43" s="111"/>
      <c r="H43" s="111"/>
      <c r="I43" s="111"/>
      <c r="J43" s="112"/>
    </row>
    <row r="44" spans="1:18" x14ac:dyDescent="0.2">
      <c r="A44" s="10" t="s">
        <v>9</v>
      </c>
      <c r="B44" s="3">
        <f>C65+C71+C77</f>
        <v>22000</v>
      </c>
      <c r="C44" s="14"/>
      <c r="D44" s="14"/>
      <c r="E44" s="110"/>
      <c r="F44" s="111"/>
      <c r="G44" s="111"/>
      <c r="H44" s="111"/>
      <c r="I44" s="111"/>
      <c r="J44" s="112"/>
    </row>
    <row r="45" spans="1:18" x14ac:dyDescent="0.2">
      <c r="A45" s="10" t="s">
        <v>10</v>
      </c>
      <c r="B45" s="3">
        <f>D65+D71+D77</f>
        <v>22000</v>
      </c>
      <c r="E45" s="110"/>
      <c r="F45" s="111"/>
      <c r="G45" s="111"/>
      <c r="H45" s="111"/>
      <c r="I45" s="111"/>
      <c r="J45" s="112"/>
    </row>
    <row r="46" spans="1:18" x14ac:dyDescent="0.2">
      <c r="E46" s="110"/>
      <c r="F46" s="111"/>
      <c r="G46" s="111"/>
      <c r="H46" s="111"/>
      <c r="I46" s="111"/>
      <c r="J46" s="112"/>
    </row>
    <row r="47" spans="1:18" x14ac:dyDescent="0.2">
      <c r="E47" s="110"/>
      <c r="F47" s="111"/>
      <c r="G47" s="111"/>
      <c r="H47" s="111"/>
      <c r="I47" s="111"/>
      <c r="J47" s="112"/>
    </row>
    <row r="48" spans="1:18" ht="12.75" thickBot="1" x14ac:dyDescent="0.25">
      <c r="E48" s="113"/>
      <c r="F48" s="114"/>
      <c r="G48" s="114"/>
      <c r="H48" s="114"/>
      <c r="I48" s="114"/>
      <c r="J48" s="115"/>
    </row>
    <row r="49" spans="1:18" ht="12.75" thickBot="1" x14ac:dyDescent="0.25">
      <c r="D49" s="5"/>
      <c r="F49" s="15"/>
      <c r="G49" s="15"/>
      <c r="H49" s="15"/>
      <c r="I49" s="15"/>
      <c r="J49" s="15"/>
      <c r="K49" s="15"/>
      <c r="L49" s="15"/>
      <c r="M49" s="15"/>
      <c r="N49" s="15"/>
    </row>
    <row r="50" spans="1:18" ht="12.75" thickBot="1" x14ac:dyDescent="0.25">
      <c r="A50" s="24"/>
      <c r="B50" s="53"/>
      <c r="C50" s="231" t="s">
        <v>49</v>
      </c>
      <c r="D50" s="232"/>
      <c r="E50" s="233" t="s">
        <v>11</v>
      </c>
      <c r="F50" s="116"/>
      <c r="G50" s="233" t="s">
        <v>12</v>
      </c>
      <c r="H50" s="116"/>
      <c r="I50" s="233" t="s">
        <v>13</v>
      </c>
      <c r="J50" s="116"/>
      <c r="K50" s="233" t="s">
        <v>17</v>
      </c>
      <c r="L50" s="116"/>
      <c r="M50" s="233" t="s">
        <v>16</v>
      </c>
      <c r="N50" s="116"/>
      <c r="O50" s="233" t="s">
        <v>14</v>
      </c>
      <c r="P50" s="116"/>
      <c r="Q50" s="233" t="s">
        <v>17</v>
      </c>
      <c r="R50" s="116"/>
    </row>
    <row r="51" spans="1:18" x14ac:dyDescent="0.2">
      <c r="A51" s="120" t="s">
        <v>18</v>
      </c>
      <c r="B51" s="66" t="s">
        <v>19</v>
      </c>
      <c r="C51" s="238">
        <f>SUM(E51:P51)</f>
        <v>36975000</v>
      </c>
      <c r="D51" s="239"/>
      <c r="E51" s="238">
        <v>10480000</v>
      </c>
      <c r="F51" s="239"/>
      <c r="G51" s="238">
        <v>5049000</v>
      </c>
      <c r="H51" s="239"/>
      <c r="I51" s="238">
        <v>2656000</v>
      </c>
      <c r="J51" s="239"/>
      <c r="K51" s="238">
        <v>5773000</v>
      </c>
      <c r="L51" s="239"/>
      <c r="M51" s="238">
        <v>11440000</v>
      </c>
      <c r="N51" s="239"/>
      <c r="O51" s="238">
        <v>1577000</v>
      </c>
      <c r="P51" s="239"/>
      <c r="Q51" s="238">
        <v>1577000</v>
      </c>
      <c r="R51" s="239"/>
    </row>
    <row r="52" spans="1:18" x14ac:dyDescent="0.2">
      <c r="A52" s="121"/>
      <c r="B52" s="67" t="s">
        <v>20</v>
      </c>
      <c r="C52" s="238">
        <f>SUM(E52:P52)</f>
        <v>21904000</v>
      </c>
      <c r="D52" s="239"/>
      <c r="E52" s="238">
        <v>9715000</v>
      </c>
      <c r="F52" s="239"/>
      <c r="G52" s="238">
        <v>2068000</v>
      </c>
      <c r="H52" s="239"/>
      <c r="I52" s="238">
        <v>2430000</v>
      </c>
      <c r="J52" s="239"/>
      <c r="K52" s="238">
        <v>2561000</v>
      </c>
      <c r="L52" s="239"/>
      <c r="M52" s="238">
        <v>4130000</v>
      </c>
      <c r="N52" s="239"/>
      <c r="O52" s="238">
        <v>1000000</v>
      </c>
      <c r="P52" s="239"/>
      <c r="Q52" s="238">
        <v>1000000</v>
      </c>
      <c r="R52" s="239"/>
    </row>
    <row r="53" spans="1:18" x14ac:dyDescent="0.2">
      <c r="A53" s="121"/>
      <c r="B53" s="67" t="s">
        <v>21</v>
      </c>
      <c r="C53" s="240">
        <f>C60+C70+C76</f>
        <v>720969.08939014201</v>
      </c>
      <c r="D53" s="177">
        <f>SUM(E53:P53)</f>
        <v>9805576</v>
      </c>
      <c r="E53" s="238">
        <v>4233063</v>
      </c>
      <c r="F53" s="239"/>
      <c r="G53" s="238">
        <v>1015875</v>
      </c>
      <c r="H53" s="239"/>
      <c r="I53" s="238">
        <v>1016724</v>
      </c>
      <c r="J53" s="239"/>
      <c r="K53" s="238">
        <v>924798</v>
      </c>
      <c r="L53" s="239"/>
      <c r="M53" s="238">
        <v>2212930</v>
      </c>
      <c r="N53" s="239"/>
      <c r="O53" s="238">
        <v>402186</v>
      </c>
      <c r="P53" s="239"/>
      <c r="Q53" s="238">
        <v>402186</v>
      </c>
      <c r="R53" s="239"/>
    </row>
    <row r="54" spans="1:18" x14ac:dyDescent="0.2">
      <c r="A54" s="121"/>
      <c r="B54" s="67" t="s">
        <v>22</v>
      </c>
      <c r="C54" s="241">
        <f>C53/C51</f>
        <v>1.9498825946995049E-2</v>
      </c>
      <c r="D54" s="242">
        <f>D53/C51</f>
        <v>0.2651947532116295</v>
      </c>
      <c r="E54" s="243">
        <f>E53/E52</f>
        <v>0.43572444673185795</v>
      </c>
      <c r="F54" s="244"/>
      <c r="G54" s="243">
        <f>G53/G52</f>
        <v>0.49123549323017407</v>
      </c>
      <c r="H54" s="244"/>
      <c r="I54" s="243">
        <f>I53/I52</f>
        <v>0.41840493827160496</v>
      </c>
      <c r="J54" s="244"/>
      <c r="K54" s="243">
        <f>K53/K52</f>
        <v>0.36110816087465836</v>
      </c>
      <c r="L54" s="244"/>
      <c r="M54" s="243">
        <f>M53/M52</f>
        <v>0.535818401937046</v>
      </c>
      <c r="N54" s="244"/>
      <c r="O54" s="243">
        <f>O53/O52</f>
        <v>0.40218599999999999</v>
      </c>
      <c r="P54" s="244"/>
      <c r="Q54" s="243">
        <f>Q53/Q52</f>
        <v>0.40218599999999999</v>
      </c>
      <c r="R54" s="244"/>
    </row>
    <row r="55" spans="1:18" x14ac:dyDescent="0.2">
      <c r="A55" s="121"/>
      <c r="B55" s="67" t="s">
        <v>23</v>
      </c>
      <c r="C55" s="245">
        <f>SUM(C63+C67+C73)/C53</f>
        <v>40.306014958390385</v>
      </c>
      <c r="D55" s="246">
        <f>SUM(D63+D67+D73)/D53</f>
        <v>3.1218501595418768</v>
      </c>
      <c r="E55" s="144">
        <v>7.23</v>
      </c>
      <c r="F55" s="146"/>
      <c r="G55" s="144">
        <v>8.39</v>
      </c>
      <c r="H55" s="146"/>
      <c r="I55" s="144">
        <v>8.94</v>
      </c>
      <c r="J55" s="146"/>
      <c r="K55" s="144">
        <v>8.2100000000000009</v>
      </c>
      <c r="L55" s="146"/>
      <c r="M55" s="144">
        <v>6.38</v>
      </c>
      <c r="N55" s="146"/>
      <c r="O55" s="144">
        <v>8.39</v>
      </c>
      <c r="P55" s="146"/>
      <c r="Q55" s="144">
        <v>8.39</v>
      </c>
      <c r="R55" s="146"/>
    </row>
    <row r="56" spans="1:18" x14ac:dyDescent="0.2">
      <c r="A56" s="121"/>
      <c r="B56" s="67" t="s">
        <v>24</v>
      </c>
      <c r="C56" s="247">
        <f>C58/SUM(C63+C67+C73)*1000</f>
        <v>0.4817719699444627</v>
      </c>
      <c r="D56" s="248">
        <f>D58/SUM(D63+D67+D73)*1000</f>
        <v>0.45734387937829585</v>
      </c>
      <c r="E56" s="249">
        <f>E58/SUM(F63,F67,F73)*1000</f>
        <v>0.65334839911185116</v>
      </c>
      <c r="F56" s="250"/>
      <c r="G56" s="249">
        <f>G58/SUM(H63,H67,H73)*1000</f>
        <v>1.5016425975648284</v>
      </c>
      <c r="H56" s="250"/>
      <c r="I56" s="249">
        <f>I58/SUM(J63,J67,J73)*1000</f>
        <v>0.38005801580658316</v>
      </c>
      <c r="J56" s="250"/>
      <c r="K56" s="249">
        <f>K58/SUM(L63,L67,L73)*1000</f>
        <v>0.2764817512828095</v>
      </c>
      <c r="L56" s="250"/>
      <c r="M56" s="249">
        <f>M58/SUM(N63,N67,N73)*1000</f>
        <v>0.21972982446067846</v>
      </c>
      <c r="N56" s="250"/>
      <c r="O56" s="249">
        <f>O58/SUM(P63,P67,P73)*1000</f>
        <v>0.41499372321993633</v>
      </c>
      <c r="P56" s="250"/>
      <c r="Q56" s="249">
        <f>Q58/SUM(R63,R67,R73)*1000</f>
        <v>0.41499372321993633</v>
      </c>
      <c r="R56" s="250"/>
    </row>
    <row r="57" spans="1:18" x14ac:dyDescent="0.2">
      <c r="A57" s="121"/>
      <c r="B57" s="54" t="s">
        <v>25</v>
      </c>
      <c r="C57" s="240">
        <f>C63+C67+C73</f>
        <v>29059390.901496161</v>
      </c>
      <c r="D57" s="157">
        <f>SUM(E57:P57)</f>
        <v>3.514487130057431</v>
      </c>
      <c r="E57" s="158">
        <f>SUMIF($B60:$B78,$B$26,F60:F78)</f>
        <v>0.5270274350154468</v>
      </c>
      <c r="F57" s="159"/>
      <c r="G57" s="158">
        <f>SUMIF($B60:$B78,$B$26,H60:H78)</f>
        <v>1.9023290372930999</v>
      </c>
      <c r="H57" s="159"/>
      <c r="I57" s="158">
        <f>SUMIF($B60:$B78,$B$26,J60:J78)</f>
        <v>0.29140962437299417</v>
      </c>
      <c r="J57" s="159"/>
      <c r="K57" s="158">
        <f>SUMIF($B60:$B78,$B$26,L60:L78)</f>
        <v>0.22862670096067181</v>
      </c>
      <c r="L57" s="159"/>
      <c r="M57" s="158">
        <f>SUMIF($B60:$B78,$B$26,N60:N78)</f>
        <v>0.19513762844828339</v>
      </c>
      <c r="N57" s="159"/>
      <c r="O57" s="158">
        <f>SUMIF($B60:$B78,$B$26,P60:P78)</f>
        <v>0.36995670396693475</v>
      </c>
      <c r="P57" s="159"/>
      <c r="Q57" s="158">
        <f>SUMIF($B60:$B78,$B$26,R60:R78)</f>
        <v>0.36995670396693475</v>
      </c>
      <c r="R57" s="159"/>
    </row>
    <row r="58" spans="1:18" ht="12.75" thickBot="1" x14ac:dyDescent="0.25">
      <c r="A58" s="121"/>
      <c r="B58" s="68" t="s">
        <v>26</v>
      </c>
      <c r="C58" s="251">
        <f>SUMIF($B$23:$B$40,$B$28,C60:C77)</f>
        <v>14000</v>
      </c>
      <c r="D58" s="252">
        <f>SUMIF($B$23:$B$40,$B$28,D60:D77)</f>
        <v>14000</v>
      </c>
      <c r="E58" s="253">
        <f>SUM(F65,F71,F79)</f>
        <v>20000</v>
      </c>
      <c r="F58" s="254"/>
      <c r="G58" s="253">
        <f>SUM(H65,H71)</f>
        <v>12800</v>
      </c>
      <c r="H58" s="254"/>
      <c r="I58" s="253">
        <f>SUM(J65,J71)</f>
        <v>3453</v>
      </c>
      <c r="J58" s="254"/>
      <c r="K58" s="253">
        <f>SUM(L65,L71)</f>
        <v>2100</v>
      </c>
      <c r="L58" s="254"/>
      <c r="M58" s="253">
        <f>SUM(N65,N71)</f>
        <v>3100</v>
      </c>
      <c r="N58" s="254"/>
      <c r="O58" s="253">
        <f>SUM(P65,P71)</f>
        <v>1400</v>
      </c>
      <c r="P58" s="254"/>
      <c r="Q58" s="253">
        <f>SUM(R65,R71)</f>
        <v>1400</v>
      </c>
      <c r="R58" s="254"/>
    </row>
    <row r="59" spans="1:18" ht="12.75" thickBot="1" x14ac:dyDescent="0.25">
      <c r="A59" s="122"/>
      <c r="B59" s="55"/>
      <c r="C59" s="234" t="s">
        <v>27</v>
      </c>
      <c r="D59" s="235" t="s">
        <v>28</v>
      </c>
      <c r="E59" s="236" t="s">
        <v>27</v>
      </c>
      <c r="F59" s="237" t="s">
        <v>28</v>
      </c>
      <c r="G59" s="236" t="s">
        <v>27</v>
      </c>
      <c r="H59" s="237" t="s">
        <v>28</v>
      </c>
      <c r="I59" s="236" t="s">
        <v>27</v>
      </c>
      <c r="J59" s="237" t="s">
        <v>28</v>
      </c>
      <c r="K59" s="236" t="s">
        <v>27</v>
      </c>
      <c r="L59" s="237" t="s">
        <v>28</v>
      </c>
      <c r="M59" s="236" t="s">
        <v>27</v>
      </c>
      <c r="N59" s="237" t="s">
        <v>28</v>
      </c>
      <c r="O59" s="236" t="s">
        <v>27</v>
      </c>
      <c r="P59" s="237" t="s">
        <v>28</v>
      </c>
      <c r="Q59" s="236" t="s">
        <v>27</v>
      </c>
      <c r="R59" s="237" t="s">
        <v>28</v>
      </c>
    </row>
    <row r="60" spans="1:18" x14ac:dyDescent="0.2">
      <c r="A60" s="72" t="s">
        <v>29</v>
      </c>
      <c r="B60" s="64" t="s">
        <v>30</v>
      </c>
      <c r="C60" s="255">
        <f>SUMIF($E$22:$P$22,$E$22,E60:P60)</f>
        <v>0</v>
      </c>
      <c r="D60" s="255">
        <f>SUMIF($E$22:$P$22,$F$22,E60:P60)</f>
        <v>4180202</v>
      </c>
      <c r="E60" s="256">
        <v>0</v>
      </c>
      <c r="F60" s="257">
        <v>4180202</v>
      </c>
      <c r="G60" s="256">
        <v>1090909.0909090899</v>
      </c>
      <c r="H60" s="257">
        <v>961653</v>
      </c>
      <c r="I60" s="256">
        <v>1314285.7142857099</v>
      </c>
      <c r="J60" s="257">
        <v>974308</v>
      </c>
      <c r="K60" s="256">
        <v>1300000</v>
      </c>
      <c r="L60" s="257">
        <v>924798</v>
      </c>
      <c r="M60" s="256">
        <v>2300000</v>
      </c>
      <c r="N60" s="257">
        <v>2212928</v>
      </c>
      <c r="O60" s="256">
        <v>526315.78947368404</v>
      </c>
      <c r="P60" s="257">
        <v>402186</v>
      </c>
      <c r="Q60" s="256">
        <v>526315.78947368404</v>
      </c>
      <c r="R60" s="257">
        <v>402186</v>
      </c>
    </row>
    <row r="61" spans="1:18" x14ac:dyDescent="0.2">
      <c r="A61" s="73"/>
      <c r="B61" s="64" t="s">
        <v>31</v>
      </c>
      <c r="C61" s="258">
        <f>C60/C52</f>
        <v>0</v>
      </c>
      <c r="D61" s="242">
        <f>D60/C52</f>
        <v>0.19084194667640614</v>
      </c>
      <c r="E61" s="259">
        <f>E60/E52</f>
        <v>0</v>
      </c>
      <c r="F61" s="260">
        <f>F60/E52</f>
        <v>0.43028327328872878</v>
      </c>
      <c r="G61" s="259">
        <f>G60/G52</f>
        <v>0.52751890276068181</v>
      </c>
      <c r="H61" s="260">
        <f>H60/G52</f>
        <v>0.46501595744680851</v>
      </c>
      <c r="I61" s="259">
        <f>I60/I52</f>
        <v>0.54085831863609457</v>
      </c>
      <c r="J61" s="260">
        <f>J60/I52</f>
        <v>0.40094979423868315</v>
      </c>
      <c r="K61" s="259">
        <f>K60/K52</f>
        <v>0.50761421319796951</v>
      </c>
      <c r="L61" s="260">
        <f>L60/K52</f>
        <v>0.36110816087465836</v>
      </c>
      <c r="M61" s="259">
        <f>M60/M52</f>
        <v>0.55690072639225185</v>
      </c>
      <c r="N61" s="260">
        <f>N60/M52</f>
        <v>0.53581791767554476</v>
      </c>
      <c r="O61" s="259">
        <f>O60/O52</f>
        <v>0.52631578947368407</v>
      </c>
      <c r="P61" s="260">
        <f>P60/O52</f>
        <v>0.40218599999999999</v>
      </c>
      <c r="Q61" s="259">
        <f>Q60/Q52</f>
        <v>0.52631578947368407</v>
      </c>
      <c r="R61" s="260">
        <f>R60/Q52</f>
        <v>0.40218599999999999</v>
      </c>
    </row>
    <row r="62" spans="1:18" x14ac:dyDescent="0.2">
      <c r="A62" s="73"/>
      <c r="B62" s="64" t="s">
        <v>32</v>
      </c>
      <c r="C62" s="261" t="e">
        <f t="shared" ref="C62:P62" si="2">C63/C60</f>
        <v>#DIV/0!</v>
      </c>
      <c r="D62" s="246">
        <f t="shared" si="2"/>
        <v>6.3547364457507074</v>
      </c>
      <c r="E62" s="262" t="e">
        <f t="shared" si="2"/>
        <v>#DIV/0!</v>
      </c>
      <c r="F62" s="263">
        <f t="shared" si="2"/>
        <v>6.3547364457507074</v>
      </c>
      <c r="G62" s="262">
        <f t="shared" si="2"/>
        <v>5.0000000000000053</v>
      </c>
      <c r="H62" s="263">
        <f t="shared" si="2"/>
        <v>6.5595979006980691</v>
      </c>
      <c r="I62" s="262">
        <f t="shared" si="2"/>
        <v>5.0000000000000169</v>
      </c>
      <c r="J62" s="263">
        <f t="shared" si="2"/>
        <v>8.1007956416246198</v>
      </c>
      <c r="K62" s="262">
        <f t="shared" si="2"/>
        <v>5</v>
      </c>
      <c r="L62" s="263">
        <f t="shared" si="2"/>
        <v>6.1485048626835264</v>
      </c>
      <c r="M62" s="262">
        <f t="shared" si="2"/>
        <v>5</v>
      </c>
      <c r="N62" s="263">
        <f t="shared" si="2"/>
        <v>5.3262252545044397</v>
      </c>
      <c r="O62" s="262">
        <f t="shared" si="2"/>
        <v>5.0000000000000009</v>
      </c>
      <c r="P62" s="263">
        <f t="shared" si="2"/>
        <v>6.7208182283818934</v>
      </c>
      <c r="Q62" s="262">
        <f t="shared" ref="Q62:R62" si="3">Q63/Q60</f>
        <v>5.0000000000000009</v>
      </c>
      <c r="R62" s="263">
        <f t="shared" si="3"/>
        <v>6.7208182283818934</v>
      </c>
    </row>
    <row r="63" spans="1:18" x14ac:dyDescent="0.2">
      <c r="A63" s="73"/>
      <c r="B63" s="64" t="s">
        <v>25</v>
      </c>
      <c r="C63" s="240">
        <f>SUMIF($E$22:$P$22,$E$22,E63:P63)</f>
        <v>25454545.454545453</v>
      </c>
      <c r="D63" s="177">
        <f>SUMIF($E$22:$P$22,$F$22,E63:P63)</f>
        <v>26564082</v>
      </c>
      <c r="E63" s="264">
        <v>25454545.454545453</v>
      </c>
      <c r="F63" s="265">
        <v>26564082</v>
      </c>
      <c r="G63" s="264">
        <v>5454545.4545454551</v>
      </c>
      <c r="H63" s="265">
        <v>6308057</v>
      </c>
      <c r="I63" s="264">
        <v>6571428.5714285718</v>
      </c>
      <c r="J63" s="265">
        <v>7892670</v>
      </c>
      <c r="K63" s="264">
        <v>6500000</v>
      </c>
      <c r="L63" s="265">
        <v>5686125</v>
      </c>
      <c r="M63" s="264">
        <v>11500000</v>
      </c>
      <c r="N63" s="265">
        <v>11786553</v>
      </c>
      <c r="O63" s="264">
        <v>2631578.9473684207</v>
      </c>
      <c r="P63" s="265">
        <v>2703019</v>
      </c>
      <c r="Q63" s="264">
        <v>2631578.9473684207</v>
      </c>
      <c r="R63" s="265">
        <v>2703019</v>
      </c>
    </row>
    <row r="64" spans="1:18" x14ac:dyDescent="0.2">
      <c r="A64" s="73"/>
      <c r="B64" s="64" t="s">
        <v>24</v>
      </c>
      <c r="C64" s="247">
        <f t="shared" ref="C64:P64" si="4">SUM(C65/C63)*1000</f>
        <v>0.55000000000000004</v>
      </c>
      <c r="D64" s="266">
        <f t="shared" si="4"/>
        <v>0.5270274350154468</v>
      </c>
      <c r="E64" s="267">
        <f t="shared" si="4"/>
        <v>0.55000000000000004</v>
      </c>
      <c r="F64" s="268">
        <f t="shared" si="4"/>
        <v>0.5270274350154468</v>
      </c>
      <c r="G64" s="267">
        <f t="shared" si="4"/>
        <v>0.21999999999999997</v>
      </c>
      <c r="H64" s="268">
        <f t="shared" si="4"/>
        <v>1.9023290372930999</v>
      </c>
      <c r="I64" s="267">
        <f t="shared" si="4"/>
        <v>0.35</v>
      </c>
      <c r="J64" s="268">
        <f t="shared" si="4"/>
        <v>0.29140962437299417</v>
      </c>
      <c r="K64" s="267">
        <f t="shared" si="4"/>
        <v>0.2</v>
      </c>
      <c r="L64" s="268">
        <f t="shared" si="4"/>
        <v>0.22862670096067181</v>
      </c>
      <c r="M64" s="267">
        <f t="shared" si="4"/>
        <v>0.2</v>
      </c>
      <c r="N64" s="268">
        <f t="shared" si="4"/>
        <v>0.19513762844828339</v>
      </c>
      <c r="O64" s="267">
        <f t="shared" si="4"/>
        <v>0.38000000000000006</v>
      </c>
      <c r="P64" s="268">
        <f t="shared" si="4"/>
        <v>0.36995670396693475</v>
      </c>
      <c r="Q64" s="267">
        <f t="shared" ref="Q64:R64" si="5">SUM(Q65/Q63)*1000</f>
        <v>0.38000000000000006</v>
      </c>
      <c r="R64" s="268">
        <f t="shared" si="5"/>
        <v>0.36995670396693475</v>
      </c>
    </row>
    <row r="65" spans="1:39" ht="12.75" thickBot="1" x14ac:dyDescent="0.25">
      <c r="A65" s="74"/>
      <c r="B65" s="69" t="s">
        <v>26</v>
      </c>
      <c r="C65" s="269">
        <f>SUMIF($E$22:$P$22,$E$22,E65:P65)</f>
        <v>14000</v>
      </c>
      <c r="D65" s="270">
        <f>SUMIF($E$22:$P$22,$F$22,E65:P65)</f>
        <v>14000</v>
      </c>
      <c r="E65" s="271">
        <v>14000</v>
      </c>
      <c r="F65" s="272">
        <v>14000</v>
      </c>
      <c r="G65" s="271">
        <v>1200</v>
      </c>
      <c r="H65" s="272">
        <v>12000</v>
      </c>
      <c r="I65" s="271">
        <v>2300</v>
      </c>
      <c r="J65" s="272">
        <v>2300</v>
      </c>
      <c r="K65" s="271">
        <v>1300</v>
      </c>
      <c r="L65" s="272">
        <v>1300</v>
      </c>
      <c r="M65" s="271">
        <v>2300</v>
      </c>
      <c r="N65" s="272">
        <v>2300</v>
      </c>
      <c r="O65" s="271">
        <v>1000</v>
      </c>
      <c r="P65" s="272">
        <v>1000</v>
      </c>
      <c r="Q65" s="271">
        <v>1000</v>
      </c>
      <c r="R65" s="272">
        <v>1000</v>
      </c>
    </row>
    <row r="66" spans="1:39" x14ac:dyDescent="0.2">
      <c r="A66" s="61" t="s">
        <v>33</v>
      </c>
      <c r="B66" s="22" t="s">
        <v>34</v>
      </c>
      <c r="C66" s="273">
        <f>SUMIF($E$22:$P$22,$E$22,E66:P66)</f>
        <v>750000</v>
      </c>
      <c r="D66" s="274">
        <f>SUMIF($E$22:$P$22,$F$22,E66:P66)</f>
        <v>1032552</v>
      </c>
      <c r="E66" s="275">
        <v>750000</v>
      </c>
      <c r="F66" s="276">
        <v>1032552</v>
      </c>
      <c r="G66" s="275">
        <v>266666.66666666669</v>
      </c>
      <c r="H66" s="276">
        <v>267911</v>
      </c>
      <c r="I66" s="275">
        <v>384333.33333333331</v>
      </c>
      <c r="J66" s="276">
        <v>267818</v>
      </c>
      <c r="K66" s="275">
        <v>4000</v>
      </c>
      <c r="L66" s="276">
        <v>186150</v>
      </c>
      <c r="M66" s="275">
        <v>266666.66666666669</v>
      </c>
      <c r="N66" s="276">
        <v>238835</v>
      </c>
      <c r="O66" s="275">
        <v>133333.33333333334</v>
      </c>
      <c r="P66" s="276">
        <v>114300</v>
      </c>
      <c r="Q66" s="275">
        <v>133333.33333333334</v>
      </c>
      <c r="R66" s="276">
        <v>114300</v>
      </c>
    </row>
    <row r="67" spans="1:39" x14ac:dyDescent="0.2">
      <c r="A67" s="62"/>
      <c r="B67" s="20" t="s">
        <v>25</v>
      </c>
      <c r="C67" s="240">
        <f>SUMIF($E$22:$P$22,$E$22,E67:P67)</f>
        <v>2142857.1428571432</v>
      </c>
      <c r="D67" s="177">
        <f>SUMIF($E$22:$P$22,$F$22,E67:P67)</f>
        <v>1826856</v>
      </c>
      <c r="E67" s="275">
        <v>2142857.1428571432</v>
      </c>
      <c r="F67" s="265">
        <v>1826856</v>
      </c>
      <c r="G67" s="275">
        <v>987654.32098765438</v>
      </c>
      <c r="H67" s="265">
        <v>482847</v>
      </c>
      <c r="I67" s="275">
        <v>1647142.8571428573</v>
      </c>
      <c r="J67" s="265">
        <v>494038</v>
      </c>
      <c r="K67" s="275">
        <v>40000</v>
      </c>
      <c r="L67" s="265">
        <v>716588</v>
      </c>
      <c r="M67" s="275">
        <v>1904761.9047619046</v>
      </c>
      <c r="N67" s="265">
        <v>703183</v>
      </c>
      <c r="O67" s="275">
        <v>952380.95238095231</v>
      </c>
      <c r="P67" s="265">
        <v>191568</v>
      </c>
      <c r="Q67" s="275">
        <v>952380.95238095231</v>
      </c>
      <c r="R67" s="265">
        <v>191568</v>
      </c>
    </row>
    <row r="68" spans="1:39" x14ac:dyDescent="0.2">
      <c r="A68" s="62"/>
      <c r="B68" s="20" t="s">
        <v>36</v>
      </c>
      <c r="C68" s="241">
        <f t="shared" ref="C68:P68" si="6">C66/C67</f>
        <v>0.34999999999999992</v>
      </c>
      <c r="D68" s="277">
        <f t="shared" si="6"/>
        <v>0.56520710991999368</v>
      </c>
      <c r="E68" s="259">
        <f t="shared" si="6"/>
        <v>0.34999999999999992</v>
      </c>
      <c r="F68" s="278">
        <f t="shared" si="6"/>
        <v>0.56520710991999368</v>
      </c>
      <c r="G68" s="259">
        <f t="shared" si="6"/>
        <v>0.27</v>
      </c>
      <c r="H68" s="278">
        <f t="shared" si="6"/>
        <v>0.55485692155071897</v>
      </c>
      <c r="I68" s="259">
        <f t="shared" si="6"/>
        <v>0.23333333333333331</v>
      </c>
      <c r="J68" s="278">
        <f t="shared" si="6"/>
        <v>0.5421000004048272</v>
      </c>
      <c r="K68" s="259">
        <f t="shared" si="6"/>
        <v>0.1</v>
      </c>
      <c r="L68" s="278">
        <f t="shared" si="6"/>
        <v>0.25977270063132513</v>
      </c>
      <c r="M68" s="259">
        <f t="shared" si="6"/>
        <v>0.14000000000000001</v>
      </c>
      <c r="N68" s="278">
        <f t="shared" si="6"/>
        <v>0.33964842722306998</v>
      </c>
      <c r="O68" s="259">
        <f t="shared" si="6"/>
        <v>0.14000000000000001</v>
      </c>
      <c r="P68" s="278">
        <f t="shared" si="6"/>
        <v>0.59665497369080434</v>
      </c>
      <c r="Q68" s="259">
        <f t="shared" ref="Q68:R68" si="7">Q66/Q67</f>
        <v>0.14000000000000001</v>
      </c>
      <c r="R68" s="278">
        <f t="shared" si="7"/>
        <v>0.59665497369080434</v>
      </c>
    </row>
    <row r="69" spans="1:39" x14ac:dyDescent="0.2">
      <c r="A69" s="62"/>
      <c r="B69" s="20" t="s">
        <v>37</v>
      </c>
      <c r="C69" s="279">
        <f t="shared" ref="C69:P69" si="8">C71/C66</f>
        <v>8.0000000000000002E-3</v>
      </c>
      <c r="D69" s="280">
        <f t="shared" si="8"/>
        <v>5.8108453617832321E-3</v>
      </c>
      <c r="E69" s="281">
        <f t="shared" si="8"/>
        <v>8.0000000000000002E-3</v>
      </c>
      <c r="F69" s="282">
        <f t="shared" si="8"/>
        <v>5.8108453617832321E-3</v>
      </c>
      <c r="G69" s="281">
        <f t="shared" si="8"/>
        <v>2.9999999999999996E-3</v>
      </c>
      <c r="H69" s="282">
        <f t="shared" si="8"/>
        <v>2.9860662682756585E-3</v>
      </c>
      <c r="I69" s="281">
        <f t="shared" si="8"/>
        <v>3.0000000000000001E-3</v>
      </c>
      <c r="J69" s="282">
        <f t="shared" si="8"/>
        <v>4.3051624610743119E-3</v>
      </c>
      <c r="K69" s="281">
        <f t="shared" si="8"/>
        <v>0.2</v>
      </c>
      <c r="L69" s="282">
        <f t="shared" si="8"/>
        <v>4.2976094547408005E-3</v>
      </c>
      <c r="M69" s="281">
        <f t="shared" si="8"/>
        <v>2.9999999999999996E-3</v>
      </c>
      <c r="N69" s="282">
        <f t="shared" si="8"/>
        <v>3.3495928151234117E-3</v>
      </c>
      <c r="O69" s="281">
        <f t="shared" si="8"/>
        <v>2.9999999999999996E-3</v>
      </c>
      <c r="P69" s="282">
        <f t="shared" si="8"/>
        <v>3.499562554680665E-3</v>
      </c>
      <c r="Q69" s="281">
        <f t="shared" ref="Q69:R69" si="9">Q71/Q66</f>
        <v>2.9999999999999996E-3</v>
      </c>
      <c r="R69" s="282">
        <f t="shared" si="9"/>
        <v>3.499562554680665E-3</v>
      </c>
    </row>
    <row r="70" spans="1:39" x14ac:dyDescent="0.2">
      <c r="A70" s="62"/>
      <c r="B70" s="20" t="s">
        <v>38</v>
      </c>
      <c r="C70" s="240">
        <f>SUMIF($E$22:$P$22,$E$22,E70:P70)</f>
        <v>428571.42857142899</v>
      </c>
      <c r="D70" s="177">
        <f>SUMIF($E$22:$P$22,$F$22,E70:P70)</f>
        <v>430788</v>
      </c>
      <c r="E70" s="178">
        <v>428571.42857142899</v>
      </c>
      <c r="F70" s="180">
        <v>430788</v>
      </c>
      <c r="G70" s="178">
        <v>197530.86419753099</v>
      </c>
      <c r="H70" s="180">
        <v>273762</v>
      </c>
      <c r="I70" s="178">
        <v>329428.57142857101</v>
      </c>
      <c r="J70" s="180">
        <v>240000</v>
      </c>
      <c r="K70" s="181">
        <v>8000</v>
      </c>
      <c r="L70" s="180">
        <v>256767</v>
      </c>
      <c r="M70" s="178">
        <v>380952.38095238101</v>
      </c>
      <c r="N70" s="180">
        <v>389494</v>
      </c>
      <c r="O70" s="178">
        <v>190476.19047619001</v>
      </c>
      <c r="P70" s="180">
        <v>40049</v>
      </c>
      <c r="Q70" s="178">
        <v>190476.19047619001</v>
      </c>
      <c r="R70" s="180">
        <v>40049</v>
      </c>
    </row>
    <row r="71" spans="1:39" ht="12.75" thickBot="1" x14ac:dyDescent="0.25">
      <c r="A71" s="63"/>
      <c r="B71" s="70" t="s">
        <v>26</v>
      </c>
      <c r="C71" s="283">
        <f>SUMIF($E$22:$P$22,$E$22,E71:P71)</f>
        <v>6000</v>
      </c>
      <c r="D71" s="284">
        <f>SUMIF($E$22:$P$22,$F$22,E71:P71)</f>
        <v>6000</v>
      </c>
      <c r="E71" s="285">
        <v>6000</v>
      </c>
      <c r="F71" s="286">
        <v>6000</v>
      </c>
      <c r="G71" s="285">
        <v>800</v>
      </c>
      <c r="H71" s="286">
        <v>800</v>
      </c>
      <c r="I71" s="285">
        <v>1153</v>
      </c>
      <c r="J71" s="286">
        <v>1153</v>
      </c>
      <c r="K71" s="285">
        <v>800</v>
      </c>
      <c r="L71" s="286">
        <v>800</v>
      </c>
      <c r="M71" s="285">
        <v>800</v>
      </c>
      <c r="N71" s="286">
        <v>800</v>
      </c>
      <c r="O71" s="285">
        <v>400</v>
      </c>
      <c r="P71" s="286">
        <v>400</v>
      </c>
      <c r="Q71" s="285">
        <v>400</v>
      </c>
      <c r="R71" s="286">
        <v>400</v>
      </c>
    </row>
    <row r="72" spans="1:39" x14ac:dyDescent="0.2">
      <c r="A72" s="61" t="s">
        <v>39</v>
      </c>
      <c r="B72" s="71" t="s">
        <v>40</v>
      </c>
      <c r="C72" s="287">
        <f>SUMIF($E$22:$P$22,$E$22,E72:P72)</f>
        <v>16666.666666666668</v>
      </c>
      <c r="D72" s="255">
        <f>SUMIF($E$22:$P$22,$F$22,E72:P72)</f>
        <v>10885</v>
      </c>
      <c r="E72" s="256">
        <v>16666.666666666668</v>
      </c>
      <c r="F72" s="257">
        <v>10885</v>
      </c>
      <c r="G72" s="256">
        <v>1000</v>
      </c>
      <c r="H72" s="257">
        <v>7173</v>
      </c>
      <c r="I72" s="256">
        <v>8333</v>
      </c>
      <c r="J72" s="257">
        <v>3827</v>
      </c>
      <c r="K72" s="256">
        <v>3000</v>
      </c>
      <c r="L72" s="257">
        <v>6386</v>
      </c>
      <c r="M72" s="256">
        <v>2000</v>
      </c>
      <c r="N72" s="257">
        <v>9224</v>
      </c>
      <c r="O72" s="256">
        <v>1000</v>
      </c>
      <c r="P72" s="257">
        <v>1838</v>
      </c>
      <c r="Q72" s="256">
        <v>1000</v>
      </c>
      <c r="R72" s="257">
        <v>1838</v>
      </c>
    </row>
    <row r="73" spans="1:39" x14ac:dyDescent="0.2">
      <c r="A73" s="62"/>
      <c r="B73" s="64" t="s">
        <v>25</v>
      </c>
      <c r="C73" s="240">
        <f>SUMIF($E$22:$P$22,$E$22,E73:P73)</f>
        <v>1461988.3040935672</v>
      </c>
      <c r="D73" s="177">
        <f>SUMIF($E$22:$P$22,$F$22,E73:P73)</f>
        <v>2220601</v>
      </c>
      <c r="E73" s="264">
        <v>1461988.3040935672</v>
      </c>
      <c r="F73" s="265">
        <v>2220601</v>
      </c>
      <c r="G73" s="264">
        <v>142857.14285714284</v>
      </c>
      <c r="H73" s="265">
        <v>1733095</v>
      </c>
      <c r="I73" s="264">
        <v>841750.8417508417</v>
      </c>
      <c r="J73" s="265">
        <v>698747</v>
      </c>
      <c r="K73" s="264">
        <v>428571.42857142858</v>
      </c>
      <c r="L73" s="265">
        <v>1192725</v>
      </c>
      <c r="M73" s="264">
        <v>250000</v>
      </c>
      <c r="N73" s="265">
        <v>1618499</v>
      </c>
      <c r="O73" s="264">
        <v>125000</v>
      </c>
      <c r="P73" s="265">
        <v>478958</v>
      </c>
      <c r="Q73" s="264">
        <v>125000</v>
      </c>
      <c r="R73" s="265">
        <v>478958</v>
      </c>
    </row>
    <row r="74" spans="1:39" x14ac:dyDescent="0.2">
      <c r="A74" s="62"/>
      <c r="B74" s="64" t="s">
        <v>42</v>
      </c>
      <c r="C74" s="288">
        <f t="shared" ref="C74:P74" si="10">C72/C73</f>
        <v>1.1400000000000002E-2</v>
      </c>
      <c r="D74" s="289">
        <f t="shared" si="10"/>
        <v>4.9018261272511365E-3</v>
      </c>
      <c r="E74" s="290">
        <f t="shared" si="10"/>
        <v>1.1400000000000002E-2</v>
      </c>
      <c r="F74" s="291">
        <f t="shared" si="10"/>
        <v>4.9018261272511365E-3</v>
      </c>
      <c r="G74" s="290">
        <f t="shared" si="10"/>
        <v>7.000000000000001E-3</v>
      </c>
      <c r="H74" s="291">
        <f t="shared" si="10"/>
        <v>4.1388383210383736E-3</v>
      </c>
      <c r="I74" s="290">
        <f t="shared" si="10"/>
        <v>9.8996040000000011E-3</v>
      </c>
      <c r="J74" s="291">
        <f t="shared" si="10"/>
        <v>5.4769465915417165E-3</v>
      </c>
      <c r="K74" s="290">
        <f t="shared" si="10"/>
        <v>7.0000000000000001E-3</v>
      </c>
      <c r="L74" s="291">
        <f t="shared" si="10"/>
        <v>5.3541260558804416E-3</v>
      </c>
      <c r="M74" s="290">
        <f t="shared" si="10"/>
        <v>8.0000000000000002E-3</v>
      </c>
      <c r="N74" s="291">
        <f t="shared" si="10"/>
        <v>5.699107629970732E-3</v>
      </c>
      <c r="O74" s="290">
        <f t="shared" si="10"/>
        <v>8.0000000000000002E-3</v>
      </c>
      <c r="P74" s="291">
        <f t="shared" si="10"/>
        <v>3.8374972335778919E-3</v>
      </c>
      <c r="Q74" s="290">
        <f t="shared" ref="Q74:R74" si="11">Q72/Q73</f>
        <v>8.0000000000000002E-3</v>
      </c>
      <c r="R74" s="291">
        <f t="shared" si="11"/>
        <v>3.8374972335778919E-3</v>
      </c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</row>
    <row r="75" spans="1:39" x14ac:dyDescent="0.2">
      <c r="A75" s="62"/>
      <c r="B75" s="64" t="s">
        <v>43</v>
      </c>
      <c r="C75" s="247">
        <f t="shared" ref="C75:P75" si="12">C77/C72</f>
        <v>0.12</v>
      </c>
      <c r="D75" s="266">
        <f t="shared" si="12"/>
        <v>0.18373909049150206</v>
      </c>
      <c r="E75" s="267">
        <f t="shared" si="12"/>
        <v>0.12</v>
      </c>
      <c r="F75" s="268">
        <f t="shared" si="12"/>
        <v>0.18373909049150206</v>
      </c>
      <c r="G75" s="267">
        <f t="shared" si="12"/>
        <v>0.5</v>
      </c>
      <c r="H75" s="268">
        <f t="shared" si="12"/>
        <v>6.9705841349505082E-2</v>
      </c>
      <c r="I75" s="267">
        <f t="shared" si="12"/>
        <v>6.0002400096003841E-2</v>
      </c>
      <c r="J75" s="268">
        <f t="shared" si="12"/>
        <v>0.13065064018813694</v>
      </c>
      <c r="K75" s="267">
        <f t="shared" si="12"/>
        <v>0.1</v>
      </c>
      <c r="L75" s="268">
        <f t="shared" si="12"/>
        <v>4.6977763858440338E-2</v>
      </c>
      <c r="M75" s="267">
        <f t="shared" si="12"/>
        <v>0.2</v>
      </c>
      <c r="N75" s="268">
        <f t="shared" si="12"/>
        <v>4.3365134431916738E-2</v>
      </c>
      <c r="O75" s="267">
        <f t="shared" si="12"/>
        <v>0.2</v>
      </c>
      <c r="P75" s="268">
        <f t="shared" si="12"/>
        <v>0.1088139281828074</v>
      </c>
      <c r="Q75" s="267">
        <f t="shared" ref="Q75:R75" si="13">Q77/Q72</f>
        <v>0.2</v>
      </c>
      <c r="R75" s="268">
        <f t="shared" si="13"/>
        <v>0.1088139281828074</v>
      </c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spans="1:39" x14ac:dyDescent="0.2">
      <c r="A76" s="62"/>
      <c r="B76" s="20" t="s">
        <v>38</v>
      </c>
      <c r="C76" s="292">
        <f>SUMIF($E$22:$P$22,$E$22,E76:P76)</f>
        <v>292397.66081871302</v>
      </c>
      <c r="D76" s="293">
        <f>SUMIF($E$22:$P$22,$F$22,E76:P76)</f>
        <v>461707</v>
      </c>
      <c r="E76" s="178">
        <v>292397.66081871302</v>
      </c>
      <c r="F76" s="180">
        <v>461707</v>
      </c>
      <c r="G76" s="178">
        <v>0</v>
      </c>
      <c r="H76" s="180">
        <v>240857</v>
      </c>
      <c r="I76" s="178">
        <v>0</v>
      </c>
      <c r="J76" s="180">
        <v>184142</v>
      </c>
      <c r="K76" s="181">
        <v>0</v>
      </c>
      <c r="L76" s="180">
        <v>144057</v>
      </c>
      <c r="M76" s="178">
        <v>0</v>
      </c>
      <c r="N76" s="180">
        <v>238720</v>
      </c>
      <c r="O76" s="178">
        <v>0</v>
      </c>
      <c r="P76" s="180">
        <v>52358</v>
      </c>
      <c r="Q76" s="178">
        <v>0</v>
      </c>
      <c r="R76" s="180">
        <v>52358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</row>
    <row r="77" spans="1:39" ht="12.75" thickBot="1" x14ac:dyDescent="0.25">
      <c r="A77" s="63"/>
      <c r="B77" s="65" t="s">
        <v>26</v>
      </c>
      <c r="C77" s="269">
        <f>SUMIF($E$22:$P$22,$E$22,E77:P77)</f>
        <v>2000</v>
      </c>
      <c r="D77" s="294">
        <f>SUMIF($E$22:$P$22,$F$22,E77:P77)</f>
        <v>2000</v>
      </c>
      <c r="E77" s="271">
        <v>2000</v>
      </c>
      <c r="F77" s="272">
        <v>2000</v>
      </c>
      <c r="G77" s="271">
        <v>500</v>
      </c>
      <c r="H77" s="272">
        <v>500</v>
      </c>
      <c r="I77" s="271">
        <v>500</v>
      </c>
      <c r="J77" s="272">
        <v>500</v>
      </c>
      <c r="K77" s="271">
        <v>300</v>
      </c>
      <c r="L77" s="272">
        <v>300</v>
      </c>
      <c r="M77" s="271">
        <v>400</v>
      </c>
      <c r="N77" s="272">
        <v>400</v>
      </c>
      <c r="O77" s="271">
        <v>200</v>
      </c>
      <c r="P77" s="272">
        <v>200</v>
      </c>
      <c r="Q77" s="271">
        <v>200</v>
      </c>
      <c r="R77" s="272">
        <v>200</v>
      </c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</row>
    <row r="78" spans="1:39" ht="12.75" thickBot="1" x14ac:dyDescent="0.25">
      <c r="A78" s="32" t="s">
        <v>45</v>
      </c>
      <c r="B78" s="123"/>
      <c r="C78" s="123"/>
      <c r="D78" s="123"/>
      <c r="E78" s="124"/>
      <c r="F78" s="124"/>
      <c r="G78" s="123"/>
      <c r="H78" s="125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</row>
    <row r="79" spans="1:39" ht="12.75" thickBo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39" x14ac:dyDescent="0.2">
      <c r="A80" s="94" t="s">
        <v>47</v>
      </c>
      <c r="B80" s="95"/>
      <c r="D80" s="14"/>
      <c r="E80" s="107"/>
      <c r="F80" s="108"/>
      <c r="G80" s="108"/>
      <c r="H80" s="108"/>
      <c r="I80" s="108"/>
      <c r="J80" s="108"/>
      <c r="K80" s="108"/>
      <c r="L80" s="108"/>
      <c r="M80" s="108"/>
      <c r="N80" s="109"/>
    </row>
    <row r="81" spans="1:18" x14ac:dyDescent="0.2">
      <c r="A81" s="2" t="s">
        <v>7</v>
      </c>
      <c r="B81" s="3" t="s">
        <v>8</v>
      </c>
      <c r="D81" s="14"/>
      <c r="E81" s="110"/>
      <c r="F81" s="111"/>
      <c r="G81" s="111"/>
      <c r="H81" s="111"/>
      <c r="I81" s="111"/>
      <c r="J81" s="111"/>
      <c r="K81" s="111"/>
      <c r="L81" s="111"/>
      <c r="M81" s="111"/>
      <c r="N81" s="112"/>
    </row>
    <row r="82" spans="1:18" x14ac:dyDescent="0.2">
      <c r="A82" s="10" t="s">
        <v>9</v>
      </c>
      <c r="B82" s="3">
        <f>C96</f>
        <v>18072</v>
      </c>
      <c r="D82" s="14"/>
      <c r="E82" s="110"/>
      <c r="F82" s="111"/>
      <c r="G82" s="111"/>
      <c r="H82" s="111"/>
      <c r="I82" s="111"/>
      <c r="J82" s="111"/>
      <c r="K82" s="111"/>
      <c r="L82" s="111"/>
      <c r="M82" s="111"/>
      <c r="N82" s="112"/>
    </row>
    <row r="83" spans="1:18" x14ac:dyDescent="0.2">
      <c r="A83" s="10" t="s">
        <v>10</v>
      </c>
      <c r="B83" s="3">
        <f>D96</f>
        <v>18069.5</v>
      </c>
      <c r="E83" s="110"/>
      <c r="F83" s="111"/>
      <c r="G83" s="111"/>
      <c r="H83" s="111"/>
      <c r="I83" s="111"/>
      <c r="J83" s="111"/>
      <c r="K83" s="111"/>
      <c r="L83" s="111"/>
      <c r="M83" s="111"/>
      <c r="N83" s="112"/>
    </row>
    <row r="84" spans="1:18" x14ac:dyDescent="0.2">
      <c r="E84" s="110"/>
      <c r="F84" s="111"/>
      <c r="G84" s="111"/>
      <c r="H84" s="111"/>
      <c r="I84" s="111"/>
      <c r="J84" s="111"/>
      <c r="K84" s="111"/>
      <c r="L84" s="111"/>
      <c r="M84" s="111"/>
      <c r="N84" s="112"/>
    </row>
    <row r="85" spans="1:18" x14ac:dyDescent="0.2">
      <c r="E85" s="110"/>
      <c r="F85" s="111"/>
      <c r="G85" s="111"/>
      <c r="H85" s="111"/>
      <c r="I85" s="111"/>
      <c r="J85" s="111"/>
      <c r="K85" s="111"/>
      <c r="L85" s="111"/>
      <c r="M85" s="111"/>
      <c r="N85" s="112"/>
    </row>
    <row r="86" spans="1:18" ht="12.75" thickBot="1" x14ac:dyDescent="0.25">
      <c r="E86" s="113"/>
      <c r="F86" s="114"/>
      <c r="G86" s="114"/>
      <c r="H86" s="114"/>
      <c r="I86" s="114"/>
      <c r="J86" s="114"/>
      <c r="K86" s="114"/>
      <c r="L86" s="114"/>
      <c r="M86" s="114"/>
      <c r="N86" s="115"/>
    </row>
    <row r="87" spans="1:18" ht="12.75" thickBo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8" ht="12.75" thickBot="1" x14ac:dyDescent="0.25">
      <c r="A88" s="24"/>
      <c r="B88" s="25"/>
      <c r="C88" s="231" t="s">
        <v>50</v>
      </c>
      <c r="D88" s="232"/>
      <c r="E88" s="233" t="s">
        <v>11</v>
      </c>
      <c r="F88" s="116"/>
      <c r="G88" s="233" t="s">
        <v>12</v>
      </c>
      <c r="H88" s="116"/>
      <c r="I88" s="233" t="s">
        <v>13</v>
      </c>
      <c r="J88" s="116"/>
      <c r="K88" s="233" t="s">
        <v>17</v>
      </c>
      <c r="L88" s="116"/>
      <c r="M88" s="233" t="s">
        <v>16</v>
      </c>
      <c r="N88" s="116"/>
      <c r="O88" s="233" t="s">
        <v>14</v>
      </c>
      <c r="P88" s="116"/>
      <c r="Q88" s="233" t="s">
        <v>17</v>
      </c>
      <c r="R88" s="116"/>
    </row>
    <row r="89" spans="1:18" x14ac:dyDescent="0.2">
      <c r="A89" s="117" t="s">
        <v>18</v>
      </c>
      <c r="B89" s="33" t="s">
        <v>19</v>
      </c>
      <c r="C89" s="238">
        <f>SUM(E89:P89)</f>
        <v>32032000</v>
      </c>
      <c r="D89" s="239"/>
      <c r="E89" s="238">
        <v>10480000</v>
      </c>
      <c r="F89" s="239"/>
      <c r="G89" s="238">
        <v>2656000</v>
      </c>
      <c r="H89" s="239"/>
      <c r="I89" s="238">
        <v>1577000</v>
      </c>
      <c r="J89" s="239"/>
      <c r="K89" s="238">
        <v>5773000</v>
      </c>
      <c r="L89" s="239"/>
      <c r="M89" s="238">
        <v>5773000</v>
      </c>
      <c r="N89" s="239"/>
      <c r="O89" s="238">
        <v>5773000</v>
      </c>
      <c r="P89" s="239"/>
      <c r="Q89" s="238">
        <v>5773000</v>
      </c>
      <c r="R89" s="239"/>
    </row>
    <row r="90" spans="1:18" x14ac:dyDescent="0.2">
      <c r="A90" s="118"/>
      <c r="B90" s="26" t="s">
        <v>20</v>
      </c>
      <c r="C90" s="238">
        <f>SUM(E90:P90)</f>
        <v>15319000</v>
      </c>
      <c r="D90" s="239"/>
      <c r="E90" s="238">
        <v>6700000</v>
      </c>
      <c r="F90" s="239"/>
      <c r="G90" s="238">
        <v>1640000</v>
      </c>
      <c r="H90" s="239"/>
      <c r="I90" s="238">
        <v>709000</v>
      </c>
      <c r="J90" s="239"/>
      <c r="K90" s="238">
        <v>2090000</v>
      </c>
      <c r="L90" s="239"/>
      <c r="M90" s="238">
        <v>2090000</v>
      </c>
      <c r="N90" s="239"/>
      <c r="O90" s="238">
        <v>2090000</v>
      </c>
      <c r="P90" s="239"/>
      <c r="Q90" s="238">
        <v>2090000</v>
      </c>
      <c r="R90" s="239"/>
    </row>
    <row r="91" spans="1:18" x14ac:dyDescent="0.2">
      <c r="A91" s="118"/>
      <c r="B91" s="26" t="s">
        <v>21</v>
      </c>
      <c r="C91" s="240">
        <f>C98+C108+C114</f>
        <v>3973473.7575757578</v>
      </c>
      <c r="D91" s="177">
        <f>SUM(E91:P91)</f>
        <v>9055198</v>
      </c>
      <c r="E91" s="238">
        <v>3661224</v>
      </c>
      <c r="F91" s="239"/>
      <c r="G91" s="238">
        <v>1162434</v>
      </c>
      <c r="H91" s="239"/>
      <c r="I91" s="238">
        <v>449290</v>
      </c>
      <c r="J91" s="239"/>
      <c r="K91" s="238">
        <v>1260750</v>
      </c>
      <c r="L91" s="239"/>
      <c r="M91" s="238">
        <v>1260750</v>
      </c>
      <c r="N91" s="239"/>
      <c r="O91" s="238">
        <v>1260750</v>
      </c>
      <c r="P91" s="239"/>
      <c r="Q91" s="238">
        <v>1260750</v>
      </c>
      <c r="R91" s="239"/>
    </row>
    <row r="92" spans="1:18" x14ac:dyDescent="0.2">
      <c r="A92" s="118"/>
      <c r="B92" s="26" t="s">
        <v>22</v>
      </c>
      <c r="C92" s="241">
        <f>C91/C89</f>
        <v>0.1240470079163261</v>
      </c>
      <c r="D92" s="242">
        <f>D91/C89</f>
        <v>0.28269224525474523</v>
      </c>
      <c r="E92" s="243">
        <f>E91/E90</f>
        <v>0.54645134328358214</v>
      </c>
      <c r="F92" s="244"/>
      <c r="G92" s="243">
        <f>G91/G90</f>
        <v>0.7088012195121951</v>
      </c>
      <c r="H92" s="244"/>
      <c r="I92" s="243">
        <f>I91/I90</f>
        <v>0.6336953455571227</v>
      </c>
      <c r="J92" s="244"/>
      <c r="K92" s="243">
        <f>K91/K90</f>
        <v>0.60322966507177034</v>
      </c>
      <c r="L92" s="244"/>
      <c r="M92" s="243">
        <f>M91/M90</f>
        <v>0.60322966507177034</v>
      </c>
      <c r="N92" s="244"/>
      <c r="O92" s="243">
        <f>O91/O90</f>
        <v>0.60322966507177034</v>
      </c>
      <c r="P92" s="244"/>
      <c r="Q92" s="243">
        <f>Q91/Q90</f>
        <v>0.60322966507177034</v>
      </c>
      <c r="R92" s="244"/>
    </row>
    <row r="93" spans="1:18" x14ac:dyDescent="0.2">
      <c r="A93" s="118"/>
      <c r="B93" s="26" t="s">
        <v>23</v>
      </c>
      <c r="C93" s="245">
        <f>SUM(C101+C105+C111)/C91</f>
        <v>5.2759533240836651</v>
      </c>
      <c r="D93" s="246">
        <f>SUM(D101+D105+D110)/D91</f>
        <v>2.1942545044293897</v>
      </c>
      <c r="E93" s="144">
        <v>5.96</v>
      </c>
      <c r="F93" s="146"/>
      <c r="G93" s="144">
        <v>8.4</v>
      </c>
      <c r="H93" s="146"/>
      <c r="I93" s="144">
        <v>6.86</v>
      </c>
      <c r="J93" s="146"/>
      <c r="K93" s="144">
        <v>6.68</v>
      </c>
      <c r="L93" s="146"/>
      <c r="M93" s="144">
        <v>6.68</v>
      </c>
      <c r="N93" s="146"/>
      <c r="O93" s="144">
        <v>6.68</v>
      </c>
      <c r="P93" s="146"/>
      <c r="Q93" s="144">
        <v>6.68</v>
      </c>
      <c r="R93" s="146"/>
    </row>
    <row r="94" spans="1:18" x14ac:dyDescent="0.2">
      <c r="A94" s="118"/>
      <c r="B94" s="26" t="s">
        <v>24</v>
      </c>
      <c r="C94" s="247">
        <f>C96/SUM(C101+C105+C111)*1000</f>
        <v>0.86205489864021578</v>
      </c>
      <c r="D94" s="248">
        <f>D96/SUM(D101+D105+D110)*1000</f>
        <v>0.90941305803307992</v>
      </c>
      <c r="E94" s="249">
        <f>E96/SUM(F101,F105,F110)*1000</f>
        <v>1.2617134208672234</v>
      </c>
      <c r="F94" s="250"/>
      <c r="G94" s="249">
        <f>G96/SUM(H101,H105,H110)*1000</f>
        <v>0.94622762288730256</v>
      </c>
      <c r="H94" s="250"/>
      <c r="I94" s="249">
        <f>I96/SUM(J101,J105,J110)*1000</f>
        <v>0.59882749343928798</v>
      </c>
      <c r="J94" s="250"/>
      <c r="K94" s="249">
        <f>K96/SUM(L101,L105,L110)*1000</f>
        <v>0.16412228726374439</v>
      </c>
      <c r="L94" s="250"/>
      <c r="M94" s="249">
        <f>M96/SUM(N101,N105,N110)*1000</f>
        <v>0.16412228726374439</v>
      </c>
      <c r="N94" s="250"/>
      <c r="O94" s="249">
        <f>O96/SUM(P101,P105,P110)*1000</f>
        <v>0.16412228726374439</v>
      </c>
      <c r="P94" s="250"/>
      <c r="Q94" s="249">
        <f>Q96/SUM(R101,R105,R110)*1000</f>
        <v>0.16412228726374439</v>
      </c>
      <c r="R94" s="250"/>
    </row>
    <row r="95" spans="1:18" x14ac:dyDescent="0.2">
      <c r="A95" s="118"/>
      <c r="B95" s="54" t="s">
        <v>25</v>
      </c>
      <c r="C95" s="240">
        <f>C101+C105+C111</f>
        <v>20963862.07944103</v>
      </c>
      <c r="D95" s="157">
        <f>SUM(E95:P95)</f>
        <v>2.8148317200908117</v>
      </c>
      <c r="E95" s="158">
        <f>SUMIF($B98:$B116,$B$26,F98:F116)</f>
        <v>1.1385835691480557</v>
      </c>
      <c r="F95" s="159"/>
      <c r="G95" s="158">
        <f>SUMIF($B98:$B116,$B$26,H98:H116)</f>
        <v>0.80439784001886383</v>
      </c>
      <c r="H95" s="159"/>
      <c r="I95" s="158">
        <f>SUMIF($B98:$B116,$B$26,J98:J116)</f>
        <v>0.45325804717169815</v>
      </c>
      <c r="J95" s="159"/>
      <c r="K95" s="158">
        <f>SUMIF($B98:$B116,$B$26,L98:L116)</f>
        <v>0.13953075458406491</v>
      </c>
      <c r="L95" s="159"/>
      <c r="M95" s="158">
        <f>SUMIF($B98:$B116,$B$26,N98:N116)</f>
        <v>0.13953075458406491</v>
      </c>
      <c r="N95" s="159"/>
      <c r="O95" s="158">
        <f>SUMIF($B98:$B116,$B$26,P98:P116)</f>
        <v>0.13953075458406491</v>
      </c>
      <c r="P95" s="159"/>
      <c r="Q95" s="158">
        <f>SUMIF($B98:$B116,$B$26,R98:R116)</f>
        <v>0.13953075458406491</v>
      </c>
      <c r="R95" s="159"/>
    </row>
    <row r="96" spans="1:18" x14ac:dyDescent="0.2">
      <c r="A96" s="118"/>
      <c r="B96" s="26" t="s">
        <v>26</v>
      </c>
      <c r="C96" s="251">
        <f>SUMIF($B$23:$B$40,$B$28,C98:C115)</f>
        <v>18072</v>
      </c>
      <c r="D96" s="252">
        <f>SUMIF($B$23:$B$40,$B$28,D98:D115)</f>
        <v>18069.5</v>
      </c>
      <c r="E96" s="253">
        <f>SUM(F103,F109,F115)</f>
        <v>25069.5</v>
      </c>
      <c r="F96" s="254"/>
      <c r="G96" s="253">
        <f>SUM(H103,H109,H115)</f>
        <v>8575.66</v>
      </c>
      <c r="H96" s="254"/>
      <c r="I96" s="253">
        <f>SUM(J103,J109,J115)</f>
        <v>1543</v>
      </c>
      <c r="J96" s="254"/>
      <c r="K96" s="253">
        <f>SUM(L103,L109,L115)</f>
        <v>1300</v>
      </c>
      <c r="L96" s="254"/>
      <c r="M96" s="253">
        <f>SUM(N103,N109,N115)</f>
        <v>1300</v>
      </c>
      <c r="N96" s="254"/>
      <c r="O96" s="253">
        <f>SUM(P103,P109,P115)</f>
        <v>1300</v>
      </c>
      <c r="P96" s="254"/>
      <c r="Q96" s="253">
        <f>SUM(R103,R109,R115)</f>
        <v>1300</v>
      </c>
      <c r="R96" s="254"/>
    </row>
    <row r="97" spans="1:18" ht="12.75" thickBot="1" x14ac:dyDescent="0.25">
      <c r="A97" s="119"/>
      <c r="B97" s="34"/>
      <c r="C97" s="234" t="s">
        <v>27</v>
      </c>
      <c r="D97" s="235" t="s">
        <v>28</v>
      </c>
      <c r="E97" s="236" t="s">
        <v>27</v>
      </c>
      <c r="F97" s="237" t="s">
        <v>28</v>
      </c>
      <c r="G97" s="236" t="s">
        <v>27</v>
      </c>
      <c r="H97" s="237" t="s">
        <v>28</v>
      </c>
      <c r="I97" s="236" t="s">
        <v>27</v>
      </c>
      <c r="J97" s="237" t="s">
        <v>28</v>
      </c>
      <c r="K97" s="236" t="s">
        <v>27</v>
      </c>
      <c r="L97" s="237" t="s">
        <v>28</v>
      </c>
      <c r="M97" s="236" t="s">
        <v>27</v>
      </c>
      <c r="N97" s="237" t="s">
        <v>28</v>
      </c>
      <c r="O97" s="236" t="s">
        <v>27</v>
      </c>
      <c r="P97" s="237" t="s">
        <v>28</v>
      </c>
      <c r="Q97" s="236" t="s">
        <v>27</v>
      </c>
      <c r="R97" s="237" t="s">
        <v>28</v>
      </c>
    </row>
    <row r="98" spans="1:18" x14ac:dyDescent="0.2">
      <c r="A98" s="56" t="s">
        <v>29</v>
      </c>
      <c r="B98" s="31" t="s">
        <v>30</v>
      </c>
      <c r="C98" s="255">
        <f>SUMIF($E$22:$P$22,$E$22,E98:P98)</f>
        <v>3215898</v>
      </c>
      <c r="D98" s="255">
        <f>SUMIF($E$22:$P$22,$F$22,E98:P98)</f>
        <v>3514487</v>
      </c>
      <c r="E98" s="256">
        <v>3215898</v>
      </c>
      <c r="F98" s="257">
        <v>3514487</v>
      </c>
      <c r="G98" s="256">
        <v>687500</v>
      </c>
      <c r="H98" s="257">
        <v>1122366</v>
      </c>
      <c r="I98" s="256">
        <v>400000</v>
      </c>
      <c r="J98" s="257">
        <v>406252</v>
      </c>
      <c r="K98" s="256">
        <v>888888.88888888876</v>
      </c>
      <c r="L98" s="257">
        <v>1190696</v>
      </c>
      <c r="M98" s="256">
        <v>888888.88888888876</v>
      </c>
      <c r="N98" s="257">
        <v>1190696</v>
      </c>
      <c r="O98" s="256">
        <v>888888.88888888876</v>
      </c>
      <c r="P98" s="257">
        <v>1190696</v>
      </c>
      <c r="Q98" s="256">
        <v>888888.88888888876</v>
      </c>
      <c r="R98" s="257">
        <v>1190696</v>
      </c>
    </row>
    <row r="99" spans="1:18" x14ac:dyDescent="0.2">
      <c r="A99" s="56"/>
      <c r="B99" s="31" t="s">
        <v>31</v>
      </c>
      <c r="C99" s="258">
        <f>C98/C90</f>
        <v>0.20992871597362753</v>
      </c>
      <c r="D99" s="242">
        <f>D98/C90</f>
        <v>0.2294201318623931</v>
      </c>
      <c r="E99" s="259">
        <f>E98/E90</f>
        <v>0.47998477611940299</v>
      </c>
      <c r="F99" s="260">
        <f>F98/E90</f>
        <v>0.52455029850746271</v>
      </c>
      <c r="G99" s="259">
        <f>G98/G90</f>
        <v>0.41920731707317072</v>
      </c>
      <c r="H99" s="260">
        <f>H98/G90</f>
        <v>0.68436951219512199</v>
      </c>
      <c r="I99" s="259">
        <f>I98/I90</f>
        <v>0.56417489421720735</v>
      </c>
      <c r="J99" s="260">
        <f>J98/I90</f>
        <v>0.57299294781382226</v>
      </c>
      <c r="K99" s="259">
        <f>K98/K90</f>
        <v>0.42530568846358313</v>
      </c>
      <c r="L99" s="260">
        <f>L98/K90</f>
        <v>0.56971100478468895</v>
      </c>
      <c r="M99" s="259">
        <f>M98/M90</f>
        <v>0.42530568846358313</v>
      </c>
      <c r="N99" s="260">
        <f>N98/M90</f>
        <v>0.56971100478468895</v>
      </c>
      <c r="O99" s="259">
        <f>O98/O90</f>
        <v>0.42530568846358313</v>
      </c>
      <c r="P99" s="260">
        <f>P98/O90</f>
        <v>0.56971100478468895</v>
      </c>
      <c r="Q99" s="259">
        <f>Q98/Q90</f>
        <v>0.42530568846358313</v>
      </c>
      <c r="R99" s="260">
        <f>R98/Q90</f>
        <v>0.56971100478468895</v>
      </c>
    </row>
    <row r="100" spans="1:18" x14ac:dyDescent="0.2">
      <c r="A100" s="56"/>
      <c r="B100" s="31" t="s">
        <v>32</v>
      </c>
      <c r="C100" s="261">
        <f t="shared" ref="C100:L100" si="14">C101/C98</f>
        <v>5.0000006416534548</v>
      </c>
      <c r="D100" s="246">
        <f t="shared" si="14"/>
        <v>4.5156396936451895</v>
      </c>
      <c r="E100" s="262">
        <f t="shared" si="14"/>
        <v>5.0000006416534548</v>
      </c>
      <c r="F100" s="263">
        <f t="shared" si="14"/>
        <v>4.5156396936451895</v>
      </c>
      <c r="G100" s="262">
        <f t="shared" si="14"/>
        <v>5</v>
      </c>
      <c r="H100" s="263">
        <f t="shared" si="14"/>
        <v>6.0910220017356194</v>
      </c>
      <c r="I100" s="262">
        <f t="shared" si="14"/>
        <v>5</v>
      </c>
      <c r="J100" s="263">
        <f t="shared" si="14"/>
        <v>4.3445915343186003</v>
      </c>
      <c r="K100" s="262">
        <f t="shared" si="14"/>
        <v>5</v>
      </c>
      <c r="L100" s="263">
        <f t="shared" si="14"/>
        <v>4.8152534316063882</v>
      </c>
      <c r="M100" s="262">
        <f t="shared" ref="M100:R100" si="15">M101/M98</f>
        <v>5</v>
      </c>
      <c r="N100" s="263">
        <f t="shared" si="15"/>
        <v>4.8152534316063882</v>
      </c>
      <c r="O100" s="262">
        <f t="shared" si="15"/>
        <v>5</v>
      </c>
      <c r="P100" s="263">
        <f t="shared" si="15"/>
        <v>4.8152534316063882</v>
      </c>
      <c r="Q100" s="262">
        <f t="shared" si="15"/>
        <v>5</v>
      </c>
      <c r="R100" s="263">
        <f t="shared" si="15"/>
        <v>4.8152534316063882</v>
      </c>
    </row>
    <row r="101" spans="1:18" x14ac:dyDescent="0.2">
      <c r="A101" s="56"/>
      <c r="B101" s="31" t="s">
        <v>25</v>
      </c>
      <c r="C101" s="240">
        <f>SUMIF($E$22:$P$22,$E$22,E101:P101)</f>
        <v>16079492.063492063</v>
      </c>
      <c r="D101" s="177">
        <f>SUMIF($E$22:$P$22,$F$22,E101:P101)</f>
        <v>15870157</v>
      </c>
      <c r="E101" s="264">
        <v>16079492.063492063</v>
      </c>
      <c r="F101" s="265">
        <v>15870157</v>
      </c>
      <c r="G101" s="264">
        <v>3437500</v>
      </c>
      <c r="H101" s="265">
        <v>6836356</v>
      </c>
      <c r="I101" s="264">
        <v>2000000</v>
      </c>
      <c r="J101" s="265">
        <v>1764999</v>
      </c>
      <c r="K101" s="264">
        <v>4444444.444444444</v>
      </c>
      <c r="L101" s="265">
        <v>5733503</v>
      </c>
      <c r="M101" s="264">
        <v>4444444.444444444</v>
      </c>
      <c r="N101" s="265">
        <v>5733503</v>
      </c>
      <c r="O101" s="264">
        <v>4444444.444444444</v>
      </c>
      <c r="P101" s="265">
        <v>5733503</v>
      </c>
      <c r="Q101" s="264">
        <v>4444444.444444444</v>
      </c>
      <c r="R101" s="265">
        <v>5733503</v>
      </c>
    </row>
    <row r="102" spans="1:18" x14ac:dyDescent="0.2">
      <c r="A102" s="56"/>
      <c r="B102" s="42" t="s">
        <v>24</v>
      </c>
      <c r="C102" s="247">
        <f t="shared" ref="C102:L102" si="16">SUM(C103/C101)*1000</f>
        <v>1.1239160993792743</v>
      </c>
      <c r="D102" s="266">
        <f t="shared" si="16"/>
        <v>1.1385835691480557</v>
      </c>
      <c r="E102" s="267">
        <f t="shared" si="16"/>
        <v>1.1239160993792743</v>
      </c>
      <c r="F102" s="268">
        <f t="shared" si="16"/>
        <v>1.1385835691480557</v>
      </c>
      <c r="G102" s="267">
        <f t="shared" si="16"/>
        <v>1.6</v>
      </c>
      <c r="H102" s="268">
        <f t="shared" si="16"/>
        <v>0.80439784001886383</v>
      </c>
      <c r="I102" s="267">
        <f t="shared" si="16"/>
        <v>0.4</v>
      </c>
      <c r="J102" s="268">
        <f t="shared" si="16"/>
        <v>0.45325804717169815</v>
      </c>
      <c r="K102" s="267">
        <f t="shared" si="16"/>
        <v>0.18000000000000002</v>
      </c>
      <c r="L102" s="268">
        <f t="shared" si="16"/>
        <v>0.13953075458406491</v>
      </c>
      <c r="M102" s="267">
        <f t="shared" ref="M102:R102" si="17">SUM(M103/M101)*1000</f>
        <v>0.18000000000000002</v>
      </c>
      <c r="N102" s="268">
        <f t="shared" si="17"/>
        <v>0.13953075458406491</v>
      </c>
      <c r="O102" s="267">
        <f t="shared" si="17"/>
        <v>0.18000000000000002</v>
      </c>
      <c r="P102" s="268">
        <f t="shared" si="17"/>
        <v>0.13953075458406491</v>
      </c>
      <c r="Q102" s="267">
        <f t="shared" si="17"/>
        <v>0.18000000000000002</v>
      </c>
      <c r="R102" s="268">
        <f t="shared" si="17"/>
        <v>0.13953075458406491</v>
      </c>
    </row>
    <row r="103" spans="1:18" ht="12.75" thickBot="1" x14ac:dyDescent="0.25">
      <c r="A103" s="57"/>
      <c r="B103" s="44" t="s">
        <v>26</v>
      </c>
      <c r="C103" s="269">
        <f>SUMIF($E$22:$P$22,$E$22,E103:P103)</f>
        <v>18072</v>
      </c>
      <c r="D103" s="270">
        <f>SUMIF($E$22:$P$22,$F$22,E103:P103)</f>
        <v>18069.5</v>
      </c>
      <c r="E103" s="271">
        <v>18072</v>
      </c>
      <c r="F103" s="272">
        <v>18069.5</v>
      </c>
      <c r="G103" s="271">
        <v>5500</v>
      </c>
      <c r="H103" s="272">
        <v>5499.15</v>
      </c>
      <c r="I103" s="271">
        <v>800</v>
      </c>
      <c r="J103" s="272">
        <v>800</v>
      </c>
      <c r="K103" s="271">
        <v>800</v>
      </c>
      <c r="L103" s="272">
        <v>800</v>
      </c>
      <c r="M103" s="271">
        <v>800</v>
      </c>
      <c r="N103" s="272">
        <v>800</v>
      </c>
      <c r="O103" s="271">
        <v>800</v>
      </c>
      <c r="P103" s="272">
        <v>800</v>
      </c>
      <c r="Q103" s="271">
        <v>800</v>
      </c>
      <c r="R103" s="272">
        <v>800</v>
      </c>
    </row>
    <row r="104" spans="1:18" x14ac:dyDescent="0.2">
      <c r="A104" s="58" t="s">
        <v>33</v>
      </c>
      <c r="B104" s="45" t="s">
        <v>34</v>
      </c>
      <c r="C104" s="287">
        <f>SUMIF($E$22:$P$22,$E$22,E104:P104)</f>
        <v>111111.11111111111</v>
      </c>
      <c r="D104" s="255">
        <f>SUMIF($E$22:$P$22,$F$22,E104:P104)</f>
        <v>143891</v>
      </c>
      <c r="E104" s="256">
        <v>111111.11111111111</v>
      </c>
      <c r="F104" s="257">
        <v>143891</v>
      </c>
      <c r="G104" s="256">
        <v>167866.66666666669</v>
      </c>
      <c r="H104" s="257">
        <v>89851</v>
      </c>
      <c r="I104" s="256">
        <v>33333.333333333336</v>
      </c>
      <c r="J104" s="257">
        <v>41129</v>
      </c>
      <c r="K104" s="256">
        <v>57142.857142857145</v>
      </c>
      <c r="L104" s="257">
        <v>151504</v>
      </c>
      <c r="M104" s="256">
        <v>57142.857142857145</v>
      </c>
      <c r="N104" s="257">
        <v>151504</v>
      </c>
      <c r="O104" s="256">
        <v>57142.857142857145</v>
      </c>
      <c r="P104" s="257">
        <v>151504</v>
      </c>
      <c r="Q104" s="256">
        <v>57142.857142857145</v>
      </c>
      <c r="R104" s="257">
        <v>151504</v>
      </c>
    </row>
    <row r="105" spans="1:18" x14ac:dyDescent="0.2">
      <c r="A105" s="56"/>
      <c r="B105" s="29" t="s">
        <v>25</v>
      </c>
      <c r="C105" s="240">
        <f>SUMIF($E$22:$P$22,$E$22,E105:P105)</f>
        <v>3787878.7878787876</v>
      </c>
      <c r="D105" s="177">
        <f>SUMIF($E$22:$P$22,$F$22,E105:P105)</f>
        <v>3986021</v>
      </c>
      <c r="E105" s="264">
        <v>3787878.7878787876</v>
      </c>
      <c r="F105" s="265">
        <v>3986021</v>
      </c>
      <c r="G105" s="264">
        <v>6295000</v>
      </c>
      <c r="H105" s="265">
        <v>2221849</v>
      </c>
      <c r="I105" s="264">
        <v>1041666.6666666667</v>
      </c>
      <c r="J105" s="265">
        <v>808499</v>
      </c>
      <c r="K105" s="264">
        <v>2666666.666666667</v>
      </c>
      <c r="L105" s="265">
        <v>2180174</v>
      </c>
      <c r="M105" s="264">
        <v>2666666.666666667</v>
      </c>
      <c r="N105" s="265">
        <v>2180174</v>
      </c>
      <c r="O105" s="264">
        <v>2666666.666666667</v>
      </c>
      <c r="P105" s="265">
        <v>2180174</v>
      </c>
      <c r="Q105" s="264">
        <v>2666666.666666667</v>
      </c>
      <c r="R105" s="265">
        <v>2180174</v>
      </c>
    </row>
    <row r="106" spans="1:18" x14ac:dyDescent="0.2">
      <c r="A106" s="56"/>
      <c r="B106" s="29" t="s">
        <v>36</v>
      </c>
      <c r="C106" s="241">
        <f t="shared" ref="C106:L106" si="18">C104/C105</f>
        <v>2.9333333333333336E-2</v>
      </c>
      <c r="D106" s="277">
        <f t="shared" si="18"/>
        <v>3.6098906654029171E-2</v>
      </c>
      <c r="E106" s="259">
        <f t="shared" si="18"/>
        <v>2.9333333333333336E-2</v>
      </c>
      <c r="F106" s="278">
        <f t="shared" si="18"/>
        <v>3.6098906654029171E-2</v>
      </c>
      <c r="G106" s="259">
        <f t="shared" si="18"/>
        <v>2.6666666666666668E-2</v>
      </c>
      <c r="H106" s="278">
        <f t="shared" si="18"/>
        <v>4.0439741854644488E-2</v>
      </c>
      <c r="I106" s="259">
        <f t="shared" si="18"/>
        <v>3.2000000000000001E-2</v>
      </c>
      <c r="J106" s="278">
        <f t="shared" si="18"/>
        <v>5.0870811219308865E-2</v>
      </c>
      <c r="K106" s="259">
        <f t="shared" si="18"/>
        <v>2.1428571428571425E-2</v>
      </c>
      <c r="L106" s="278">
        <f t="shared" si="18"/>
        <v>6.9491701121103172E-2</v>
      </c>
      <c r="M106" s="259">
        <f t="shared" ref="M106:R106" si="19">M104/M105</f>
        <v>2.1428571428571425E-2</v>
      </c>
      <c r="N106" s="278">
        <f t="shared" si="19"/>
        <v>6.9491701121103172E-2</v>
      </c>
      <c r="O106" s="259">
        <f t="shared" si="19"/>
        <v>2.1428571428571425E-2</v>
      </c>
      <c r="P106" s="278">
        <f t="shared" si="19"/>
        <v>6.9491701121103172E-2</v>
      </c>
      <c r="Q106" s="259">
        <f t="shared" si="19"/>
        <v>2.1428571428571425E-2</v>
      </c>
      <c r="R106" s="278">
        <f t="shared" si="19"/>
        <v>6.9491701121103172E-2</v>
      </c>
    </row>
    <row r="107" spans="1:18" x14ac:dyDescent="0.2">
      <c r="A107" s="56"/>
      <c r="B107" s="29" t="s">
        <v>37</v>
      </c>
      <c r="C107" s="279">
        <f t="shared" ref="C107:L107" si="20">C109/C104</f>
        <v>4.4999999999999998E-2</v>
      </c>
      <c r="D107" s="280">
        <f t="shared" si="20"/>
        <v>3.474852492511693E-2</v>
      </c>
      <c r="E107" s="281">
        <f t="shared" si="20"/>
        <v>4.4999999999999998E-2</v>
      </c>
      <c r="F107" s="282">
        <f t="shared" si="20"/>
        <v>3.474852492511693E-2</v>
      </c>
      <c r="G107" s="281">
        <f t="shared" si="20"/>
        <v>1.4999999999999998E-2</v>
      </c>
      <c r="H107" s="282">
        <f t="shared" si="20"/>
        <v>2.795194266062704E-2</v>
      </c>
      <c r="I107" s="281">
        <f t="shared" si="20"/>
        <v>1.1999999999999999E-2</v>
      </c>
      <c r="J107" s="282">
        <f t="shared" si="20"/>
        <v>1.2156872279899828E-2</v>
      </c>
      <c r="K107" s="281">
        <f t="shared" si="20"/>
        <v>8.7499999999999991E-3</v>
      </c>
      <c r="L107" s="282">
        <f t="shared" si="20"/>
        <v>2.640194318301827E-3</v>
      </c>
      <c r="M107" s="281">
        <f t="shared" ref="M107:R107" si="21">M109/M104</f>
        <v>8.7499999999999991E-3</v>
      </c>
      <c r="N107" s="282">
        <f t="shared" si="21"/>
        <v>2.640194318301827E-3</v>
      </c>
      <c r="O107" s="281">
        <f t="shared" si="21"/>
        <v>8.7499999999999991E-3</v>
      </c>
      <c r="P107" s="282">
        <f t="shared" si="21"/>
        <v>2.640194318301827E-3</v>
      </c>
      <c r="Q107" s="281">
        <f t="shared" si="21"/>
        <v>8.7499999999999991E-3</v>
      </c>
      <c r="R107" s="282">
        <f t="shared" si="21"/>
        <v>2.640194318301827E-3</v>
      </c>
    </row>
    <row r="108" spans="1:18" x14ac:dyDescent="0.2">
      <c r="A108" s="56"/>
      <c r="B108" s="46" t="s">
        <v>38</v>
      </c>
      <c r="C108" s="240">
        <f>SUMIF($E$22:$P$22,$E$22,E108:P108)</f>
        <v>757575.75757575757</v>
      </c>
      <c r="D108" s="177">
        <f>SUMIF($E$22:$P$22,$F$22,E108:P108)</f>
        <v>1216799</v>
      </c>
      <c r="E108" s="295">
        <v>757575.75757575757</v>
      </c>
      <c r="F108" s="296">
        <v>1216799</v>
      </c>
      <c r="G108" s="295">
        <v>1259000</v>
      </c>
      <c r="H108" s="296">
        <v>559082</v>
      </c>
      <c r="I108" s="295">
        <v>208333.33333333334</v>
      </c>
      <c r="J108" s="296">
        <v>547851</v>
      </c>
      <c r="K108" s="297">
        <v>533333.33333333337</v>
      </c>
      <c r="L108" s="296">
        <v>221123</v>
      </c>
      <c r="M108" s="297">
        <v>533333.33333333337</v>
      </c>
      <c r="N108" s="296">
        <v>221123</v>
      </c>
      <c r="O108" s="297">
        <v>533333.33333333337</v>
      </c>
      <c r="P108" s="296">
        <v>221123</v>
      </c>
      <c r="Q108" s="297">
        <v>533333.33333333337</v>
      </c>
      <c r="R108" s="296">
        <v>221123</v>
      </c>
    </row>
    <row r="109" spans="1:18" ht="12.75" thickBot="1" x14ac:dyDescent="0.25">
      <c r="A109" s="57"/>
      <c r="B109" s="23" t="s">
        <v>26</v>
      </c>
      <c r="C109" s="283">
        <f>SUMIF($E$22:$P$22,$E$22,E109:P109)</f>
        <v>5000</v>
      </c>
      <c r="D109" s="284">
        <f>SUMIF($E$22:$P$22,$F$22,E109:P109)</f>
        <v>5000</v>
      </c>
      <c r="E109" s="285">
        <v>5000</v>
      </c>
      <c r="F109" s="286">
        <v>5000</v>
      </c>
      <c r="G109" s="285">
        <v>2518</v>
      </c>
      <c r="H109" s="286">
        <v>2511.5100000000002</v>
      </c>
      <c r="I109" s="285">
        <v>400</v>
      </c>
      <c r="J109" s="286">
        <v>500</v>
      </c>
      <c r="K109" s="285">
        <v>500</v>
      </c>
      <c r="L109" s="286">
        <v>400</v>
      </c>
      <c r="M109" s="285">
        <v>500</v>
      </c>
      <c r="N109" s="286">
        <v>400</v>
      </c>
      <c r="O109" s="285">
        <v>500</v>
      </c>
      <c r="P109" s="286">
        <v>400</v>
      </c>
      <c r="Q109" s="285">
        <v>500</v>
      </c>
      <c r="R109" s="286">
        <v>400</v>
      </c>
    </row>
    <row r="110" spans="1:18" x14ac:dyDescent="0.2">
      <c r="A110" s="58" t="s">
        <v>39</v>
      </c>
      <c r="B110" s="47" t="s">
        <v>40</v>
      </c>
      <c r="C110" s="287">
        <f>SUMIF($E$22:$P$22,$E$22,E110:P110)</f>
        <v>1315.7894736842104</v>
      </c>
      <c r="D110" s="255">
        <f>SUMIF($E$22:$P$22,$F$22,E110:P110)</f>
        <v>13231</v>
      </c>
      <c r="E110" s="256">
        <v>1315.7894736842104</v>
      </c>
      <c r="F110" s="257">
        <v>13231</v>
      </c>
      <c r="G110" s="256">
        <v>9422.7839999999924</v>
      </c>
      <c r="H110" s="257">
        <v>4794</v>
      </c>
      <c r="I110" s="256">
        <v>2444.1782399999997</v>
      </c>
      <c r="J110" s="257">
        <v>3204</v>
      </c>
      <c r="K110" s="256">
        <v>500</v>
      </c>
      <c r="L110" s="257">
        <v>7246</v>
      </c>
      <c r="M110" s="256">
        <v>500</v>
      </c>
      <c r="N110" s="257">
        <v>7246</v>
      </c>
      <c r="O110" s="256">
        <v>500</v>
      </c>
      <c r="P110" s="257">
        <v>7246</v>
      </c>
      <c r="Q110" s="256">
        <v>500</v>
      </c>
      <c r="R110" s="257">
        <v>7246</v>
      </c>
    </row>
    <row r="111" spans="1:18" x14ac:dyDescent="0.2">
      <c r="A111" s="56"/>
      <c r="B111" s="31" t="s">
        <v>25</v>
      </c>
      <c r="C111" s="273">
        <f>SUMIF($E$22:$P$22,$E$22,E111:P111)</f>
        <v>1096491.2280701755</v>
      </c>
      <c r="D111" s="274">
        <f>SUMIF($E$22:$P$22,$F$22,E111:P111)</f>
        <v>1979369</v>
      </c>
      <c r="E111" s="275">
        <v>1096491.2280701755</v>
      </c>
      <c r="F111" s="276">
        <v>1979369</v>
      </c>
      <c r="G111" s="275">
        <v>951796.36363636283</v>
      </c>
      <c r="H111" s="276">
        <v>710858</v>
      </c>
      <c r="I111" s="275">
        <v>349168.31999999995</v>
      </c>
      <c r="J111" s="276">
        <v>508908</v>
      </c>
      <c r="K111" s="275">
        <v>62500</v>
      </c>
      <c r="L111" s="276">
        <v>505128</v>
      </c>
      <c r="M111" s="275">
        <v>62500</v>
      </c>
      <c r="N111" s="276">
        <v>505128</v>
      </c>
      <c r="O111" s="275">
        <v>62500</v>
      </c>
      <c r="P111" s="276">
        <v>505128</v>
      </c>
      <c r="Q111" s="275">
        <v>62500</v>
      </c>
      <c r="R111" s="276">
        <v>505128</v>
      </c>
    </row>
    <row r="112" spans="1:18" x14ac:dyDescent="0.2">
      <c r="A112" s="56"/>
      <c r="B112" s="31" t="s">
        <v>42</v>
      </c>
      <c r="C112" s="288">
        <f t="shared" ref="C112:L112" si="22">C110/C111</f>
        <v>1.1999999999999999E-3</v>
      </c>
      <c r="D112" s="289">
        <f t="shared" si="22"/>
        <v>6.6844534798716155E-3</v>
      </c>
      <c r="E112" s="290">
        <f t="shared" si="22"/>
        <v>1.1999999999999999E-3</v>
      </c>
      <c r="F112" s="291">
        <f t="shared" si="22"/>
        <v>6.6844534798716155E-3</v>
      </c>
      <c r="G112" s="290">
        <f t="shared" si="22"/>
        <v>9.9000000000000008E-3</v>
      </c>
      <c r="H112" s="291">
        <f t="shared" si="22"/>
        <v>6.7439629293051494E-3</v>
      </c>
      <c r="I112" s="290">
        <f t="shared" si="22"/>
        <v>7.0000000000000001E-3</v>
      </c>
      <c r="J112" s="291">
        <f t="shared" si="22"/>
        <v>6.2958334315829185E-3</v>
      </c>
      <c r="K112" s="290">
        <f t="shared" si="22"/>
        <v>8.0000000000000002E-3</v>
      </c>
      <c r="L112" s="291">
        <f t="shared" si="22"/>
        <v>1.4344878921778242E-2</v>
      </c>
      <c r="M112" s="290">
        <f t="shared" ref="M112:R112" si="23">M110/M111</f>
        <v>8.0000000000000002E-3</v>
      </c>
      <c r="N112" s="291">
        <f t="shared" si="23"/>
        <v>1.4344878921778242E-2</v>
      </c>
      <c r="O112" s="290">
        <f t="shared" si="23"/>
        <v>8.0000000000000002E-3</v>
      </c>
      <c r="P112" s="291">
        <f t="shared" si="23"/>
        <v>1.4344878921778242E-2</v>
      </c>
      <c r="Q112" s="290">
        <f t="shared" si="23"/>
        <v>8.0000000000000002E-3</v>
      </c>
      <c r="R112" s="291">
        <f t="shared" si="23"/>
        <v>1.4344878921778242E-2</v>
      </c>
    </row>
    <row r="113" spans="1:18" x14ac:dyDescent="0.2">
      <c r="A113" s="56"/>
      <c r="B113" s="31" t="s">
        <v>43</v>
      </c>
      <c r="C113" s="298">
        <f t="shared" ref="C113:L113" si="24">C115/C110</f>
        <v>1.5200000000000002</v>
      </c>
      <c r="D113" s="248">
        <f t="shared" si="24"/>
        <v>0.15116015418335726</v>
      </c>
      <c r="E113" s="299">
        <f t="shared" si="24"/>
        <v>1.5200000000000002</v>
      </c>
      <c r="F113" s="300">
        <f t="shared" si="24"/>
        <v>0.15116015418335726</v>
      </c>
      <c r="G113" s="299">
        <f t="shared" si="24"/>
        <v>0.06</v>
      </c>
      <c r="H113" s="300">
        <f t="shared" si="24"/>
        <v>0.11785565289945765</v>
      </c>
      <c r="I113" s="301">
        <f t="shared" si="24"/>
        <v>4.0913546468689617E-2</v>
      </c>
      <c r="J113" s="300">
        <f t="shared" si="24"/>
        <v>7.5842696629213488E-2</v>
      </c>
      <c r="K113" s="301">
        <f t="shared" si="24"/>
        <v>0.48883564800000001</v>
      </c>
      <c r="L113" s="300">
        <f t="shared" si="24"/>
        <v>1.3800717637317141E-2</v>
      </c>
      <c r="M113" s="301">
        <f t="shared" ref="M113:R113" si="25">M115/M110</f>
        <v>0.48883564800000001</v>
      </c>
      <c r="N113" s="300">
        <f t="shared" si="25"/>
        <v>1.3800717637317141E-2</v>
      </c>
      <c r="O113" s="301">
        <f t="shared" si="25"/>
        <v>0.48883564800000001</v>
      </c>
      <c r="P113" s="300">
        <f t="shared" si="25"/>
        <v>1.3800717637317141E-2</v>
      </c>
      <c r="Q113" s="301">
        <f t="shared" si="25"/>
        <v>0.48883564800000001</v>
      </c>
      <c r="R113" s="300">
        <f t="shared" si="25"/>
        <v>1.3800717637317141E-2</v>
      </c>
    </row>
    <row r="114" spans="1:18" x14ac:dyDescent="0.2">
      <c r="A114" s="56"/>
      <c r="B114" s="29" t="s">
        <v>38</v>
      </c>
      <c r="C114" s="240">
        <f>SUMIF($E$22:$P$22,$E$22,E114:P114)</f>
        <v>0</v>
      </c>
      <c r="D114" s="177">
        <f>SUMIF($E$22:$P$22,$F$22,E114:P114)</f>
        <v>437582</v>
      </c>
      <c r="E114" s="295">
        <v>0</v>
      </c>
      <c r="F114" s="296">
        <v>437582</v>
      </c>
      <c r="G114" s="295">
        <v>0</v>
      </c>
      <c r="H114" s="296">
        <v>165109</v>
      </c>
      <c r="I114" s="295">
        <v>0</v>
      </c>
      <c r="J114" s="296">
        <v>129218</v>
      </c>
      <c r="K114" s="297">
        <v>0</v>
      </c>
      <c r="L114" s="296">
        <v>98709</v>
      </c>
      <c r="M114" s="297">
        <v>0</v>
      </c>
      <c r="N114" s="296">
        <v>98709</v>
      </c>
      <c r="O114" s="297">
        <v>0</v>
      </c>
      <c r="P114" s="296">
        <v>98709</v>
      </c>
      <c r="Q114" s="297">
        <v>0</v>
      </c>
      <c r="R114" s="296">
        <v>98709</v>
      </c>
    </row>
    <row r="115" spans="1:18" ht="12.75" thickBot="1" x14ac:dyDescent="0.25">
      <c r="A115" s="56"/>
      <c r="B115" s="42" t="s">
        <v>26</v>
      </c>
      <c r="C115" s="269">
        <f>SUMIF($E$22:$P$22,$E$22,E115:P115)</f>
        <v>2000</v>
      </c>
      <c r="D115" s="294">
        <f>SUMIF($E$22:$P$22,$F$22,E115:P115)</f>
        <v>2000</v>
      </c>
      <c r="E115" s="271">
        <v>2000</v>
      </c>
      <c r="F115" s="272">
        <v>2000</v>
      </c>
      <c r="G115" s="271">
        <v>565.36703999999952</v>
      </c>
      <c r="H115" s="272">
        <v>565</v>
      </c>
      <c r="I115" s="271">
        <v>100</v>
      </c>
      <c r="J115" s="272">
        <v>243</v>
      </c>
      <c r="K115" s="271">
        <v>244.417824</v>
      </c>
      <c r="L115" s="272">
        <v>100</v>
      </c>
      <c r="M115" s="271">
        <v>244.417824</v>
      </c>
      <c r="N115" s="272">
        <v>100</v>
      </c>
      <c r="O115" s="271">
        <v>244.417824</v>
      </c>
      <c r="P115" s="272">
        <v>100</v>
      </c>
      <c r="Q115" s="271">
        <v>244.417824</v>
      </c>
      <c r="R115" s="272">
        <v>100</v>
      </c>
    </row>
    <row r="116" spans="1:18" ht="12.75" thickBot="1" x14ac:dyDescent="0.25">
      <c r="A116" s="59"/>
      <c r="B116" s="126"/>
      <c r="C116" s="126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7"/>
    </row>
    <row r="117" spans="1:18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</sheetData>
  <mergeCells count="212">
    <mergeCell ref="Q88:R88"/>
    <mergeCell ref="Q89:R89"/>
    <mergeCell ref="Q90:R90"/>
    <mergeCell ref="Q91:R91"/>
    <mergeCell ref="Q92:R92"/>
    <mergeCell ref="Q93:R93"/>
    <mergeCell ref="Q94:R94"/>
    <mergeCell ref="Q95:R95"/>
    <mergeCell ref="Q96:R96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I56:J56"/>
    <mergeCell ref="K56:L56"/>
    <mergeCell ref="M56:N56"/>
    <mergeCell ref="O56:P56"/>
    <mergeCell ref="I57:J57"/>
    <mergeCell ref="K57:L57"/>
    <mergeCell ref="M57:N57"/>
    <mergeCell ref="O57:P57"/>
    <mergeCell ref="I58:J58"/>
    <mergeCell ref="K58:L58"/>
    <mergeCell ref="M58:N58"/>
    <mergeCell ref="O58:P58"/>
    <mergeCell ref="I53:J53"/>
    <mergeCell ref="K53:L53"/>
    <mergeCell ref="M53:N53"/>
    <mergeCell ref="O53:P53"/>
    <mergeCell ref="I54:J54"/>
    <mergeCell ref="K54:L54"/>
    <mergeCell ref="M54:N54"/>
    <mergeCell ref="O54:P54"/>
    <mergeCell ref="I55:J55"/>
    <mergeCell ref="K55:L55"/>
    <mergeCell ref="M55:N55"/>
    <mergeCell ref="O55:P55"/>
    <mergeCell ref="I50:J50"/>
    <mergeCell ref="K50:L50"/>
    <mergeCell ref="M50:N50"/>
    <mergeCell ref="O50:P50"/>
    <mergeCell ref="I51:J51"/>
    <mergeCell ref="K51:L51"/>
    <mergeCell ref="M51:N51"/>
    <mergeCell ref="O51:P51"/>
    <mergeCell ref="I52:J52"/>
    <mergeCell ref="K52:L52"/>
    <mergeCell ref="M52:N52"/>
    <mergeCell ref="O52:P52"/>
    <mergeCell ref="B116:N116"/>
    <mergeCell ref="E94:F94"/>
    <mergeCell ref="G94:H94"/>
    <mergeCell ref="I94:J94"/>
    <mergeCell ref="K94:L94"/>
    <mergeCell ref="M94:N94"/>
    <mergeCell ref="E95:F95"/>
    <mergeCell ref="G95:H95"/>
    <mergeCell ref="I95:J95"/>
    <mergeCell ref="K95:L95"/>
    <mergeCell ref="M95:N95"/>
    <mergeCell ref="G93:H93"/>
    <mergeCell ref="I93:J93"/>
    <mergeCell ref="K93:L93"/>
    <mergeCell ref="M93:N93"/>
    <mergeCell ref="E96:F96"/>
    <mergeCell ref="G96:H96"/>
    <mergeCell ref="I96:J96"/>
    <mergeCell ref="K96:L96"/>
    <mergeCell ref="M96:N96"/>
    <mergeCell ref="A89:A97"/>
    <mergeCell ref="C89:D89"/>
    <mergeCell ref="E89:F89"/>
    <mergeCell ref="G89:H89"/>
    <mergeCell ref="I89:J89"/>
    <mergeCell ref="K89:L89"/>
    <mergeCell ref="M89:N89"/>
    <mergeCell ref="C90:D90"/>
    <mergeCell ref="E90:F90"/>
    <mergeCell ref="G90:H90"/>
    <mergeCell ref="I90:J90"/>
    <mergeCell ref="K90:L90"/>
    <mergeCell ref="M90:N90"/>
    <mergeCell ref="E91:F91"/>
    <mergeCell ref="G91:H91"/>
    <mergeCell ref="I91:J91"/>
    <mergeCell ref="K91:L91"/>
    <mergeCell ref="M91:N91"/>
    <mergeCell ref="E92:F92"/>
    <mergeCell ref="G92:H92"/>
    <mergeCell ref="I92:J92"/>
    <mergeCell ref="K92:L92"/>
    <mergeCell ref="M92:N92"/>
    <mergeCell ref="E93:F93"/>
    <mergeCell ref="B78:H78"/>
    <mergeCell ref="A80:B80"/>
    <mergeCell ref="E80:N86"/>
    <mergeCell ref="C88:D88"/>
    <mergeCell ref="E88:F88"/>
    <mergeCell ref="G88:H88"/>
    <mergeCell ref="I88:J88"/>
    <mergeCell ref="K88:L88"/>
    <mergeCell ref="M88:N88"/>
    <mergeCell ref="G54:H54"/>
    <mergeCell ref="E55:F55"/>
    <mergeCell ref="G55:H55"/>
    <mergeCell ref="E56:F56"/>
    <mergeCell ref="G56:H56"/>
    <mergeCell ref="E57:F57"/>
    <mergeCell ref="G57:H57"/>
    <mergeCell ref="A51:A59"/>
    <mergeCell ref="C51:D51"/>
    <mergeCell ref="E51:F51"/>
    <mergeCell ref="G51:H51"/>
    <mergeCell ref="C52:D52"/>
    <mergeCell ref="E52:F52"/>
    <mergeCell ref="G52:H52"/>
    <mergeCell ref="E53:F53"/>
    <mergeCell ref="G53:H53"/>
    <mergeCell ref="E54:F54"/>
    <mergeCell ref="E58:F58"/>
    <mergeCell ref="G58:H58"/>
    <mergeCell ref="B40:R40"/>
    <mergeCell ref="A42:B42"/>
    <mergeCell ref="E42:J48"/>
    <mergeCell ref="C50:D50"/>
    <mergeCell ref="E50:F50"/>
    <mergeCell ref="G50:H50"/>
    <mergeCell ref="Q19:R19"/>
    <mergeCell ref="E20:F20"/>
    <mergeCell ref="G20:H20"/>
    <mergeCell ref="I20:J20"/>
    <mergeCell ref="K20:L20"/>
    <mergeCell ref="M20:N20"/>
    <mergeCell ref="O20:P20"/>
    <mergeCell ref="Q20:R20"/>
    <mergeCell ref="E19:F19"/>
    <mergeCell ref="G19:H19"/>
    <mergeCell ref="I19:J19"/>
    <mergeCell ref="K19:L19"/>
    <mergeCell ref="M19:N19"/>
    <mergeCell ref="O19:P19"/>
    <mergeCell ref="A13:A21"/>
    <mergeCell ref="C13:D13"/>
    <mergeCell ref="E13:F13"/>
    <mergeCell ref="G13:H13"/>
    <mergeCell ref="Q17:R17"/>
    <mergeCell ref="E18:F18"/>
    <mergeCell ref="G18:H18"/>
    <mergeCell ref="I18:J18"/>
    <mergeCell ref="K18:L18"/>
    <mergeCell ref="M18:N18"/>
    <mergeCell ref="O18:P18"/>
    <mergeCell ref="Q18:R18"/>
    <mergeCell ref="E17:F17"/>
    <mergeCell ref="G17:H17"/>
    <mergeCell ref="I17:J17"/>
    <mergeCell ref="K17:L17"/>
    <mergeCell ref="M17:N17"/>
    <mergeCell ref="O17:P17"/>
    <mergeCell ref="Q14:R14"/>
    <mergeCell ref="Q16:R16"/>
    <mergeCell ref="E15:F15"/>
    <mergeCell ref="G15:H15"/>
    <mergeCell ref="I15:J15"/>
    <mergeCell ref="K15:L15"/>
    <mergeCell ref="M15:N15"/>
    <mergeCell ref="O15:P15"/>
    <mergeCell ref="Q15:R15"/>
    <mergeCell ref="E16:F16"/>
    <mergeCell ref="G16:H16"/>
    <mergeCell ref="I16:J16"/>
    <mergeCell ref="K16:L16"/>
    <mergeCell ref="M16:N16"/>
    <mergeCell ref="O16:P16"/>
    <mergeCell ref="I13:J13"/>
    <mergeCell ref="K13:L13"/>
    <mergeCell ref="M13:N13"/>
    <mergeCell ref="O13:P13"/>
    <mergeCell ref="Q13:R13"/>
    <mergeCell ref="C14:D14"/>
    <mergeCell ref="E14:F14"/>
    <mergeCell ref="G14:H14"/>
    <mergeCell ref="B1:D1"/>
    <mergeCell ref="E1:R10"/>
    <mergeCell ref="B5:D5"/>
    <mergeCell ref="A7:B7"/>
    <mergeCell ref="C12:D12"/>
    <mergeCell ref="E12:F12"/>
    <mergeCell ref="G12:H12"/>
    <mergeCell ref="I12:J12"/>
    <mergeCell ref="K12:L12"/>
    <mergeCell ref="M12:N12"/>
    <mergeCell ref="O12:P12"/>
    <mergeCell ref="Q12:R12"/>
    <mergeCell ref="I14:J14"/>
    <mergeCell ref="K14:L14"/>
    <mergeCell ref="M14:N14"/>
    <mergeCell ref="O14:P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D653-4EC9-4F7A-96C8-8CDE0B4BF838}">
  <dimension ref="A1"/>
  <sheetViews>
    <sheetView topLeftCell="A2" zoomScale="85" zoomScaleNormal="8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 Faces B1</vt:lpstr>
      <vt:lpstr>PARO Ramadan March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Darya Isaeva</dc:creator>
  <cp:keywords/>
  <dc:description/>
  <cp:lastModifiedBy>Alex Grama</cp:lastModifiedBy>
  <cp:revision/>
  <dcterms:created xsi:type="dcterms:W3CDTF">2025-04-15T14:59:11Z</dcterms:created>
  <dcterms:modified xsi:type="dcterms:W3CDTF">2025-05-28T10:17:43Z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SL_UNIQUE_WB_ID">
    <vt:lpwstr>919ff6c2-5564-4442-a5b7-5001a4e85e2c</vt:lpwstr>
  </property>
</Properties>
</file>