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g\OneDrive - Publicis Groupe\Desktop\Work Hub\Work Projects\Work GIT\Planned vs Delivered Automation\Media Plan to Raw Data\input\"/>
    </mc:Choice>
  </mc:AlternateContent>
  <xr:revisionPtr revIDLastSave="0" documentId="13_ncr:1_{83769859-3CDB-4AA7-AD0A-083EE4CDBF42}" xr6:coauthVersionLast="47" xr6:coauthVersionMax="47" xr10:uidLastSave="{00000000-0000-0000-0000-000000000000}"/>
  <bookViews>
    <workbookView xWindow="-120" yWindow="-120" windowWidth="38640" windowHeight="21240" activeTab="3" xr2:uid="{254609A7-A1DB-42F6-B6B4-16B4A42FE2C0}"/>
  </bookViews>
  <sheets>
    <sheet name="SUMMARY" sheetId="7" r:id="rId1"/>
    <sheet name="DV360" sheetId="26" r:id="rId2"/>
    <sheet name="META" sheetId="25" r:id="rId3"/>
    <sheet name="TIKTOK" sheetId="33" r:id="rId4"/>
    <sheet name="Advanced Audiences" sheetId="30" r:id="rId5"/>
    <sheet name="Custom Intent" sheetId="29" r:id="rId6"/>
    <sheet name="HIDDEN_DATA VALIDATION" sheetId="22" r:id="rId7"/>
    <sheet name="HIDDEN_TRACKER" sheetId="24" r:id="rId8"/>
    <sheet name="HIDDEN_FORMATTING RULES" sheetId="23" r:id="rId9"/>
  </sheets>
  <definedNames>
    <definedName name="_xlnm._FilterDatabase" localSheetId="1" hidden="1">'DV360'!$B$19:$AI$59</definedName>
    <definedName name="_xlnm._FilterDatabase" localSheetId="2" hidden="1">META!$A$21:$HY$45</definedName>
    <definedName name="_xlnm._FilterDatabase" localSheetId="3" hidden="1">TIKTOK!$A$21:$HY$45</definedName>
    <definedName name="DV360Formats">'HIDDEN_DATA VALIDATION'!$B$54:$B$57</definedName>
    <definedName name="GoogleAdsFormats">'HIDDEN_DATA VALIDATION'!$B$45:$B$47</definedName>
    <definedName name="LinkedInFormats">'HIDDEN_DATA VALIDATION'!$B$48</definedName>
    <definedName name="METAFormats">'HIDDEN_DATA VALIDATION'!$B$49:$B$53</definedName>
    <definedName name="SnapchatFormats">'HIDDEN_DATA VALIDATION'!$B$60:$B$61</definedName>
    <definedName name="TeadsFormats">'HIDDEN_DATA VALIDATION'!$B$58</definedName>
    <definedName name="TikTokFormats">'HIDDEN_DATA VALIDATION'!$B$62:$B$65</definedName>
    <definedName name="TwitterFormats">'HIDDEN_DATA VALIDATION'!$B$66:$B$67</definedName>
    <definedName name="XandrFormats">'HIDDEN_DATA VALIDATION'!$B$59</definedName>
    <definedName name="YouTubeFormats">'HIDDEN_DATA VALIDATION'!$B$68:$B$87</definedName>
    <definedName name="Z_2FD30FC8_75B5_4626_99CF_45A9F5F300C8_.wvu.FilterData" localSheetId="7" hidden="1">HIDDEN_TRACKER!$A$1:$AR$1</definedName>
    <definedName name="zsupermetrics_zmDBU2suY7N3YwNuouCAlOfN5jjc2J" localSheetId="5">#REF!</definedName>
    <definedName name="zsupermetrics_zmDBU2suY7N3YwNuouCAlOfN5jjc2J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5" i="25" l="1"/>
  <c r="U44" i="25"/>
  <c r="O4" i="25"/>
  <c r="O5" i="25"/>
  <c r="O6" i="25"/>
  <c r="O7" i="25"/>
  <c r="O8" i="25"/>
  <c r="O9" i="25"/>
  <c r="O3" i="25"/>
  <c r="L9" i="25"/>
  <c r="L8" i="25"/>
  <c r="L7" i="25"/>
  <c r="L6" i="25"/>
  <c r="L5" i="25"/>
  <c r="L4" i="25"/>
  <c r="L3" i="25"/>
  <c r="K9" i="25"/>
  <c r="K8" i="25"/>
  <c r="K7" i="25"/>
  <c r="K6" i="25"/>
  <c r="K5" i="25"/>
  <c r="K4" i="25"/>
  <c r="K3" i="25"/>
  <c r="H28" i="7" s="1"/>
  <c r="N29" i="7"/>
  <c r="N30" i="7"/>
  <c r="N31" i="7"/>
  <c r="N32" i="7"/>
  <c r="N33" i="7"/>
  <c r="N34" i="7"/>
  <c r="N28" i="7"/>
  <c r="O29" i="7"/>
  <c r="P29" i="7"/>
  <c r="O30" i="7"/>
  <c r="P30" i="7"/>
  <c r="O31" i="7"/>
  <c r="P31" i="7"/>
  <c r="O32" i="7"/>
  <c r="P32" i="7"/>
  <c r="O33" i="7"/>
  <c r="P33" i="7"/>
  <c r="O34" i="7"/>
  <c r="P34" i="7"/>
  <c r="P28" i="7"/>
  <c r="O35" i="7"/>
  <c r="O36" i="7"/>
  <c r="O28" i="7"/>
  <c r="W44" i="25"/>
  <c r="Y44" i="25"/>
  <c r="AB44" i="33"/>
  <c r="W45" i="33"/>
  <c r="I3" i="33"/>
  <c r="G3" i="33"/>
  <c r="J3" i="33" s="1"/>
  <c r="AE45" i="33"/>
  <c r="AB45" i="33"/>
  <c r="Y45" i="33"/>
  <c r="C52" i="33" s="1"/>
  <c r="Y45" i="25"/>
  <c r="AE45" i="25"/>
  <c r="AB45" i="25"/>
  <c r="W45" i="25"/>
  <c r="K29" i="7"/>
  <c r="K30" i="7"/>
  <c r="K31" i="7"/>
  <c r="K32" i="7"/>
  <c r="K33" i="7"/>
  <c r="K34" i="7"/>
  <c r="AI45" i="33"/>
  <c r="AH45" i="33"/>
  <c r="AI44" i="33"/>
  <c r="AH44" i="33"/>
  <c r="Y44" i="33"/>
  <c r="X44" i="33"/>
  <c r="AE42" i="33"/>
  <c r="Z42" i="33"/>
  <c r="W42" i="33"/>
  <c r="AB41" i="33"/>
  <c r="W41" i="33" s="1"/>
  <c r="Z41" i="33"/>
  <c r="AB40" i="33"/>
  <c r="Z40" i="33"/>
  <c r="W40" i="33"/>
  <c r="T40" i="33" s="1"/>
  <c r="U40" i="33" s="1"/>
  <c r="S40" i="33"/>
  <c r="P9" i="33" s="1"/>
  <c r="AE39" i="33"/>
  <c r="W39" i="33" s="1"/>
  <c r="Z39" i="33"/>
  <c r="AB38" i="33"/>
  <c r="W38" i="33" s="1"/>
  <c r="Z38" i="33"/>
  <c r="AB37" i="33"/>
  <c r="Z37" i="33"/>
  <c r="W37" i="33"/>
  <c r="T37" i="33" s="1"/>
  <c r="U37" i="33" s="1"/>
  <c r="S37" i="33"/>
  <c r="AE36" i="33"/>
  <c r="W36" i="33" s="1"/>
  <c r="Z36" i="33"/>
  <c r="AB35" i="33"/>
  <c r="W35" i="33" s="1"/>
  <c r="AE35" i="33" s="1"/>
  <c r="Z35" i="33"/>
  <c r="AC34" i="33"/>
  <c r="AB34" i="33"/>
  <c r="Z34" i="33"/>
  <c r="W34" i="33"/>
  <c r="AE34" i="33" s="1"/>
  <c r="T34" i="33"/>
  <c r="U34" i="33" s="1"/>
  <c r="S34" i="33"/>
  <c r="P7" i="33" s="1"/>
  <c r="AE33" i="33"/>
  <c r="W33" i="33" s="1"/>
  <c r="Z33" i="33"/>
  <c r="AB32" i="33"/>
  <c r="W32" i="33" s="1"/>
  <c r="AE32" i="33" s="1"/>
  <c r="Z32" i="33"/>
  <c r="AE31" i="33"/>
  <c r="AB31" i="33"/>
  <c r="AC31" i="33" s="1"/>
  <c r="Z31" i="33"/>
  <c r="W31" i="33"/>
  <c r="T31" i="33"/>
  <c r="S31" i="33"/>
  <c r="U31" i="33" s="1"/>
  <c r="AE30" i="33"/>
  <c r="Z30" i="33"/>
  <c r="W30" i="33"/>
  <c r="AB29" i="33"/>
  <c r="W29" i="33" s="1"/>
  <c r="Z29" i="33"/>
  <c r="AE28" i="33"/>
  <c r="AC28" i="33"/>
  <c r="AB28" i="33"/>
  <c r="Z28" i="33"/>
  <c r="W28" i="33"/>
  <c r="T28" i="33"/>
  <c r="U28" i="33" s="1"/>
  <c r="S28" i="33"/>
  <c r="AE27" i="33"/>
  <c r="W27" i="33" s="1"/>
  <c r="Z27" i="33"/>
  <c r="AE26" i="33"/>
  <c r="AB26" i="33"/>
  <c r="Z26" i="33"/>
  <c r="W26" i="33"/>
  <c r="AB25" i="33"/>
  <c r="AC25" i="33" s="1"/>
  <c r="Z25" i="33"/>
  <c r="W25" i="33"/>
  <c r="W44" i="33" s="1"/>
  <c r="S25" i="33"/>
  <c r="AE24" i="33"/>
  <c r="Z24" i="33"/>
  <c r="W24" i="33"/>
  <c r="AB23" i="33"/>
  <c r="W23" i="33" s="1"/>
  <c r="AE23" i="33" s="1"/>
  <c r="Z23" i="33"/>
  <c r="C9" i="33" s="1"/>
  <c r="AE22" i="33"/>
  <c r="AB22" i="33"/>
  <c r="AC22" i="33" s="1"/>
  <c r="Z22" i="33"/>
  <c r="W22" i="33"/>
  <c r="S22" i="33"/>
  <c r="C10" i="33"/>
  <c r="V9" i="33"/>
  <c r="Q9" i="33"/>
  <c r="N9" i="33"/>
  <c r="G9" i="33"/>
  <c r="H9" i="33" s="1"/>
  <c r="V8" i="33"/>
  <c r="R8" i="33"/>
  <c r="T8" i="33" s="1"/>
  <c r="U8" i="33" s="1"/>
  <c r="Q8" i="33"/>
  <c r="P8" i="33"/>
  <c r="N8" i="33"/>
  <c r="G8" i="33"/>
  <c r="H8" i="33" s="1"/>
  <c r="V7" i="33"/>
  <c r="N7" i="33"/>
  <c r="G7" i="33"/>
  <c r="H7" i="33" s="1"/>
  <c r="F7" i="33"/>
  <c r="C7" i="33"/>
  <c r="V6" i="33"/>
  <c r="P6" i="33"/>
  <c r="N6" i="33"/>
  <c r="F6" i="33"/>
  <c r="G6" i="33" s="1"/>
  <c r="H6" i="33" s="1"/>
  <c r="C6" i="33"/>
  <c r="V5" i="33"/>
  <c r="R5" i="33"/>
  <c r="Q5" i="33"/>
  <c r="P5" i="33"/>
  <c r="N5" i="33"/>
  <c r="F5" i="33"/>
  <c r="G5" i="33" s="1"/>
  <c r="H5" i="33" s="1"/>
  <c r="C5" i="33"/>
  <c r="V4" i="33"/>
  <c r="R4" i="33"/>
  <c r="T4" i="33" s="1"/>
  <c r="U4" i="33" s="1"/>
  <c r="P4" i="33"/>
  <c r="N4" i="33"/>
  <c r="G4" i="33"/>
  <c r="H4" i="33" s="1"/>
  <c r="F4" i="33"/>
  <c r="Q4" i="33" s="1"/>
  <c r="C4" i="33"/>
  <c r="V3" i="33"/>
  <c r="P3" i="33"/>
  <c r="N3" i="33"/>
  <c r="F3" i="33"/>
  <c r="K3" i="33" s="1"/>
  <c r="C3" i="33"/>
  <c r="I9" i="25"/>
  <c r="I8" i="25"/>
  <c r="L33" i="7" s="1"/>
  <c r="I7" i="25"/>
  <c r="L32" i="7" s="1"/>
  <c r="I6" i="25"/>
  <c r="M6" i="25" s="1"/>
  <c r="I5" i="25"/>
  <c r="M5" i="25" s="1"/>
  <c r="I4" i="25"/>
  <c r="M4" i="25" s="1"/>
  <c r="I3" i="25"/>
  <c r="G9" i="25"/>
  <c r="G8" i="25"/>
  <c r="G7" i="25"/>
  <c r="G6" i="25"/>
  <c r="G5" i="25"/>
  <c r="G4" i="25"/>
  <c r="G3" i="25"/>
  <c r="L30" i="7" l="1"/>
  <c r="M9" i="25"/>
  <c r="L34" i="7"/>
  <c r="L31" i="7"/>
  <c r="M8" i="25"/>
  <c r="M7" i="25"/>
  <c r="L29" i="7"/>
  <c r="S8" i="33"/>
  <c r="S4" i="33"/>
  <c r="AE29" i="33"/>
  <c r="L5" i="33" s="1"/>
  <c r="I5" i="33"/>
  <c r="J5" i="33" s="1"/>
  <c r="K5" i="33"/>
  <c r="AE37" i="33"/>
  <c r="AC40" i="33"/>
  <c r="AC37" i="33"/>
  <c r="K7" i="33"/>
  <c r="K4" i="33"/>
  <c r="L3" i="33"/>
  <c r="S5" i="33"/>
  <c r="C55" i="33"/>
  <c r="C56" i="33" s="1"/>
  <c r="P11" i="33"/>
  <c r="K8" i="33"/>
  <c r="I8" i="33"/>
  <c r="J8" i="33" s="1"/>
  <c r="AE38" i="33"/>
  <c r="L7" i="33"/>
  <c r="K9" i="33"/>
  <c r="AE41" i="33"/>
  <c r="T5" i="33"/>
  <c r="U5" i="33" s="1"/>
  <c r="R6" i="33"/>
  <c r="T6" i="33" s="1"/>
  <c r="U6" i="33" s="1"/>
  <c r="AE25" i="33"/>
  <c r="L4" i="33" s="1"/>
  <c r="Q3" i="33"/>
  <c r="K6" i="33"/>
  <c r="I7" i="33"/>
  <c r="J7" i="33" s="1"/>
  <c r="Q7" i="33"/>
  <c r="R3" i="33"/>
  <c r="L6" i="33"/>
  <c r="R7" i="33"/>
  <c r="T7" i="33" s="1"/>
  <c r="U7" i="33" s="1"/>
  <c r="I9" i="33"/>
  <c r="J9" i="33" s="1"/>
  <c r="T25" i="33"/>
  <c r="U25" i="33" s="1"/>
  <c r="I6" i="33"/>
  <c r="J6" i="33" s="1"/>
  <c r="Q6" i="33"/>
  <c r="I4" i="33"/>
  <c r="J4" i="33" s="1"/>
  <c r="R9" i="33"/>
  <c r="T22" i="33"/>
  <c r="U22" i="33" s="1"/>
  <c r="U44" i="33" s="1"/>
  <c r="AE40" i="33"/>
  <c r="O5" i="33" l="1"/>
  <c r="O9" i="33"/>
  <c r="O8" i="33"/>
  <c r="O6" i="33"/>
  <c r="O4" i="33"/>
  <c r="O7" i="33"/>
  <c r="O11" i="25"/>
  <c r="M11" i="25" s="1"/>
  <c r="L28" i="7"/>
  <c r="M3" i="25"/>
  <c r="L9" i="33"/>
  <c r="L8" i="33"/>
  <c r="K11" i="33"/>
  <c r="AE44" i="33"/>
  <c r="S7" i="33"/>
  <c r="S6" i="33"/>
  <c r="G11" i="33"/>
  <c r="H3" i="33"/>
  <c r="Q11" i="33"/>
  <c r="S3" i="33"/>
  <c r="I11" i="33"/>
  <c r="O3" i="33"/>
  <c r="T9" i="33"/>
  <c r="U9" i="33" s="1"/>
  <c r="S9" i="33"/>
  <c r="R11" i="33"/>
  <c r="T3" i="33"/>
  <c r="M6" i="33" l="1"/>
  <c r="M9" i="33"/>
  <c r="M8" i="33"/>
  <c r="M7" i="33"/>
  <c r="M4" i="33"/>
  <c r="M5" i="33"/>
  <c r="L11" i="33"/>
  <c r="H11" i="33"/>
  <c r="J11" i="33"/>
  <c r="C49" i="33"/>
  <c r="M3" i="33"/>
  <c r="O11" i="33"/>
  <c r="M11" i="33" s="1"/>
  <c r="T11" i="33"/>
  <c r="U11" i="33" s="1"/>
  <c r="U3" i="33"/>
  <c r="S11" i="33"/>
  <c r="C58" i="33" l="1"/>
  <c r="C12" i="33" l="1"/>
  <c r="C57" i="33"/>
  <c r="C11" i="33" s="1"/>
  <c r="AE42" i="25"/>
  <c r="W42" i="25" s="1"/>
  <c r="AE39" i="25"/>
  <c r="W39" i="25" s="1"/>
  <c r="AE36" i="25"/>
  <c r="W36" i="25" s="1"/>
  <c r="AE33" i="25"/>
  <c r="W33" i="25" s="1"/>
  <c r="AE30" i="25"/>
  <c r="W30" i="25" s="1"/>
  <c r="AE27" i="25"/>
  <c r="W27" i="25" s="1"/>
  <c r="AE24" i="25"/>
  <c r="W24" i="25" s="1"/>
  <c r="R35" i="7" l="1"/>
  <c r="Q35" i="7"/>
  <c r="R27" i="7"/>
  <c r="S27" i="7"/>
  <c r="Q27" i="7"/>
  <c r="N27" i="7"/>
  <c r="O27" i="7"/>
  <c r="P27" i="7"/>
  <c r="S17" i="7"/>
  <c r="S18" i="7"/>
  <c r="S19" i="7"/>
  <c r="S20" i="7"/>
  <c r="S21" i="7"/>
  <c r="S22" i="7"/>
  <c r="S23" i="7"/>
  <c r="S24" i="7"/>
  <c r="N25" i="7"/>
  <c r="O25" i="7"/>
  <c r="P25" i="7"/>
  <c r="Q25" i="7"/>
  <c r="R25" i="7"/>
  <c r="S25" i="7"/>
  <c r="S16" i="7"/>
  <c r="R16" i="7"/>
  <c r="Q16" i="7"/>
  <c r="N16" i="7"/>
  <c r="O16" i="7"/>
  <c r="P16" i="7"/>
  <c r="M16" i="7"/>
  <c r="Y58" i="26"/>
  <c r="Q9" i="26"/>
  <c r="N23" i="7" s="1"/>
  <c r="Q8" i="26"/>
  <c r="N22" i="7" s="1"/>
  <c r="Q9" i="25"/>
  <c r="Q8" i="25"/>
  <c r="V4" i="25"/>
  <c r="S29" i="7" s="1"/>
  <c r="N35" i="7" l="1"/>
  <c r="P35" i="7"/>
  <c r="M27" i="7"/>
  <c r="V9" i="25"/>
  <c r="V8" i="25"/>
  <c r="V7" i="25"/>
  <c r="V6" i="25"/>
  <c r="V5" i="25"/>
  <c r="V3" i="25"/>
  <c r="AB23" i="25"/>
  <c r="W23" i="25" s="1"/>
  <c r="AH22" i="26"/>
  <c r="AI22" i="26" s="1"/>
  <c r="Z22" i="26"/>
  <c r="AB22" i="26"/>
  <c r="W22" i="26"/>
  <c r="T22" i="26" l="1"/>
  <c r="U22" i="26" s="1"/>
  <c r="AE22" i="26"/>
  <c r="AD22" i="26" s="1"/>
  <c r="S34" i="7"/>
  <c r="S31" i="7"/>
  <c r="S28" i="7"/>
  <c r="S30" i="7"/>
  <c r="S32" i="7"/>
  <c r="S33" i="7"/>
  <c r="AC22" i="26"/>
  <c r="C5" i="26" l="1"/>
  <c r="C68" i="26" a="1"/>
  <c r="C68" i="26" s="1"/>
  <c r="AB54" i="26"/>
  <c r="W54" i="26" s="1"/>
  <c r="AE54" i="26" s="1"/>
  <c r="AD54" i="26" s="1"/>
  <c r="AB53" i="26"/>
  <c r="W53" i="26" s="1"/>
  <c r="AE53" i="26" s="1"/>
  <c r="AD53" i="26" s="1"/>
  <c r="AB51" i="26"/>
  <c r="AB41" i="26"/>
  <c r="P9" i="26"/>
  <c r="P8" i="26"/>
  <c r="Y56" i="26"/>
  <c r="Y59" i="26" s="1"/>
  <c r="AH54" i="26"/>
  <c r="AI54" i="26" s="1"/>
  <c r="Z54" i="26"/>
  <c r="AH49" i="26"/>
  <c r="AI49" i="26" s="1"/>
  <c r="Z49" i="26"/>
  <c r="AB49" i="26"/>
  <c r="W49" i="26" s="1"/>
  <c r="AE49" i="26" s="1"/>
  <c r="AD49" i="26" s="1"/>
  <c r="AH44" i="26"/>
  <c r="AI44" i="26" s="1"/>
  <c r="Z44" i="26"/>
  <c r="AB44" i="26"/>
  <c r="W44" i="26" s="1"/>
  <c r="AE44" i="26" s="1"/>
  <c r="AD44" i="26" s="1"/>
  <c r="AH39" i="26"/>
  <c r="AI39" i="26" s="1"/>
  <c r="Z39" i="26"/>
  <c r="AB39" i="26"/>
  <c r="W39" i="26" s="1"/>
  <c r="AE39" i="26" s="1"/>
  <c r="AD39" i="26" s="1"/>
  <c r="AH34" i="26"/>
  <c r="AI34" i="26" s="1"/>
  <c r="Z34" i="26"/>
  <c r="AB34" i="26"/>
  <c r="W34" i="26" s="1"/>
  <c r="AE34" i="26" s="1"/>
  <c r="AD34" i="26" s="1"/>
  <c r="Z29" i="26"/>
  <c r="Z27" i="26"/>
  <c r="AH29" i="26"/>
  <c r="AI29" i="26" s="1"/>
  <c r="AB29" i="26"/>
  <c r="W29" i="26" s="1"/>
  <c r="AE29" i="26" s="1"/>
  <c r="AD29" i="26" s="1"/>
  <c r="P3" i="26"/>
  <c r="F3" i="26"/>
  <c r="AH24" i="26"/>
  <c r="AI24" i="26" s="1"/>
  <c r="Z24" i="26"/>
  <c r="AB24" i="26"/>
  <c r="W24" i="26" s="1"/>
  <c r="AE24" i="26" s="1"/>
  <c r="AD24" i="26" s="1"/>
  <c r="J9" i="25"/>
  <c r="J8" i="25"/>
  <c r="J7" i="25"/>
  <c r="J6" i="25"/>
  <c r="J5" i="25"/>
  <c r="J4" i="25"/>
  <c r="J3" i="25"/>
  <c r="N9" i="25"/>
  <c r="N8" i="25"/>
  <c r="C61" i="26" l="1"/>
  <c r="Q3" i="26"/>
  <c r="N17" i="7" s="1"/>
  <c r="T54" i="26"/>
  <c r="U54" i="26" s="1"/>
  <c r="T49" i="26"/>
  <c r="T44" i="26"/>
  <c r="U44" i="26" s="1"/>
  <c r="T39" i="26"/>
  <c r="U39" i="26" s="1"/>
  <c r="T34" i="26"/>
  <c r="U34" i="26" s="1"/>
  <c r="T29" i="26"/>
  <c r="U29" i="26" s="1"/>
  <c r="T24" i="26"/>
  <c r="U24" i="26" s="1"/>
  <c r="AB48" i="26"/>
  <c r="W48" i="26" s="1"/>
  <c r="AE48" i="26" s="1"/>
  <c r="AD48" i="26" s="1"/>
  <c r="AB47" i="26"/>
  <c r="AB46" i="26"/>
  <c r="L8" i="26" s="1"/>
  <c r="AB43" i="26"/>
  <c r="W43" i="26" s="1"/>
  <c r="AE43" i="26" s="1"/>
  <c r="AD43" i="26" s="1"/>
  <c r="W22" i="25"/>
  <c r="S40" i="25"/>
  <c r="P9" i="25" s="1"/>
  <c r="M34" i="7" s="1"/>
  <c r="S37" i="25"/>
  <c r="P8" i="25" s="1"/>
  <c r="M33" i="7" s="1"/>
  <c r="S22" i="25"/>
  <c r="AH20" i="26"/>
  <c r="Z20" i="26"/>
  <c r="AB20" i="26"/>
  <c r="W20" i="26"/>
  <c r="AE20" i="26" s="1"/>
  <c r="AD20" i="26" s="1"/>
  <c r="AI20" i="26" l="1"/>
  <c r="T22" i="25"/>
  <c r="U49" i="26"/>
  <c r="AC20" i="26"/>
  <c r="T20" i="26"/>
  <c r="U20" i="26" s="1"/>
  <c r="Z42" i="25"/>
  <c r="Z41" i="25"/>
  <c r="AB41" i="25"/>
  <c r="W41" i="25" s="1"/>
  <c r="Z40" i="25"/>
  <c r="H9" i="25" s="1"/>
  <c r="AB40" i="25"/>
  <c r="W40" i="25"/>
  <c r="Z39" i="25"/>
  <c r="Z38" i="25"/>
  <c r="AB38" i="25"/>
  <c r="W38" i="25" s="1"/>
  <c r="Z37" i="25"/>
  <c r="H8" i="25" s="1"/>
  <c r="AB37" i="25"/>
  <c r="W37" i="25"/>
  <c r="AE40" i="25" l="1"/>
  <c r="R9" i="25"/>
  <c r="T37" i="25"/>
  <c r="U37" i="25" s="1"/>
  <c r="R8" i="25"/>
  <c r="AE41" i="25"/>
  <c r="AE38" i="25"/>
  <c r="AC40" i="25"/>
  <c r="T40" i="25"/>
  <c r="AC37" i="25"/>
  <c r="AE37" i="25"/>
  <c r="T8" i="25" l="1"/>
  <c r="S8" i="25"/>
  <c r="T9" i="25"/>
  <c r="S9" i="25"/>
  <c r="U40" i="25"/>
  <c r="U9" i="25" l="1"/>
  <c r="Q34" i="7"/>
  <c r="U8" i="25"/>
  <c r="Q33" i="7"/>
  <c r="M22" i="7"/>
  <c r="AH55" i="26"/>
  <c r="AI55" i="26" s="1"/>
  <c r="Z55" i="26"/>
  <c r="W55" i="26"/>
  <c r="AE55" i="26" s="1"/>
  <c r="AD55" i="26" s="1"/>
  <c r="AH53" i="26"/>
  <c r="AI53" i="26" s="1"/>
  <c r="Z53" i="26"/>
  <c r="AH52" i="26"/>
  <c r="AI52" i="26" s="1"/>
  <c r="Z52" i="26"/>
  <c r="AB52" i="26"/>
  <c r="L9" i="26" s="1"/>
  <c r="W52" i="26"/>
  <c r="AH51" i="26"/>
  <c r="AI51" i="26" s="1"/>
  <c r="Z51" i="26"/>
  <c r="W51" i="26"/>
  <c r="AH50" i="26"/>
  <c r="AI50" i="26" s="1"/>
  <c r="Z50" i="26"/>
  <c r="W50" i="26"/>
  <c r="AE50" i="26" s="1"/>
  <c r="AD50" i="26" s="1"/>
  <c r="AH48" i="26"/>
  <c r="AI48" i="26" s="1"/>
  <c r="Z48" i="26"/>
  <c r="AH47" i="26"/>
  <c r="AI47" i="26" s="1"/>
  <c r="Z47" i="26"/>
  <c r="W47" i="26"/>
  <c r="AH46" i="26"/>
  <c r="AI46" i="26" s="1"/>
  <c r="Z46" i="26"/>
  <c r="W46" i="26"/>
  <c r="J33" i="7"/>
  <c r="I33" i="7"/>
  <c r="H33" i="7"/>
  <c r="G33" i="7"/>
  <c r="F33" i="7"/>
  <c r="E33" i="7"/>
  <c r="D33" i="7"/>
  <c r="K23" i="7"/>
  <c r="K22" i="7"/>
  <c r="C10" i="26"/>
  <c r="C10" i="25"/>
  <c r="Z36" i="25"/>
  <c r="Z35" i="25"/>
  <c r="Z34" i="25"/>
  <c r="Z33" i="25"/>
  <c r="Z32" i="25"/>
  <c r="Z31" i="25"/>
  <c r="Z30" i="25"/>
  <c r="Z29" i="25"/>
  <c r="Z28" i="25"/>
  <c r="Z27" i="25"/>
  <c r="Z26" i="25"/>
  <c r="Z25" i="25"/>
  <c r="Z24" i="25"/>
  <c r="Z23" i="25"/>
  <c r="Z22" i="25"/>
  <c r="Z21" i="26"/>
  <c r="Z23" i="26"/>
  <c r="Z25" i="26"/>
  <c r="Z26" i="26"/>
  <c r="Z28" i="26"/>
  <c r="Z30" i="26"/>
  <c r="Z31" i="26"/>
  <c r="Z32" i="26"/>
  <c r="Z33" i="26"/>
  <c r="Z35" i="26"/>
  <c r="Z36" i="26"/>
  <c r="Z37" i="26"/>
  <c r="Z38" i="26"/>
  <c r="Z40" i="26"/>
  <c r="Z41" i="26"/>
  <c r="Z42" i="26"/>
  <c r="Z43" i="26"/>
  <c r="Z45" i="26"/>
  <c r="AE46" i="26" l="1"/>
  <c r="I8" i="26"/>
  <c r="AC47" i="26"/>
  <c r="AE47" i="26"/>
  <c r="AD47" i="26" s="1"/>
  <c r="I9" i="26"/>
  <c r="O9" i="26" s="1"/>
  <c r="M9" i="26" s="1"/>
  <c r="AE51" i="26"/>
  <c r="T52" i="26"/>
  <c r="U52" i="26" s="1"/>
  <c r="AE52" i="26"/>
  <c r="AD52" i="26" s="1"/>
  <c r="C52" i="25"/>
  <c r="R9" i="26"/>
  <c r="O23" i="7" s="1"/>
  <c r="R33" i="7"/>
  <c r="R34" i="7"/>
  <c r="AC46" i="26"/>
  <c r="R8" i="26"/>
  <c r="AC51" i="26"/>
  <c r="AC52" i="26"/>
  <c r="T46" i="26"/>
  <c r="U46" i="26" s="1"/>
  <c r="G8" i="26" s="1"/>
  <c r="H8" i="26" s="1"/>
  <c r="T47" i="26"/>
  <c r="U47" i="26" s="1"/>
  <c r="T53" i="26"/>
  <c r="T48" i="26"/>
  <c r="U48" i="26" s="1"/>
  <c r="T51" i="26"/>
  <c r="U51" i="26" s="1"/>
  <c r="C9" i="25"/>
  <c r="C9" i="26"/>
  <c r="S34" i="25"/>
  <c r="S31" i="25"/>
  <c r="S28" i="25"/>
  <c r="S25" i="25"/>
  <c r="AD51" i="26" l="1"/>
  <c r="K9" i="26"/>
  <c r="K8" i="26"/>
  <c r="H22" i="7" s="1"/>
  <c r="AD46" i="26"/>
  <c r="S8" i="26"/>
  <c r="P22" i="7" s="1"/>
  <c r="O22" i="7"/>
  <c r="I22" i="7"/>
  <c r="T9" i="26"/>
  <c r="S9" i="26"/>
  <c r="P23" i="7" s="1"/>
  <c r="T8" i="26"/>
  <c r="U53" i="26"/>
  <c r="G9" i="26" s="1"/>
  <c r="J8" i="26"/>
  <c r="G22" i="7" s="1"/>
  <c r="E22" i="7"/>
  <c r="D22" i="7"/>
  <c r="F22" i="7"/>
  <c r="O8" i="26"/>
  <c r="X44" i="25"/>
  <c r="P7" i="25"/>
  <c r="M32" i="7" s="1"/>
  <c r="P6" i="25"/>
  <c r="M31" i="7" s="1"/>
  <c r="P5" i="25"/>
  <c r="M30" i="7" s="1"/>
  <c r="P4" i="25"/>
  <c r="M29" i="7" s="1"/>
  <c r="N4" i="25"/>
  <c r="N5" i="25"/>
  <c r="N6" i="25"/>
  <c r="N7" i="25"/>
  <c r="G29" i="7"/>
  <c r="G30" i="7"/>
  <c r="G31" i="7"/>
  <c r="G32" i="7"/>
  <c r="F7" i="25"/>
  <c r="Q7" i="25" s="1"/>
  <c r="F6" i="25"/>
  <c r="Q6" i="25" s="1"/>
  <c r="F5" i="25"/>
  <c r="Q5" i="25" s="1"/>
  <c r="F4" i="25"/>
  <c r="Q4" i="25" s="1"/>
  <c r="J9" i="26" l="1"/>
  <c r="H9" i="26"/>
  <c r="U9" i="26"/>
  <c r="R23" i="7" s="1"/>
  <c r="Q23" i="7"/>
  <c r="U8" i="26"/>
  <c r="R22" i="7" s="1"/>
  <c r="Q22" i="7"/>
  <c r="H6" i="25"/>
  <c r="E31" i="7" s="1"/>
  <c r="H7" i="25"/>
  <c r="M8" i="26"/>
  <c r="J22" i="7" s="1"/>
  <c r="L22" i="7"/>
  <c r="C55" i="25"/>
  <c r="H5" i="25"/>
  <c r="H4" i="25"/>
  <c r="AB35" i="25"/>
  <c r="W35" i="25" s="1"/>
  <c r="AB34" i="25"/>
  <c r="W34" i="25"/>
  <c r="R7" i="25" s="1"/>
  <c r="AB32" i="25"/>
  <c r="W32" i="25" s="1"/>
  <c r="AB31" i="25"/>
  <c r="W31" i="25"/>
  <c r="R6" i="25" s="1"/>
  <c r="T6" i="25" s="1"/>
  <c r="AB29" i="25"/>
  <c r="W29" i="25" s="1"/>
  <c r="AB28" i="25"/>
  <c r="W28" i="25"/>
  <c r="AE28" i="25" s="1"/>
  <c r="AB26" i="25"/>
  <c r="W26" i="25" s="1"/>
  <c r="AB25" i="25"/>
  <c r="W25" i="25"/>
  <c r="R4" i="25" s="1"/>
  <c r="K18" i="7"/>
  <c r="K19" i="7"/>
  <c r="K20" i="7"/>
  <c r="K21" i="7"/>
  <c r="D24" i="7"/>
  <c r="D25" i="7"/>
  <c r="P7" i="26"/>
  <c r="M21" i="7" s="1"/>
  <c r="P6" i="26"/>
  <c r="M20" i="7" s="1"/>
  <c r="P5" i="26"/>
  <c r="M19" i="7" s="1"/>
  <c r="P4" i="26"/>
  <c r="F7" i="26"/>
  <c r="F6" i="26"/>
  <c r="F5" i="26"/>
  <c r="F4" i="26"/>
  <c r="AH26" i="26"/>
  <c r="AH27" i="26"/>
  <c r="AI27" i="26" s="1"/>
  <c r="AH28" i="26"/>
  <c r="AI28" i="26" s="1"/>
  <c r="AH30" i="26"/>
  <c r="AI30" i="26" s="1"/>
  <c r="AH31" i="26"/>
  <c r="AI31" i="26" s="1"/>
  <c r="AH32" i="26"/>
  <c r="AI32" i="26" s="1"/>
  <c r="AH33" i="26"/>
  <c r="AI33" i="26" s="1"/>
  <c r="AH35" i="26"/>
  <c r="AI35" i="26" s="1"/>
  <c r="AH36" i="26"/>
  <c r="AI36" i="26" s="1"/>
  <c r="AH37" i="26"/>
  <c r="AI37" i="26" s="1"/>
  <c r="AH38" i="26"/>
  <c r="AI38" i="26" s="1"/>
  <c r="AH40" i="26"/>
  <c r="AI40" i="26" s="1"/>
  <c r="AH41" i="26"/>
  <c r="AI41" i="26" s="1"/>
  <c r="AH42" i="26"/>
  <c r="AI42" i="26" s="1"/>
  <c r="AH43" i="26"/>
  <c r="AI43" i="26" s="1"/>
  <c r="AH45" i="26"/>
  <c r="AI45" i="26" s="1"/>
  <c r="T7" i="25" l="1"/>
  <c r="S7" i="25"/>
  <c r="T4" i="25"/>
  <c r="S4" i="25"/>
  <c r="U6" i="25"/>
  <c r="Q31" i="7"/>
  <c r="S6" i="25"/>
  <c r="M18" i="7"/>
  <c r="P10" i="26"/>
  <c r="M23" i="7" s="1"/>
  <c r="D31" i="7"/>
  <c r="D32" i="7"/>
  <c r="R5" i="25"/>
  <c r="Q4" i="26"/>
  <c r="N18" i="7" s="1"/>
  <c r="Q6" i="26"/>
  <c r="N20" i="7" s="1"/>
  <c r="Q5" i="26"/>
  <c r="N19" i="7" s="1"/>
  <c r="Q7" i="26"/>
  <c r="N21" i="7" s="1"/>
  <c r="AE26" i="25"/>
  <c r="AI26" i="26"/>
  <c r="E32" i="7"/>
  <c r="AE32" i="25"/>
  <c r="AE29" i="25"/>
  <c r="AE25" i="25"/>
  <c r="E30" i="7"/>
  <c r="D30" i="7"/>
  <c r="C56" i="25"/>
  <c r="E29" i="7"/>
  <c r="D29" i="7"/>
  <c r="T31" i="25"/>
  <c r="AE23" i="25"/>
  <c r="AE34" i="25"/>
  <c r="T34" i="25"/>
  <c r="AC34" i="25"/>
  <c r="AC28" i="25"/>
  <c r="T28" i="25"/>
  <c r="AC25" i="25"/>
  <c r="T25" i="25"/>
  <c r="AC31" i="25"/>
  <c r="AE35" i="25"/>
  <c r="AE31" i="25"/>
  <c r="U4" i="25" l="1"/>
  <c r="Q29" i="7"/>
  <c r="T5" i="25"/>
  <c r="S5" i="25"/>
  <c r="R31" i="7"/>
  <c r="U7" i="25"/>
  <c r="Q32" i="7"/>
  <c r="Q10" i="26"/>
  <c r="N24" i="7" s="1"/>
  <c r="H30" i="7"/>
  <c r="F30" i="7"/>
  <c r="F29" i="7"/>
  <c r="F32" i="7"/>
  <c r="F31" i="7"/>
  <c r="H32" i="7"/>
  <c r="H31" i="7"/>
  <c r="U34" i="25"/>
  <c r="J32" i="7"/>
  <c r="U31" i="25"/>
  <c r="J31" i="7"/>
  <c r="J30" i="7"/>
  <c r="U28" i="25"/>
  <c r="H29" i="7"/>
  <c r="J29" i="7"/>
  <c r="U25" i="25"/>
  <c r="AB26" i="26"/>
  <c r="AB27" i="26"/>
  <c r="AB28" i="26"/>
  <c r="W28" i="26" s="1"/>
  <c r="AB31" i="26"/>
  <c r="AB32" i="26"/>
  <c r="AB33" i="26"/>
  <c r="W33" i="26" s="1"/>
  <c r="AE33" i="26" s="1"/>
  <c r="AD33" i="26" s="1"/>
  <c r="AB36" i="26"/>
  <c r="AB37" i="26"/>
  <c r="AB38" i="26"/>
  <c r="W38" i="26" s="1"/>
  <c r="AE38" i="26" s="1"/>
  <c r="AD38" i="26" s="1"/>
  <c r="W26" i="26"/>
  <c r="W27" i="26"/>
  <c r="AE27" i="26" s="1"/>
  <c r="AD27" i="26" s="1"/>
  <c r="W30" i="26"/>
  <c r="AE30" i="26" s="1"/>
  <c r="AD30" i="26" s="1"/>
  <c r="W31" i="26"/>
  <c r="W32" i="26"/>
  <c r="W35" i="26"/>
  <c r="AE35" i="26" s="1"/>
  <c r="AD35" i="26" s="1"/>
  <c r="W36" i="26"/>
  <c r="W37" i="26"/>
  <c r="L5" i="26" l="1"/>
  <c r="L4" i="26"/>
  <c r="AE36" i="26"/>
  <c r="L6" i="26"/>
  <c r="T28" i="26"/>
  <c r="U28" i="26" s="1"/>
  <c r="AE28" i="26"/>
  <c r="AD28" i="26" s="1"/>
  <c r="T37" i="26"/>
  <c r="AE37" i="26"/>
  <c r="AD37" i="26" s="1"/>
  <c r="T32" i="26"/>
  <c r="U32" i="26" s="1"/>
  <c r="AE32" i="26"/>
  <c r="AD32" i="26" s="1"/>
  <c r="AE31" i="26"/>
  <c r="I5" i="26"/>
  <c r="AE26" i="26"/>
  <c r="I4" i="26"/>
  <c r="R5" i="26"/>
  <c r="O19" i="7" s="1"/>
  <c r="U5" i="25"/>
  <c r="Q30" i="7"/>
  <c r="R32" i="7"/>
  <c r="R29" i="7"/>
  <c r="T36" i="26"/>
  <c r="U36" i="26" s="1"/>
  <c r="G6" i="26" s="1"/>
  <c r="R6" i="26"/>
  <c r="O20" i="7" s="1"/>
  <c r="R4" i="26"/>
  <c r="AC27" i="26"/>
  <c r="AC37" i="26"/>
  <c r="AC32" i="26"/>
  <c r="AC26" i="26"/>
  <c r="AC36" i="26"/>
  <c r="AC31" i="26"/>
  <c r="T38" i="26"/>
  <c r="U38" i="26" s="1"/>
  <c r="T33" i="26"/>
  <c r="U33" i="26" s="1"/>
  <c r="T26" i="26"/>
  <c r="U26" i="26" s="1"/>
  <c r="U37" i="26"/>
  <c r="T31" i="26"/>
  <c r="T27" i="26"/>
  <c r="AD26" i="26" l="1"/>
  <c r="K4" i="26"/>
  <c r="AD31" i="26"/>
  <c r="K5" i="26"/>
  <c r="H19" i="7" s="1"/>
  <c r="AD36" i="26"/>
  <c r="F18" i="7"/>
  <c r="H6" i="26"/>
  <c r="E20" i="7" s="1"/>
  <c r="D20" i="7"/>
  <c r="S5" i="26"/>
  <c r="P19" i="7" s="1"/>
  <c r="I19" i="7"/>
  <c r="I18" i="7"/>
  <c r="R30" i="7"/>
  <c r="T4" i="26"/>
  <c r="O18" i="7"/>
  <c r="S4" i="26"/>
  <c r="P18" i="7" s="1"/>
  <c r="T5" i="26"/>
  <c r="O5" i="26"/>
  <c r="F19" i="7"/>
  <c r="H18" i="7"/>
  <c r="U27" i="26"/>
  <c r="G4" i="26" s="1"/>
  <c r="U31" i="26"/>
  <c r="G5" i="26" s="1"/>
  <c r="O4" i="26" l="1"/>
  <c r="M4" i="26" s="1"/>
  <c r="J18" i="7" s="1"/>
  <c r="H4" i="26"/>
  <c r="E18" i="7" s="1"/>
  <c r="D18" i="7"/>
  <c r="J4" i="26"/>
  <c r="G18" i="7" s="1"/>
  <c r="H5" i="26"/>
  <c r="E19" i="7" s="1"/>
  <c r="D19" i="7"/>
  <c r="J5" i="26"/>
  <c r="G19" i="7" s="1"/>
  <c r="U5" i="26"/>
  <c r="R19" i="7" s="1"/>
  <c r="Q19" i="7"/>
  <c r="U4" i="26"/>
  <c r="R18" i="7" s="1"/>
  <c r="Q18" i="7"/>
  <c r="M5" i="26"/>
  <c r="J19" i="7" s="1"/>
  <c r="L19" i="7"/>
  <c r="L18" i="7" l="1"/>
  <c r="AB42" i="26"/>
  <c r="L7" i="26" s="1"/>
  <c r="W42" i="26"/>
  <c r="AE42" i="26" s="1"/>
  <c r="AD42" i="26" s="1"/>
  <c r="I29" i="7"/>
  <c r="I30" i="7"/>
  <c r="I31" i="7"/>
  <c r="I32" i="7"/>
  <c r="I35" i="7"/>
  <c r="I36" i="7"/>
  <c r="L16" i="7"/>
  <c r="P3" i="25"/>
  <c r="M17" i="7"/>
  <c r="AI44" i="25"/>
  <c r="AH44" i="25"/>
  <c r="G28" i="7"/>
  <c r="M28" i="7" l="1"/>
  <c r="P11" i="25"/>
  <c r="AC42" i="26"/>
  <c r="T43" i="26"/>
  <c r="U43" i="26" s="1"/>
  <c r="T42" i="26"/>
  <c r="N3" i="25"/>
  <c r="K28" i="7" s="1"/>
  <c r="U42" i="26" l="1"/>
  <c r="E41" i="7" l="1"/>
  <c r="F42" i="7"/>
  <c r="W45" i="26" l="1"/>
  <c r="AE45" i="26" s="1"/>
  <c r="AD45" i="26" s="1"/>
  <c r="W41" i="26"/>
  <c r="W40" i="26"/>
  <c r="AH25" i="26"/>
  <c r="AI25" i="26" s="1"/>
  <c r="W25" i="26"/>
  <c r="AE25" i="26" s="1"/>
  <c r="AD25" i="26" s="1"/>
  <c r="AH23" i="26"/>
  <c r="AI23" i="26" s="1"/>
  <c r="AB23" i="26"/>
  <c r="W23" i="26" s="1"/>
  <c r="AE23" i="26" s="1"/>
  <c r="AD23" i="26" s="1"/>
  <c r="AH21" i="26"/>
  <c r="AB21" i="26"/>
  <c r="W21" i="26"/>
  <c r="AH45" i="25"/>
  <c r="C7" i="25"/>
  <c r="C6" i="25"/>
  <c r="C5" i="25"/>
  <c r="C4" i="25"/>
  <c r="F3" i="25"/>
  <c r="Q3" i="25" s="1"/>
  <c r="C3" i="25"/>
  <c r="AH59" i="26" l="1"/>
  <c r="AB59" i="26"/>
  <c r="L3" i="26"/>
  <c r="AE40" i="26"/>
  <c r="I6" i="26"/>
  <c r="F20" i="7" s="1"/>
  <c r="AE41" i="26"/>
  <c r="I7" i="26"/>
  <c r="AE21" i="26"/>
  <c r="I3" i="26"/>
  <c r="O3" i="26" s="1"/>
  <c r="S6" i="26"/>
  <c r="P20" i="7" s="1"/>
  <c r="W58" i="26"/>
  <c r="J34" i="7"/>
  <c r="Q11" i="25"/>
  <c r="R3" i="26"/>
  <c r="S3" i="26" s="1"/>
  <c r="P17" i="7" s="1"/>
  <c r="AC41" i="26"/>
  <c r="R7" i="26"/>
  <c r="C66" i="26"/>
  <c r="F28" i="7"/>
  <c r="R3" i="25"/>
  <c r="T6" i="26"/>
  <c r="W59" i="26"/>
  <c r="T41" i="26"/>
  <c r="U41" i="26" s="1"/>
  <c r="G7" i="26" s="1"/>
  <c r="AC21" i="26"/>
  <c r="T23" i="26"/>
  <c r="U23" i="26" s="1"/>
  <c r="T21" i="26"/>
  <c r="AI21" i="26"/>
  <c r="AI59" i="26" s="1"/>
  <c r="AI45" i="25"/>
  <c r="AE22" i="25"/>
  <c r="U22" i="25"/>
  <c r="AD21" i="26" l="1"/>
  <c r="K3" i="26"/>
  <c r="AD41" i="26"/>
  <c r="K7" i="26"/>
  <c r="H21" i="7" s="1"/>
  <c r="AD40" i="26"/>
  <c r="K6" i="26"/>
  <c r="H20" i="7" s="1"/>
  <c r="C62" i="26"/>
  <c r="V59" i="26"/>
  <c r="T58" i="26"/>
  <c r="U58" i="26" s="1"/>
  <c r="V58" i="26"/>
  <c r="F21" i="7"/>
  <c r="H7" i="26"/>
  <c r="E21" i="7" s="1"/>
  <c r="D21" i="7"/>
  <c r="I17" i="7"/>
  <c r="T3" i="25"/>
  <c r="R11" i="25"/>
  <c r="N36" i="7" s="1"/>
  <c r="S3" i="25"/>
  <c r="S7" i="26"/>
  <c r="P21" i="7" s="1"/>
  <c r="O21" i="7"/>
  <c r="U6" i="26"/>
  <c r="R20" i="7" s="1"/>
  <c r="Q20" i="7"/>
  <c r="R10" i="26"/>
  <c r="O17" i="7"/>
  <c r="T7" i="26"/>
  <c r="I20" i="7"/>
  <c r="I21" i="7"/>
  <c r="I11" i="25"/>
  <c r="F34" i="7" s="1"/>
  <c r="T3" i="26"/>
  <c r="Q17" i="7" s="1"/>
  <c r="G11" i="25"/>
  <c r="AE59" i="26"/>
  <c r="C63" i="26" s="1"/>
  <c r="F17" i="7"/>
  <c r="D28" i="7"/>
  <c r="H3" i="25"/>
  <c r="U21" i="26"/>
  <c r="G3" i="26" s="1"/>
  <c r="H3" i="26" s="1"/>
  <c r="C67" i="26"/>
  <c r="O6" i="26"/>
  <c r="L20" i="7" s="1"/>
  <c r="J6" i="26"/>
  <c r="G20" i="7" s="1"/>
  <c r="M3" i="26"/>
  <c r="J28" i="7"/>
  <c r="H10" i="26" l="1"/>
  <c r="E23" i="7" s="1"/>
  <c r="I10" i="26"/>
  <c r="F23" i="7" s="1"/>
  <c r="J7" i="26"/>
  <c r="G21" i="7" s="1"/>
  <c r="O7" i="26"/>
  <c r="L21" i="7" s="1"/>
  <c r="J3" i="26"/>
  <c r="G17" i="7" s="1"/>
  <c r="D17" i="7"/>
  <c r="G10" i="26"/>
  <c r="U3" i="25"/>
  <c r="T11" i="25"/>
  <c r="Q28" i="7"/>
  <c r="S11" i="25"/>
  <c r="U7" i="26"/>
  <c r="R21" i="7" s="1"/>
  <c r="Q21" i="7"/>
  <c r="S10" i="26"/>
  <c r="P24" i="7" s="1"/>
  <c r="O24" i="7"/>
  <c r="J11" i="25"/>
  <c r="G34" i="7" s="1"/>
  <c r="O10" i="26"/>
  <c r="U3" i="26"/>
  <c r="R17" i="7" s="1"/>
  <c r="T10" i="26"/>
  <c r="L10" i="26"/>
  <c r="I23" i="7" s="1"/>
  <c r="D34" i="7"/>
  <c r="C69" i="26"/>
  <c r="C72" i="26" s="1"/>
  <c r="C71" i="26" s="1"/>
  <c r="C11" i="26"/>
  <c r="E17" i="7"/>
  <c r="H17" i="7"/>
  <c r="K10" i="26"/>
  <c r="H23" i="7" s="1"/>
  <c r="E28" i="7"/>
  <c r="H11" i="25"/>
  <c r="E34" i="7" s="1"/>
  <c r="K11" i="25"/>
  <c r="H34" i="7" s="1"/>
  <c r="C49" i="25"/>
  <c r="M7" i="26"/>
  <c r="J21" i="7" s="1"/>
  <c r="M6" i="26"/>
  <c r="J20" i="7" s="1"/>
  <c r="J17" i="7"/>
  <c r="L17" i="7"/>
  <c r="AA15" i="24"/>
  <c r="V15" i="24"/>
  <c r="O15" i="24"/>
  <c r="N15" i="24"/>
  <c r="AA14" i="24"/>
  <c r="V14" i="24"/>
  <c r="O14" i="24"/>
  <c r="N14" i="24"/>
  <c r="AD13" i="24"/>
  <c r="AA13" i="24"/>
  <c r="V13" i="24"/>
  <c r="U13" i="24"/>
  <c r="O13" i="24"/>
  <c r="N13" i="24"/>
  <c r="AD12" i="24"/>
  <c r="AA12" i="24"/>
  <c r="V12" i="24"/>
  <c r="U12" i="24"/>
  <c r="O12" i="24"/>
  <c r="N12" i="24"/>
  <c r="AD11" i="24"/>
  <c r="AA11" i="24"/>
  <c r="V11" i="24"/>
  <c r="U11" i="24"/>
  <c r="O11" i="24"/>
  <c r="N11" i="24"/>
  <c r="AA10" i="24"/>
  <c r="V10" i="24"/>
  <c r="O10" i="24"/>
  <c r="N10" i="24"/>
  <c r="AA9" i="24"/>
  <c r="V9" i="24"/>
  <c r="U9" i="24"/>
  <c r="O9" i="24"/>
  <c r="N9" i="24"/>
  <c r="AA8" i="24"/>
  <c r="V8" i="24"/>
  <c r="U8" i="24"/>
  <c r="O8" i="24"/>
  <c r="N8" i="24"/>
  <c r="AD7" i="24"/>
  <c r="AA7" i="24"/>
  <c r="V7" i="24"/>
  <c r="U7" i="24"/>
  <c r="O7" i="24"/>
  <c r="N7" i="24"/>
  <c r="AA6" i="24"/>
  <c r="V6" i="24"/>
  <c r="O6" i="24"/>
  <c r="N6" i="24"/>
  <c r="AA5" i="24"/>
  <c r="V5" i="24"/>
  <c r="O5" i="24"/>
  <c r="N5" i="24"/>
  <c r="AA4" i="24"/>
  <c r="V4" i="24"/>
  <c r="O4" i="24"/>
  <c r="N4" i="24"/>
  <c r="AA3" i="24"/>
  <c r="V3" i="24"/>
  <c r="O3" i="24"/>
  <c r="N3" i="24"/>
  <c r="AD2" i="24"/>
  <c r="AA2" i="24"/>
  <c r="V2" i="24"/>
  <c r="U2" i="24"/>
  <c r="O2" i="24"/>
  <c r="N2" i="24"/>
  <c r="D23" i="7" l="1"/>
  <c r="J10" i="26"/>
  <c r="G23" i="7" s="1"/>
  <c r="Q36" i="7"/>
  <c r="U11" i="25"/>
  <c r="R28" i="7"/>
  <c r="U10" i="26"/>
  <c r="R24" i="7" s="1"/>
  <c r="Q24" i="7"/>
  <c r="M10" i="26"/>
  <c r="J23" i="7" s="1"/>
  <c r="L23" i="7"/>
  <c r="C58" i="25"/>
  <c r="C12" i="25" s="1"/>
  <c r="E42" i="7"/>
  <c r="E43" i="7" s="1"/>
  <c r="C70" i="26"/>
  <c r="F41" i="7" s="1"/>
  <c r="F43" i="7" s="1"/>
  <c r="C12" i="26"/>
  <c r="K17" i="7"/>
  <c r="P15" i="24"/>
  <c r="W15" i="24" s="1"/>
  <c r="P12" i="24"/>
  <c r="W12" i="24" s="1"/>
  <c r="P6" i="24"/>
  <c r="W6" i="24" s="1"/>
  <c r="P14" i="24"/>
  <c r="W14" i="24" s="1"/>
  <c r="P7" i="24"/>
  <c r="W7" i="24" s="1"/>
  <c r="P8" i="24"/>
  <c r="W8" i="24" s="1"/>
  <c r="P3" i="24"/>
  <c r="W3" i="24" s="1"/>
  <c r="U3" i="24"/>
  <c r="P2" i="24"/>
  <c r="W2" i="24" s="1"/>
  <c r="P13" i="24"/>
  <c r="W13" i="24" s="1"/>
  <c r="P9" i="24"/>
  <c r="W9" i="24" s="1"/>
  <c r="P4" i="24"/>
  <c r="W4" i="24" s="1"/>
  <c r="P10" i="24"/>
  <c r="W10" i="24" s="1"/>
  <c r="P5" i="24"/>
  <c r="W5" i="24" s="1"/>
  <c r="P11" i="24"/>
  <c r="W11" i="24" s="1"/>
  <c r="U5" i="24"/>
  <c r="U15" i="24"/>
  <c r="U4" i="24"/>
  <c r="U10" i="24"/>
  <c r="U14" i="24"/>
  <c r="U6" i="24"/>
  <c r="R36" i="7" l="1"/>
  <c r="P36" i="7"/>
  <c r="C57" i="25"/>
  <c r="C11" i="25" s="1"/>
  <c r="E11" i="7"/>
  <c r="E10" i="7" s="1"/>
  <c r="G42" i="7"/>
  <c r="Q2" i="22"/>
  <c r="R2" i="22" s="1"/>
  <c r="G41" i="7" l="1"/>
  <c r="G43" i="7" s="1"/>
  <c r="AB22" i="25"/>
  <c r="E13" i="7" l="1"/>
  <c r="E12" i="7" s="1"/>
  <c r="L11" i="25"/>
  <c r="AC22" i="25"/>
  <c r="I34" i="7" l="1"/>
  <c r="I28" i="7"/>
  <c r="T59" i="26" l="1"/>
  <c r="U59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Abhishek Pant</author>
  </authors>
  <commentList>
    <comment ref="Y23" authorId="0" shapeId="0" xr:uid="{D2A32645-C9F2-429C-A773-65E82523E449}">
      <text>
        <r>
          <rPr>
            <b/>
            <sz val="9"/>
            <color indexed="81"/>
            <rFont val="Tahoma"/>
            <family val="2"/>
          </rPr>
          <t>Abhishek Pant: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<sst xmlns="http://schemas.openxmlformats.org/spreadsheetml/2006/main" count="2519" uniqueCount="392">
  <si>
    <t>CHANNEL</t>
  </si>
  <si>
    <t>BRIEFED NTM</t>
  </si>
  <si>
    <t>PLANNED NTM</t>
  </si>
  <si>
    <t>YOUTUBE</t>
  </si>
  <si>
    <t>META</t>
  </si>
  <si>
    <t>TIKTOK</t>
  </si>
  <si>
    <t>GRAND TOTAL</t>
  </si>
  <si>
    <t>ALL MARKETS / PLATFORMS</t>
  </si>
  <si>
    <r>
      <t xml:space="preserve">TOTAL </t>
    </r>
    <r>
      <rPr>
        <b/>
        <i/>
        <sz val="18"/>
        <rFont val="Aptos Narrow"/>
        <family val="2"/>
        <scheme val="minor"/>
      </rPr>
      <t>NTM</t>
    </r>
    <r>
      <rPr>
        <b/>
        <sz val="18"/>
        <rFont val="Aptos Narrow"/>
        <family val="2"/>
        <scheme val="minor"/>
      </rPr>
      <t xml:space="preserve"> BUDGET [AED]</t>
    </r>
  </si>
  <si>
    <t>TOTAL NTM BUDGET [ USD]</t>
  </si>
  <si>
    <r>
      <t xml:space="preserve">TOTAL </t>
    </r>
    <r>
      <rPr>
        <b/>
        <i/>
        <sz val="18"/>
        <rFont val="Aptos Narrow"/>
        <family val="2"/>
        <scheme val="minor"/>
      </rPr>
      <t>CTC</t>
    </r>
    <r>
      <rPr>
        <b/>
        <sz val="18"/>
        <rFont val="Aptos Narrow"/>
        <family val="2"/>
        <scheme val="minor"/>
      </rPr>
      <t xml:space="preserve"> BUDGET [AED]</t>
    </r>
  </si>
  <si>
    <t>TOTAL CTC BUDGET [ USD]</t>
  </si>
  <si>
    <t>PLATFORM</t>
  </si>
  <si>
    <t>MARKET SUMMARY</t>
  </si>
  <si>
    <t>NTM BUDGET [USD]</t>
  </si>
  <si>
    <t>NTM BUDGET [AED]</t>
  </si>
  <si>
    <t>IMPRESSIONS</t>
  </si>
  <si>
    <t>CPM AVG. (USD)</t>
  </si>
  <si>
    <t>CLICKS</t>
  </si>
  <si>
    <t>VIEWS</t>
  </si>
  <si>
    <t>REACH%</t>
  </si>
  <si>
    <t>FREQ.</t>
  </si>
  <si>
    <t>TA SIZE</t>
  </si>
  <si>
    <t>DV360</t>
  </si>
  <si>
    <t>UAE</t>
  </si>
  <si>
    <t>KWT</t>
  </si>
  <si>
    <t>QAT</t>
  </si>
  <si>
    <t>JOR</t>
  </si>
  <si>
    <t>LEB</t>
  </si>
  <si>
    <t>OMN</t>
  </si>
  <si>
    <t>BAH</t>
  </si>
  <si>
    <t>Reach Absolute</t>
  </si>
  <si>
    <t>NTM + AD SERVING COSTS</t>
  </si>
  <si>
    <t>NTM</t>
  </si>
  <si>
    <t>FEES ONLY</t>
  </si>
  <si>
    <t>CTC (NTM+FEES)</t>
  </si>
  <si>
    <t>TOTAL</t>
  </si>
  <si>
    <t>OVERALL SUMMARY</t>
  </si>
  <si>
    <t>BUDGET [USD]</t>
  </si>
  <si>
    <t>BUDGET [AED]</t>
  </si>
  <si>
    <t>CPM Avg.</t>
  </si>
  <si>
    <t>FREQ</t>
  </si>
  <si>
    <t>ABSOLUTE REACH</t>
  </si>
  <si>
    <t>BRAND</t>
  </si>
  <si>
    <t>Centrum</t>
  </si>
  <si>
    <t>CAMPAIGN</t>
  </si>
  <si>
    <t>You Did It</t>
  </si>
  <si>
    <t>OBJECTIVE</t>
  </si>
  <si>
    <t>START DATE</t>
  </si>
  <si>
    <t>END DATE</t>
  </si>
  <si>
    <t>FX RATE</t>
  </si>
  <si>
    <t>Oman</t>
  </si>
  <si>
    <r>
      <t xml:space="preserve">TOTAL </t>
    </r>
    <r>
      <rPr>
        <b/>
        <i/>
        <sz val="12"/>
        <rFont val="Aptos Narrow"/>
        <family val="2"/>
        <scheme val="minor"/>
      </rPr>
      <t>NTM</t>
    </r>
    <r>
      <rPr>
        <b/>
        <sz val="12"/>
        <rFont val="Aptos Narrow"/>
        <family val="2"/>
        <scheme val="minor"/>
      </rPr>
      <t xml:space="preserve"> BUDGET [AED]</t>
    </r>
  </si>
  <si>
    <t>Bahrain</t>
  </si>
  <si>
    <r>
      <t xml:space="preserve">TOTAL </t>
    </r>
    <r>
      <rPr>
        <b/>
        <i/>
        <sz val="12"/>
        <rFont val="Aptos Narrow"/>
        <family val="2"/>
        <scheme val="minor"/>
      </rPr>
      <t>CTC</t>
    </r>
    <r>
      <rPr>
        <b/>
        <sz val="12"/>
        <rFont val="Aptos Narrow"/>
        <family val="2"/>
        <scheme val="minor"/>
      </rPr>
      <t xml:space="preserve"> BUDGET [AED]</t>
    </r>
  </si>
  <si>
    <t>START</t>
  </si>
  <si>
    <t>MARKET</t>
  </si>
  <si>
    <t xml:space="preserve">CAMPAIGN </t>
  </si>
  <si>
    <t>FORMAT</t>
  </si>
  <si>
    <t>MEDIA KPIs</t>
  </si>
  <si>
    <t>CEJ</t>
  </si>
  <si>
    <t>TARGET AUDIENCE</t>
  </si>
  <si>
    <t>COMMENTS</t>
  </si>
  <si>
    <t>DEVICE</t>
  </si>
  <si>
    <t>Creative Name (Optional)</t>
  </si>
  <si>
    <t>AD UNIT TYPE</t>
  </si>
  <si>
    <t>PLACEMENT</t>
  </si>
  <si>
    <t># WEEKS</t>
  </si>
  <si>
    <t>CLICKS / ACTIONS</t>
  </si>
  <si>
    <t>VIDEO VIEWS</t>
  </si>
  <si>
    <t>BUYING MODEL</t>
  </si>
  <si>
    <t>UNIQUES / REACH</t>
  </si>
  <si>
    <t>% UNIQUES</t>
  </si>
  <si>
    <t>FREQUENCY</t>
  </si>
  <si>
    <t>END</t>
  </si>
  <si>
    <t>YouTube</t>
  </si>
  <si>
    <t>Video Reach Campaign (VRC)</t>
  </si>
  <si>
    <t>Reach</t>
  </si>
  <si>
    <t>Awareness</t>
  </si>
  <si>
    <t>Gender: ALL, Lang: AR/EN
Age: 25+ Advanced Audiences</t>
  </si>
  <si>
    <t>n.a</t>
  </si>
  <si>
    <t>Cross Device</t>
  </si>
  <si>
    <t>Optional</t>
  </si>
  <si>
    <t>6 sec + 15 sec</t>
  </si>
  <si>
    <t>Placement</t>
  </si>
  <si>
    <t>CPM</t>
  </si>
  <si>
    <t>USD</t>
  </si>
  <si>
    <t>Trueview Reach</t>
  </si>
  <si>
    <t>15 sec</t>
  </si>
  <si>
    <t>Gender: ALL, Lang: AR/EN
Age: 25+ Custome Intent Audiences</t>
  </si>
  <si>
    <t>Video View Campaign (VVC)</t>
  </si>
  <si>
    <t>Video Views</t>
  </si>
  <si>
    <t>Consideration</t>
  </si>
  <si>
    <t>25-44,Affinities &amp; Inmarket audiences: Lifestyle &amp; Hobbies, Autos &amp; Vehicles, Fitness Products &amp; Services</t>
  </si>
  <si>
    <t xml:space="preserve"> 15 sec</t>
  </si>
  <si>
    <t>CPV</t>
  </si>
  <si>
    <t>Connected TV</t>
  </si>
  <si>
    <t>Bumper (RTG)</t>
  </si>
  <si>
    <t>Retargeting of Awareness Formats</t>
  </si>
  <si>
    <t>Bumper 6 s</t>
  </si>
  <si>
    <t>Kuwait</t>
  </si>
  <si>
    <t>Qatar</t>
  </si>
  <si>
    <t>Jordan</t>
  </si>
  <si>
    <t>Lebanon</t>
  </si>
  <si>
    <t>SCIBIDS FEES FOR AWARENESS PLACEMENTS IN UAE MARKET</t>
  </si>
  <si>
    <t xml:space="preserve">NET TO MEDIA </t>
  </si>
  <si>
    <t>Ad-Serving | DCM (CPM) | Standard Banner</t>
  </si>
  <si>
    <t>Ad-Serving | DCM (CPC)</t>
  </si>
  <si>
    <t>Ad SERVING COST € (DCM - CPM) VIDEO</t>
  </si>
  <si>
    <t>AD TECH COST € (SMARTLY - PAID SOCIAL)</t>
  </si>
  <si>
    <t>AD TECH COST € (DV360 TrueView)</t>
  </si>
  <si>
    <t>AD TECH COST | DV- POST VERIFICATION)</t>
  </si>
  <si>
    <t>TAAG ¢</t>
  </si>
  <si>
    <t>AD SERVING/TECH BUFFER/FX BUFFER</t>
  </si>
  <si>
    <t>FEES TOTAL</t>
  </si>
  <si>
    <t>CTC [AED]</t>
  </si>
  <si>
    <t>CTC [USD]</t>
  </si>
  <si>
    <t>FEE</t>
  </si>
  <si>
    <t>RATE</t>
  </si>
  <si>
    <t>NET MEDIA €</t>
  </si>
  <si>
    <t>As per Plan</t>
  </si>
  <si>
    <t>AD SERVING COST € (DCM - CPM) STANDARD BANNER</t>
  </si>
  <si>
    <t xml:space="preserve"> </t>
  </si>
  <si>
    <t>AD SERVING COST € (DCM - CPC)</t>
  </si>
  <si>
    <t>AD TECH COST € (DV360)</t>
  </si>
  <si>
    <t>~</t>
  </si>
  <si>
    <t>AD TECH COST € (DOUBLE VERIFY - POST VERIFICATION)</t>
  </si>
  <si>
    <t>TAX/LEVY</t>
  </si>
  <si>
    <t>As applicable on Market level</t>
  </si>
  <si>
    <t>ace Yoga Workout - Skin Care</t>
  </si>
  <si>
    <t>yoga.face.fitness - Captain Show LLC</t>
  </si>
  <si>
    <t>TA Size: 5M</t>
  </si>
  <si>
    <t>REACH</t>
  </si>
  <si>
    <t>KPI</t>
  </si>
  <si>
    <t>ASSET</t>
  </si>
  <si>
    <t>AD UNIT SIZE</t>
  </si>
  <si>
    <t>Video</t>
  </si>
  <si>
    <t xml:space="preserve">Gender: ALL, Lang: AR/EN
Age: 25-44 </t>
  </si>
  <si>
    <t>Asset</t>
  </si>
  <si>
    <t>6 sec</t>
  </si>
  <si>
    <t>RTG</t>
  </si>
  <si>
    <t>Traffic</t>
  </si>
  <si>
    <t>Purchase</t>
  </si>
  <si>
    <t>Images</t>
  </si>
  <si>
    <t>CPC</t>
  </si>
  <si>
    <t>Image</t>
  </si>
  <si>
    <t>0..08</t>
  </si>
  <si>
    <t>AWARENESS KPI</t>
  </si>
  <si>
    <t>CAMPAIGN KPI</t>
  </si>
  <si>
    <t xml:space="preserve">Ad Tech | Smartly </t>
  </si>
  <si>
    <t>AD TECH COST | DV- POST VERIFICATION</t>
  </si>
  <si>
    <t>Ad Serving DCM (CPM Rich Media)</t>
  </si>
  <si>
    <t xml:space="preserve">TAAG </t>
  </si>
  <si>
    <t>Ad-Serving/Tech Buffer/FX buffer</t>
  </si>
  <si>
    <t>TikTok</t>
  </si>
  <si>
    <t>Top Feed</t>
  </si>
  <si>
    <t>In Feed</t>
  </si>
  <si>
    <t>PARTNERS</t>
  </si>
  <si>
    <t>TARGETING TACTIC</t>
  </si>
  <si>
    <t>UNIQUES</t>
  </si>
  <si>
    <t>CTR%</t>
  </si>
  <si>
    <t>VTR%</t>
  </si>
  <si>
    <t>EFFECTIVE CPM
[LOC CURRENCY]</t>
  </si>
  <si>
    <t>EFFECTIVE CPC
[LOC CURRENCY]</t>
  </si>
  <si>
    <t>EFFECTIVE CPV
[LOC CURRENCY]</t>
  </si>
  <si>
    <t>LOCAL CURRENCY</t>
  </si>
  <si>
    <t>EXCHANGE RATE TO [GBP]</t>
  </si>
  <si>
    <t>CPM BUYING RATE
[LOC CURRENCY]</t>
  </si>
  <si>
    <t>CPC BUYING RATE
[LOC CURRENCY]</t>
  </si>
  <si>
    <t>CPV BUYING RATE
[LOC CURRENCY]</t>
  </si>
  <si>
    <t>BUDGET 
[LOC CURRENCY]</t>
  </si>
  <si>
    <t>BUDGET [GBP]</t>
  </si>
  <si>
    <t>PLATFORM FEE
[LOC CURRENCY]</t>
  </si>
  <si>
    <t>PLATFORM BUDGET 
[LOC CURRENCY]</t>
  </si>
  <si>
    <t>Algeria</t>
  </si>
  <si>
    <t>Aquafresh</t>
  </si>
  <si>
    <t>FREEFORM TEXT</t>
  </si>
  <si>
    <t>GoogleAds</t>
  </si>
  <si>
    <t>Shahid</t>
  </si>
  <si>
    <t>Demand Gen Image Ad</t>
  </si>
  <si>
    <t>FREEFORM NUMBER</t>
  </si>
  <si>
    <t>=UNIQUES / TA SIZE</t>
  </si>
  <si>
    <t>=TA SIZE / UNIQUES</t>
  </si>
  <si>
    <t>=CLICKS / IMPS</t>
  </si>
  <si>
    <t>=VIDEO VIEWS / IMPS</t>
  </si>
  <si>
    <t>=(LOC BUDGET / IMPS) * 1000</t>
  </si>
  <si>
    <t>=LOC BUDGET / CLICKS</t>
  </si>
  <si>
    <t>FORMULA BASED ON BUYING MODEL</t>
  </si>
  <si>
    <t>CAC</t>
  </si>
  <si>
    <t>LinkedIn</t>
  </si>
  <si>
    <t>DMS</t>
  </si>
  <si>
    <t>Demand Gen Video Ad</t>
  </si>
  <si>
    <t>Egypt</t>
  </si>
  <si>
    <t>Calpol Adults</t>
  </si>
  <si>
    <t>Teads</t>
  </si>
  <si>
    <t>Image Ad</t>
  </si>
  <si>
    <t>FWA</t>
  </si>
  <si>
    <t>Calpol Kids</t>
  </si>
  <si>
    <t>Maddict</t>
  </si>
  <si>
    <t>Video Ad</t>
  </si>
  <si>
    <t>Engagement</t>
  </si>
  <si>
    <t>Iraq</t>
  </si>
  <si>
    <t>Caltrate</t>
  </si>
  <si>
    <t>VDX.tv</t>
  </si>
  <si>
    <t>Social Posts (multi)</t>
  </si>
  <si>
    <t>Conversion</t>
  </si>
  <si>
    <t>Xandr</t>
  </si>
  <si>
    <t>Next Broadcast Media</t>
  </si>
  <si>
    <t>Social Static Post</t>
  </si>
  <si>
    <t>Catalog Sales</t>
  </si>
  <si>
    <t>Kenya</t>
  </si>
  <si>
    <t>Corega</t>
  </si>
  <si>
    <t>Snapchat</t>
  </si>
  <si>
    <t>Vidmatic</t>
  </si>
  <si>
    <t>Social Video Post</t>
  </si>
  <si>
    <t>Eno</t>
  </si>
  <si>
    <t>FutureTech</t>
  </si>
  <si>
    <t>Influencer Videos Post</t>
  </si>
  <si>
    <t>Grand-Pa</t>
  </si>
  <si>
    <t>Twitter</t>
  </si>
  <si>
    <t>Adcolony</t>
  </si>
  <si>
    <t>Social Boost Post</t>
  </si>
  <si>
    <t>Morocco</t>
  </si>
  <si>
    <t>Medlemon</t>
  </si>
  <si>
    <t>Media24</t>
  </si>
  <si>
    <t>Programmatic Audio</t>
  </si>
  <si>
    <t>Nigeria</t>
  </si>
  <si>
    <t>Multibrand</t>
  </si>
  <si>
    <t>N/A</t>
  </si>
  <si>
    <t>Loopme</t>
  </si>
  <si>
    <t>Programmatic Display</t>
  </si>
  <si>
    <t>Nicotinell</t>
  </si>
  <si>
    <t>Mediamark Digital</t>
  </si>
  <si>
    <t>Programmatic OOH</t>
  </si>
  <si>
    <t>Pakistan</t>
  </si>
  <si>
    <t>Otrivin</t>
  </si>
  <si>
    <t>Altibbi</t>
  </si>
  <si>
    <t>Programmatic Video</t>
  </si>
  <si>
    <t>Panadol C&amp;F</t>
  </si>
  <si>
    <t>Geo</t>
  </si>
  <si>
    <t>Search (Text Ads)</t>
  </si>
  <si>
    <t>Saudi Arabia</t>
  </si>
  <si>
    <t>Panadol Extra</t>
  </si>
  <si>
    <t>Pro Pakistani</t>
  </si>
  <si>
    <t>South Africa</t>
  </si>
  <si>
    <t>Panadol Pain</t>
  </si>
  <si>
    <t>Dawn</t>
  </si>
  <si>
    <t>Turkey</t>
  </si>
  <si>
    <t>Pananatural</t>
  </si>
  <si>
    <t>OLX</t>
  </si>
  <si>
    <t>Top View</t>
  </si>
  <si>
    <t>Parodontax</t>
  </si>
  <si>
    <t>Evolution Adcolony</t>
  </si>
  <si>
    <t>Bumper</t>
  </si>
  <si>
    <t>Sensodyne</t>
  </si>
  <si>
    <t>Exxen</t>
  </si>
  <si>
    <t>TheraNatur</t>
  </si>
  <si>
    <t>Bumper (Targeted Frequency)</t>
  </si>
  <si>
    <t>Voltaren</t>
  </si>
  <si>
    <t>Criteo</t>
  </si>
  <si>
    <t>Bumper (YouTube Select)</t>
  </si>
  <si>
    <t>Discovery Ads</t>
  </si>
  <si>
    <t>No Partner-OpenX</t>
  </si>
  <si>
    <t>Responsive Video Ads (RVA)</t>
  </si>
  <si>
    <t>Primedia and Tractor - Hivestack</t>
  </si>
  <si>
    <t>TrueView (Targeted Frequency)</t>
  </si>
  <si>
    <t>Freewheel</t>
  </si>
  <si>
    <t>TrueView (YouTube Select)</t>
  </si>
  <si>
    <t>DSTV</t>
  </si>
  <si>
    <t>TrueView for Action</t>
  </si>
  <si>
    <t>TrueView for Reach</t>
  </si>
  <si>
    <t>TrueView Instream</t>
  </si>
  <si>
    <t>TrueView Instream (RTG)</t>
  </si>
  <si>
    <t>TrueView Unskippable</t>
  </si>
  <si>
    <t>VAS (TrueView + Bumper)</t>
  </si>
  <si>
    <t>Video Action Campaign (VAC)</t>
  </si>
  <si>
    <t>YouTube Audio Ads</t>
  </si>
  <si>
    <t>YouTube Masthead</t>
  </si>
  <si>
    <t>Skippable</t>
  </si>
  <si>
    <t>Non-Skippable</t>
  </si>
  <si>
    <t>Video in Read</t>
  </si>
  <si>
    <t>Mobile and Desktop MPU</t>
  </si>
  <si>
    <t>Mobile Leaderboard</t>
  </si>
  <si>
    <t>Channel</t>
  </si>
  <si>
    <t>Format</t>
  </si>
  <si>
    <t>Google Ads</t>
  </si>
  <si>
    <t>Programmatic (DV360)</t>
  </si>
  <si>
    <t>Programmatic (Teads)</t>
  </si>
  <si>
    <t>Programmatic (Xandr)</t>
  </si>
  <si>
    <t>OWNER (PERFORMANCE)</t>
  </si>
  <si>
    <t>LOCAL PLANNER</t>
  </si>
  <si>
    <t>TAXONOMY</t>
  </si>
  <si>
    <t>CATEGORY</t>
  </si>
  <si>
    <t>COUNTRY</t>
  </si>
  <si>
    <t>STATUS</t>
  </si>
  <si>
    <t>AD FORMAT</t>
  </si>
  <si>
    <t>DURATION DAYS</t>
  </si>
  <si>
    <t>REMAINING DAYS</t>
  </si>
  <si>
    <t>DURATION PACING</t>
  </si>
  <si>
    <t>BLS</t>
  </si>
  <si>
    <t>TA Population</t>
  </si>
  <si>
    <t>PLANNED BUDGET</t>
  </si>
  <si>
    <t>SPENT</t>
  </si>
  <si>
    <t>REMAINING BUDGET</t>
  </si>
  <si>
    <t>BUDGET PACING</t>
  </si>
  <si>
    <t>PACING ON TRACK</t>
  </si>
  <si>
    <t>KPI DEFINITION</t>
  </si>
  <si>
    <t>PLANNED</t>
  </si>
  <si>
    <t>ACTUAL</t>
  </si>
  <si>
    <t>KPI PACING 🔒</t>
  </si>
  <si>
    <t>PLANNED RATE</t>
  </si>
  <si>
    <t>ACTUAL RATE 🔒</t>
  </si>
  <si>
    <t>Rate Status</t>
  </si>
  <si>
    <t xml:space="preserve">Heba </t>
  </si>
  <si>
    <t>Minna</t>
  </si>
  <si>
    <t>OTC</t>
  </si>
  <si>
    <t>Centrum YDI</t>
  </si>
  <si>
    <t>KSA</t>
  </si>
  <si>
    <t>Live</t>
  </si>
  <si>
    <t>Riya</t>
  </si>
  <si>
    <t>Panadol</t>
  </si>
  <si>
    <t>Panadol Extend Jan Feb 25</t>
  </si>
  <si>
    <t>FB &amp; IG</t>
  </si>
  <si>
    <t>Centrum YDI Jan Feb 25</t>
  </si>
  <si>
    <t>PanaNatural</t>
  </si>
  <si>
    <t>Pananatural Burst 1</t>
  </si>
  <si>
    <t>Panadol Extra KSA Jan Feb 25</t>
  </si>
  <si>
    <t xml:space="preserve">Abhi </t>
  </si>
  <si>
    <t>OHC</t>
  </si>
  <si>
    <t xml:space="preserve">Sensodyne  Faces B1 </t>
  </si>
  <si>
    <t>Parodontax Stellar TP B1</t>
  </si>
  <si>
    <t>Parodontax Mouthwash B1</t>
  </si>
  <si>
    <t>Video views</t>
  </si>
  <si>
    <t># Optimal Media Plan Template Format Guide</t>
  </si>
  <si>
    <t>## 1. Sheet Structure and Organization</t>
  </si>
  <si>
    <t>### Sheet Names</t>
  </si>
  <si>
    <t xml:space="preserve"> Name sheets EXACTLY as: "DV360", "META", "TIKTOK"</t>
  </si>
  <si>
    <t xml:space="preserve"> No spaces or special characters in sheet names</t>
  </si>
  <si>
    <t>### Layout Structure</t>
  </si>
  <si>
    <t xml:space="preserve"> No blank rows between data</t>
  </si>
  <si>
    <t xml:space="preserve"> No hidden rows/columns</t>
  </si>
  <si>
    <t xml:space="preserve"> No filters or freeze panes</t>
  </si>
  <si>
    <t>## 2. Data Formatting Rules</t>
  </si>
  <si>
    <t>### Text Fields</t>
  </si>
  <si>
    <t xml:space="preserve"> Market: Use UPPERCASE codes only: UAE, KSA, BAH, OMA, QAT, LEB</t>
  </si>
  <si>
    <t xml:space="preserve"> No leading/trailing spaces</t>
  </si>
  <si>
    <t xml:space="preserve"> No special characters</t>
  </si>
  <si>
    <t xml:space="preserve"> UTF8 encoding only</t>
  </si>
  <si>
    <t>Month abbreviations: Jan, Feb, Mar, Apr, May, Jun, Jul, Aug, Sep, Oct, Nov, Dec</t>
  </si>
  <si>
    <t>### Numeric Fields</t>
  </si>
  <si>
    <t xml:space="preserve"> Plain numbers only</t>
  </si>
  <si>
    <t xml:space="preserve"> No currency symbols</t>
  </si>
  <si>
    <t xml:space="preserve"> No thousand separators</t>
  </si>
  <si>
    <t xml:space="preserve"> Use period (.) for decimals</t>
  </si>
  <si>
    <t xml:space="preserve"> No text in numeric columns</t>
  </si>
  <si>
    <t>Examples:</t>
  </si>
  <si>
    <t>USD_Budget: 1234.56</t>
  </si>
  <si>
    <t>IMPRESSIONS: 1000000</t>
  </si>
  <si>
    <t>CPM: 12.34</t>
  </si>
  <si>
    <t>## 4. Data Validation</t>
  </si>
  <si>
    <t>### Before Saving</t>
  </si>
  <si>
    <t>1. Remove all:</t>
  </si>
  <si>
    <t xml:space="preserve">    Conditional formatting</t>
  </si>
  <si>
    <t xml:space="preserve">    Data validation rules</t>
  </si>
  <si>
    <t xml:space="preserve">    Comments/notes</t>
  </si>
  <si>
    <t xml:space="preserve">    Charts/graphics</t>
  </si>
  <si>
    <t xml:space="preserve">    Pivot tables</t>
  </si>
  <si>
    <t xml:space="preserve">    External links</t>
  </si>
  <si>
    <t xml:space="preserve">    Protected ranges</t>
  </si>
  <si>
    <t xml:space="preserve">    Keep data rectangular (same number of columns in all rows)</t>
  </si>
  <si>
    <t xml:space="preserve">   No merged cells anywhere</t>
  </si>
  <si>
    <t xml:space="preserve">    No hidden content</t>
  </si>
  <si>
    <t>AWA Reach %</t>
  </si>
  <si>
    <t>AWA FREQ</t>
  </si>
  <si>
    <t>AWA Reach Abs.</t>
  </si>
  <si>
    <t>AWA IMPS</t>
  </si>
  <si>
    <t>AWA CPM</t>
  </si>
  <si>
    <t>AWA BUDGET</t>
  </si>
  <si>
    <t>Eg: Experiment/Not Experiment</t>
  </si>
  <si>
    <t>Enagagement</t>
  </si>
  <si>
    <t>Eg: Experiment Description</t>
  </si>
  <si>
    <t>AWA REACH%</t>
  </si>
  <si>
    <t>REACH ABSOLUTE</t>
  </si>
  <si>
    <t>PROG VIDEO (SHAHID)</t>
  </si>
  <si>
    <t>-</t>
  </si>
  <si>
    <t>BUDGET [LOCAL]</t>
  </si>
  <si>
    <t>CPV BUYING RATE
[LOCAL]</t>
  </si>
  <si>
    <t>CPC BUYING RATE
[LOCAL]</t>
  </si>
  <si>
    <t>PLATFORM BUDGET 
[LOCAL]</t>
  </si>
  <si>
    <t>PLATFORM FEE
[LOCAL]</t>
  </si>
  <si>
    <t>CPM BUYING RATE
[LOCAL]</t>
  </si>
  <si>
    <t>Sensodyne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</si>
</sst>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44" formatCode="_-* #,##0.00\ &quot;XDR&quot;_-;\-* #,##0.00\ &quot;XDR&quot;_-;_-* &quot;-&quot;??\ &quot;XDR&quot;_-;_-@_-"/>
    <numFmt numFmtId="43" formatCode="_-* #,##0.00_-;\-* #,##0.00_-;_-* &quot;-&quot;??_-;_-@_-"/>
    <numFmt numFmtId="164" formatCode="_-&quot;AED&quot;* #,##0.00_-;\-&quot;AED&quot;* #,##0.00_-;_-&quot;AED&quot;* &quot;-&quot;??_-;_-@_-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_);_(* \(#,##0\);_(* &quot;-&quot;??_);_(@_)"/>
    <numFmt numFmtId="168" formatCode="_(&quot;£&quot;* #,##0.00_);_(&quot;£&quot;* \(#,##0.00\);_(&quot;£&quot;* &quot;-&quot;??_);_(@_)"/>
    <numFmt numFmtId="169" formatCode="_([$€-2]\ * #,##0.00_);_([$€-2]\ * \(#,##0.00\);_([$€-2]\ * &quot;-&quot;??_);_(@_)"/>
    <numFmt numFmtId="170" formatCode="_([$$-409]* #,##0.00_);_([$$-409]* \(#,##0.00\);_([$$-409]* &quot;-&quot;??_);_(@_)"/>
    <numFmt numFmtId="171" formatCode="_([$$-409]* #,##0_);_([$$-409]* \(#,##0\);_([$$-409]* &quot;-&quot;??_);_(@_)"/>
    <numFmt numFmtId="172" formatCode="&quot;£&quot;#,##0"/>
    <numFmt numFmtId="173" formatCode="&quot;£&quot;#,##0.00"/>
    <numFmt numFmtId="174" formatCode="_([$€-2]\ * #,##0.000_);_([$€-2]\ * \(#,##0.000\);_([$€-2]\ * &quot;-&quot;??_);_(@_)"/>
    <numFmt numFmtId="175" formatCode="_-&quot;£&quot;* #,##0.00_-;\-&quot;£&quot;* #,##0.00_-;_-&quot;£&quot;* &quot;-&quot;??_-;_-@_-"/>
    <numFmt numFmtId="176" formatCode="_-[$$-409]* #,##0.0000_ ;_-[$$-409]* \-#,##0.0000\ ;_-[$$-409]* &quot;-&quot;??_ ;_-@_ "/>
    <numFmt numFmtId="177" formatCode="0.0%"/>
    <numFmt numFmtId="178" formatCode="_-[$AED]* #,##0.00_-;\-[$AED]* #,##0.00_-;_-[$AED]* &quot;-&quot;??_-;_-@_-"/>
    <numFmt numFmtId="179" formatCode="_-* #,##0_-;\-* #,##0_-;_-* &quot;-&quot;??_-;_-@_-"/>
    <numFmt numFmtId="180" formatCode="[$-14C09]d\ mmmm\ yyyy;@"/>
    <numFmt numFmtId="181" formatCode="[$]d\-mmm\-yy;@" x16r2:formatCode16="[$-en-150,1]d\-mmm\-yy;@"/>
    <numFmt numFmtId="182" formatCode="_-[$£-809]* #,##0_-;\-[$£-809]* #,##0_-;_-[$£-809]* &quot;-&quot;??_-;_-@_-"/>
    <numFmt numFmtId="183" formatCode="_-[$$-409]* #,##0_ ;_-[$$-409]* \-#,##0\ ;_-[$$-409]* &quot;-&quot;??_ ;_-@_ "/>
    <numFmt numFmtId="184" formatCode="[$-409]d\-mmm"/>
    <numFmt numFmtId="185" formatCode="&quot;$&quot;#,##0.0_);\(&quot;$&quot;#,##0.0\)"/>
    <numFmt numFmtId="186" formatCode="&quot;$&quot;#,##0.00"/>
    <numFmt numFmtId="187" formatCode="&quot;$&quot;#,##0.000"/>
    <numFmt numFmtId="188" formatCode="d\ mmm"/>
    <numFmt numFmtId="189" formatCode="&quot;$&quot;#,##0.000_);\(&quot;$&quot;#,##0.000\)"/>
    <numFmt numFmtId="190" formatCode="&quot;$&quot;#,##0.0000"/>
    <numFmt numFmtId="191" formatCode="#,##0_ ;\-#,##0\ "/>
    <numFmt numFmtId="192" formatCode="#,##0.000"/>
    <numFmt numFmtId="193" formatCode="[$USD]\ #,##0.00"/>
    <numFmt numFmtId="194" formatCode="#,##0.00_ ;\-#,##0.00\ "/>
    <numFmt numFmtId="195" formatCode="[$USD]\ #,##0"/>
    <numFmt numFmtId="196" formatCode="_-[$$-409]* #,##0_ ;_-[$$-409]* \-#,##0\ ;_-[$$-409]* &quot;-&quot;_ ;_-@_ "/>
    <numFmt numFmtId="197" formatCode="&quot;AED&quot;#,##0.00"/>
  </numFmts>
  <fonts count="4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name val="Aptos Narrow"/>
      <family val="2"/>
      <scheme val="minor"/>
    </font>
    <font>
      <sz val="18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sz val="13"/>
      <color rgb="FFFF0000"/>
      <name val="Aptos Narrow"/>
      <family val="2"/>
      <scheme val="minor"/>
    </font>
    <font>
      <b/>
      <i/>
      <sz val="1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i/>
      <sz val="1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0" tint="-0.1499984740745262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Aptos Narrow"/>
      <family val="2"/>
      <scheme val="minor"/>
    </font>
    <font>
      <b/>
      <sz val="13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Roboto"/>
    </font>
    <font>
      <sz val="7"/>
      <color rgb="FFFFFFFF"/>
      <name val="Roboto"/>
    </font>
    <font>
      <sz val="12"/>
      <color theme="2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54EE16"/>
        <bgColor indexed="64"/>
      </patternFill>
    </fill>
    <fill>
      <patternFill patternType="solid">
        <fgColor theme="1" tint="0.14999847407452621"/>
        <bgColor theme="1"/>
      </patternFill>
    </fill>
    <fill>
      <patternFill patternType="solid">
        <fgColor theme="1" tint="0.14999847407452621"/>
        <bgColor rgb="FF92D050"/>
      </patternFill>
    </fill>
    <fill>
      <patternFill patternType="solid">
        <fgColor theme="1" tint="0.14999847407452621"/>
        <bgColor theme="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2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8" fillId="0" borderId="0"/>
    <xf numFmtId="0" fontId="1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6" borderId="0" applyNumberFormat="0" applyBorder="0" applyAlignment="0" applyProtection="0"/>
    <xf numFmtId="44" fontId="1" fillId="0" borderId="0" applyFont="0" applyFill="0" applyBorder="0" applyAlignment="0" applyProtection="0"/>
  </cellStyleXfs>
  <cellXfs count="318">
    <xf numFmtId="0" fontId="0" fillId="0" borderId="0" xfId="0"/>
    <xf numFmtId="0" fontId="0" fillId="2" borderId="0" xfId="0" applyFill="1"/>
    <xf numFmtId="0" fontId="4" fillId="2" borderId="0" xfId="0" applyFont="1" applyFill="1"/>
    <xf numFmtId="0" fontId="10" fillId="0" borderId="0" xfId="0" applyFont="1"/>
    <xf numFmtId="49" fontId="2" fillId="2" borderId="0" xfId="1" applyNumberFormat="1" applyFont="1" applyFill="1" applyAlignment="1">
      <alignment horizontal="right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8" fontId="2" fillId="2" borderId="0" xfId="0" applyNumberFormat="1" applyFont="1" applyFill="1"/>
    <xf numFmtId="168" fontId="2" fillId="2" borderId="0" xfId="0" applyNumberFormat="1" applyFont="1" applyFill="1" applyAlignment="1">
      <alignment horizontal="center"/>
    </xf>
    <xf numFmtId="167" fontId="2" fillId="2" borderId="0" xfId="1" applyNumberFormat="1" applyFont="1" applyFill="1"/>
    <xf numFmtId="168" fontId="2" fillId="2" borderId="0" xfId="6" applyNumberFormat="1" applyFont="1" applyFill="1"/>
    <xf numFmtId="10" fontId="2" fillId="2" borderId="0" xfId="6" applyNumberFormat="1" applyFont="1" applyFill="1"/>
    <xf numFmtId="167" fontId="2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168" fontId="3" fillId="2" borderId="0" xfId="0" applyNumberFormat="1" applyFont="1" applyFill="1" applyAlignment="1">
      <alignment horizontal="center" vertical="center" wrapText="1"/>
    </xf>
    <xf numFmtId="168" fontId="3" fillId="2" borderId="0" xfId="6" applyNumberFormat="1" applyFont="1" applyFill="1" applyBorder="1" applyAlignment="1">
      <alignment horizontal="center" vertical="center" wrapText="1"/>
    </xf>
    <xf numFmtId="167" fontId="3" fillId="2" borderId="0" xfId="1" applyNumberFormat="1" applyFont="1" applyFill="1" applyBorder="1" applyAlignment="1">
      <alignment horizontal="center" vertical="center" wrapText="1"/>
    </xf>
    <xf numFmtId="10" fontId="3" fillId="2" borderId="0" xfId="6" applyNumberFormat="1" applyFont="1" applyFill="1" applyBorder="1" applyAlignment="1">
      <alignment horizontal="center" vertical="center" wrapText="1"/>
    </xf>
    <xf numFmtId="170" fontId="3" fillId="2" borderId="0" xfId="0" applyNumberFormat="1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 wrapText="1"/>
    </xf>
    <xf numFmtId="49" fontId="2" fillId="2" borderId="0" xfId="0" applyNumberFormat="1" applyFont="1" applyFill="1"/>
    <xf numFmtId="0" fontId="2" fillId="2" borderId="0" xfId="0" applyFont="1" applyFill="1" applyAlignment="1">
      <alignment vertical="center" wrapText="1"/>
    </xf>
    <xf numFmtId="49" fontId="18" fillId="2" borderId="0" xfId="0" applyNumberFormat="1" applyFont="1" applyFill="1" applyAlignment="1">
      <alignment vertical="center" wrapText="1"/>
    </xf>
    <xf numFmtId="0" fontId="18" fillId="2" borderId="0" xfId="0" applyFont="1" applyFill="1" applyAlignment="1">
      <alignment vertical="center" wrapText="1"/>
    </xf>
    <xf numFmtId="168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2" xfId="5" applyNumberFormat="1" applyFont="1" applyFill="1" applyBorder="1" applyAlignment="1">
      <alignment horizontal="center" vertical="center" wrapText="1"/>
    </xf>
    <xf numFmtId="3" fontId="2" fillId="2" borderId="2" xfId="6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/>
    </xf>
    <xf numFmtId="0" fontId="17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15" fontId="3" fillId="7" borderId="2" xfId="0" quotePrefix="1" applyNumberFormat="1" applyFont="1" applyFill="1" applyBorder="1" applyAlignment="1">
      <alignment horizontal="center" vertical="center"/>
    </xf>
    <xf numFmtId="15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5" fontId="3" fillId="7" borderId="2" xfId="0" quotePrefix="1" applyNumberFormat="1" applyFont="1" applyFill="1" applyBorder="1" applyAlignment="1">
      <alignment horizontal="center" vertical="center" wrapText="1"/>
    </xf>
    <xf numFmtId="174" fontId="21" fillId="8" borderId="2" xfId="0" applyNumberFormat="1" applyFont="1" applyFill="1" applyBorder="1" applyAlignment="1">
      <alignment horizontal="center" vertical="center" wrapText="1"/>
    </xf>
    <xf numFmtId="173" fontId="21" fillId="8" borderId="2" xfId="0" applyNumberFormat="1" applyFont="1" applyFill="1" applyBorder="1" applyAlignment="1">
      <alignment horizontal="center" vertical="center" wrapText="1"/>
    </xf>
    <xf numFmtId="167" fontId="21" fillId="9" borderId="2" xfId="1" applyNumberFormat="1" applyFont="1" applyFill="1" applyBorder="1" applyAlignment="1">
      <alignment horizontal="center" vertical="center" wrapText="1"/>
    </xf>
    <xf numFmtId="168" fontId="21" fillId="9" borderId="2" xfId="2" applyNumberFormat="1" applyFont="1" applyFill="1" applyBorder="1" applyAlignment="1">
      <alignment horizontal="center" vertical="center" wrapText="1"/>
    </xf>
    <xf numFmtId="167" fontId="21" fillId="3" borderId="2" xfId="1" applyNumberFormat="1" applyFont="1" applyFill="1" applyBorder="1" applyAlignment="1">
      <alignment horizontal="center" vertical="center" wrapText="1"/>
    </xf>
    <xf numFmtId="168" fontId="21" fillId="3" borderId="2" xfId="2" applyNumberFormat="1" applyFont="1" applyFill="1" applyBorder="1" applyAlignment="1">
      <alignment horizontal="center" vertical="center" wrapText="1"/>
    </xf>
    <xf numFmtId="10" fontId="21" fillId="3" borderId="2" xfId="2" applyNumberFormat="1" applyFont="1" applyFill="1" applyBorder="1" applyAlignment="1">
      <alignment horizontal="center" vertical="center" wrapText="1"/>
    </xf>
    <xf numFmtId="168" fontId="21" fillId="3" borderId="2" xfId="0" applyNumberFormat="1" applyFont="1" applyFill="1" applyBorder="1" applyAlignment="1">
      <alignment horizontal="center" vertical="center" wrapText="1"/>
    </xf>
    <xf numFmtId="0" fontId="2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171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9" fontId="2" fillId="0" borderId="2" xfId="1" applyNumberFormat="1" applyFont="1" applyBorder="1" applyAlignment="1">
      <alignment horizontal="center" vertical="center"/>
    </xf>
    <xf numFmtId="174" fontId="16" fillId="0" borderId="2" xfId="0" applyNumberFormat="1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176" fontId="2" fillId="2" borderId="2" xfId="3" applyNumberFormat="1" applyFill="1" applyBorder="1" applyAlignment="1">
      <alignment horizontal="center" vertical="center" wrapText="1"/>
    </xf>
    <xf numFmtId="9" fontId="2" fillId="0" borderId="2" xfId="2" applyFont="1" applyFill="1" applyBorder="1" applyAlignment="1">
      <alignment horizontal="center" vertical="center" wrapText="1"/>
    </xf>
    <xf numFmtId="0" fontId="2" fillId="0" borderId="2" xfId="3" applyBorder="1" applyAlignment="1">
      <alignment horizontal="left" vertical="center" wrapText="1"/>
    </xf>
    <xf numFmtId="168" fontId="2" fillId="0" borderId="2" xfId="5" applyFont="1" applyFill="1" applyBorder="1" applyAlignment="1">
      <alignment horizontal="left" vertical="center" wrapText="1"/>
    </xf>
    <xf numFmtId="172" fontId="16" fillId="12" borderId="2" xfId="1" applyNumberFormat="1" applyFont="1" applyFill="1" applyBorder="1" applyAlignment="1">
      <alignment horizontal="center" vertical="center" wrapText="1"/>
    </xf>
    <xf numFmtId="168" fontId="21" fillId="3" borderId="1" xfId="5" applyFont="1" applyFill="1" applyBorder="1" applyAlignment="1">
      <alignment horizontal="center" vertical="center" wrapText="1"/>
    </xf>
    <xf numFmtId="176" fontId="2" fillId="0" borderId="2" xfId="3" applyNumberFormat="1" applyBorder="1" applyAlignment="1">
      <alignment horizontal="center" vertical="center" wrapText="1"/>
    </xf>
    <xf numFmtId="177" fontId="2" fillId="0" borderId="2" xfId="2" applyNumberFormat="1" applyFont="1" applyFill="1" applyBorder="1" applyAlignment="1">
      <alignment horizontal="center" vertical="center" wrapText="1"/>
    </xf>
    <xf numFmtId="0" fontId="21" fillId="3" borderId="2" xfId="3" applyFont="1" applyFill="1" applyBorder="1" applyAlignment="1">
      <alignment horizontal="center" vertical="center" wrapText="1"/>
    </xf>
    <xf numFmtId="181" fontId="2" fillId="2" borderId="2" xfId="0" applyNumberFormat="1" applyFont="1" applyFill="1" applyBorder="1" applyAlignment="1">
      <alignment horizontal="center" vertical="center" wrapText="1"/>
    </xf>
    <xf numFmtId="10" fontId="2" fillId="2" borderId="2" xfId="2" applyNumberFormat="1" applyFont="1" applyFill="1" applyBorder="1" applyAlignment="1">
      <alignment horizontal="center" vertical="center" wrapText="1"/>
    </xf>
    <xf numFmtId="165" fontId="21" fillId="13" borderId="2" xfId="1" applyNumberFormat="1" applyFont="1" applyFill="1" applyBorder="1" applyAlignment="1">
      <alignment horizontal="center" vertical="center" wrapText="1"/>
    </xf>
    <xf numFmtId="168" fontId="21" fillId="13" borderId="2" xfId="0" applyNumberFormat="1" applyFont="1" applyFill="1" applyBorder="1" applyAlignment="1">
      <alignment horizontal="center" vertical="center" wrapText="1"/>
    </xf>
    <xf numFmtId="167" fontId="21" fillId="13" borderId="2" xfId="1" applyNumberFormat="1" applyFont="1" applyFill="1" applyBorder="1" applyAlignment="1">
      <alignment horizontal="center" vertical="center" wrapText="1"/>
    </xf>
    <xf numFmtId="173" fontId="21" fillId="14" borderId="2" xfId="0" applyNumberFormat="1" applyFont="1" applyFill="1" applyBorder="1" applyAlignment="1">
      <alignment horizontal="center" vertical="center" wrapText="1"/>
    </xf>
    <xf numFmtId="170" fontId="14" fillId="12" borderId="2" xfId="0" applyNumberFormat="1" applyFont="1" applyFill="1" applyBorder="1" applyAlignment="1">
      <alignment vertical="center" wrapText="1"/>
    </xf>
    <xf numFmtId="0" fontId="28" fillId="3" borderId="2" xfId="3" applyFont="1" applyFill="1" applyBorder="1" applyAlignment="1">
      <alignment horizontal="center" vertical="center" wrapText="1"/>
    </xf>
    <xf numFmtId="0" fontId="29" fillId="2" borderId="0" xfId="0" applyFont="1" applyFill="1"/>
    <xf numFmtId="165" fontId="21" fillId="15" borderId="2" xfId="1" applyNumberFormat="1" applyFont="1" applyFill="1" applyBorder="1" applyAlignment="1">
      <alignment horizontal="center" vertical="center" wrapText="1"/>
    </xf>
    <xf numFmtId="0" fontId="30" fillId="16" borderId="9" xfId="0" applyFont="1" applyFill="1" applyBorder="1" applyAlignment="1">
      <alignment horizontal="center" vertical="center"/>
    </xf>
    <xf numFmtId="0" fontId="30" fillId="0" borderId="9" xfId="0" applyFont="1" applyBorder="1"/>
    <xf numFmtId="0" fontId="31" fillId="0" borderId="9" xfId="0" applyFont="1" applyBorder="1"/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/>
    </xf>
    <xf numFmtId="169" fontId="15" fillId="0" borderId="2" xfId="0" applyNumberFormat="1" applyFont="1" applyBorder="1" applyAlignment="1">
      <alignment horizontal="center" vertical="center"/>
    </xf>
    <xf numFmtId="169" fontId="15" fillId="0" borderId="2" xfId="0" applyNumberFormat="1" applyFont="1" applyBorder="1" applyAlignment="1">
      <alignment horizontal="center" vertical="center" wrapText="1"/>
    </xf>
    <xf numFmtId="180" fontId="15" fillId="0" borderId="2" xfId="0" applyNumberFormat="1" applyFont="1" applyBorder="1" applyAlignment="1">
      <alignment horizontal="center" vertical="center" wrapText="1"/>
    </xf>
    <xf numFmtId="2" fontId="15" fillId="2" borderId="2" xfId="0" applyNumberFormat="1" applyFont="1" applyFill="1" applyBorder="1" applyAlignment="1">
      <alignment horizontal="center" vertical="center" wrapText="1"/>
    </xf>
    <xf numFmtId="0" fontId="16" fillId="12" borderId="2" xfId="3" applyFont="1" applyFill="1" applyBorder="1" applyAlignment="1">
      <alignment horizontal="left" vertical="center" wrapText="1"/>
    </xf>
    <xf numFmtId="0" fontId="16" fillId="10" borderId="2" xfId="3" applyFont="1" applyFill="1" applyBorder="1" applyAlignment="1">
      <alignment horizontal="left" vertical="center" wrapText="1"/>
    </xf>
    <xf numFmtId="171" fontId="16" fillId="10" borderId="2" xfId="0" applyNumberFormat="1" applyFont="1" applyFill="1" applyBorder="1" applyAlignment="1">
      <alignment horizontal="center" vertical="center" wrapText="1"/>
    </xf>
    <xf numFmtId="171" fontId="16" fillId="17" borderId="2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/>
    </xf>
    <xf numFmtId="182" fontId="2" fillId="0" borderId="2" xfId="130" applyNumberFormat="1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 wrapText="1"/>
    </xf>
    <xf numFmtId="0" fontId="16" fillId="17" borderId="2" xfId="3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18" fillId="0" borderId="0" xfId="89" applyFont="1"/>
    <xf numFmtId="0" fontId="2" fillId="0" borderId="0" xfId="89" applyFont="1" applyAlignment="1">
      <alignment horizontal="center"/>
    </xf>
    <xf numFmtId="3" fontId="2" fillId="0" borderId="0" xfId="89" applyNumberFormat="1" applyFont="1" applyAlignment="1">
      <alignment horizontal="center"/>
    </xf>
    <xf numFmtId="0" fontId="2" fillId="0" borderId="0" xfId="89" applyFont="1"/>
    <xf numFmtId="0" fontId="2" fillId="0" borderId="0" xfId="89" applyFont="1" applyAlignment="1">
      <alignment horizontal="left"/>
    </xf>
    <xf numFmtId="187" fontId="2" fillId="0" borderId="0" xfId="89" applyNumberFormat="1" applyFont="1"/>
    <xf numFmtId="0" fontId="2" fillId="0" borderId="0" xfId="89" applyFont="1" applyAlignment="1">
      <alignment horizontal="right"/>
    </xf>
    <xf numFmtId="0" fontId="32" fillId="18" borderId="3" xfId="89" applyFont="1" applyFill="1" applyBorder="1" applyAlignment="1">
      <alignment horizontal="center" vertical="center" wrapText="1"/>
    </xf>
    <xf numFmtId="0" fontId="32" fillId="19" borderId="3" xfId="89" applyFont="1" applyFill="1" applyBorder="1" applyAlignment="1">
      <alignment horizontal="center" vertical="center" wrapText="1"/>
    </xf>
    <xf numFmtId="0" fontId="32" fillId="20" borderId="3" xfId="89" applyFont="1" applyFill="1" applyBorder="1" applyAlignment="1">
      <alignment horizontal="center" vertical="center" wrapText="1"/>
    </xf>
    <xf numFmtId="184" fontId="32" fillId="19" borderId="3" xfId="89" applyNumberFormat="1" applyFont="1" applyFill="1" applyBorder="1" applyAlignment="1">
      <alignment horizontal="center" vertical="center" wrapText="1"/>
    </xf>
    <xf numFmtId="185" fontId="32" fillId="19" borderId="3" xfId="89" applyNumberFormat="1" applyFont="1" applyFill="1" applyBorder="1" applyAlignment="1">
      <alignment horizontal="center" vertical="center" wrapText="1"/>
    </xf>
    <xf numFmtId="9" fontId="32" fillId="19" borderId="3" xfId="89" applyNumberFormat="1" applyFont="1" applyFill="1" applyBorder="1" applyAlignment="1">
      <alignment horizontal="center" vertical="center" wrapText="1"/>
    </xf>
    <xf numFmtId="186" fontId="32" fillId="19" borderId="3" xfId="89" applyNumberFormat="1" applyFont="1" applyFill="1" applyBorder="1" applyAlignment="1">
      <alignment horizontal="center" vertical="center" wrapText="1"/>
    </xf>
    <xf numFmtId="3" fontId="32" fillId="19" borderId="3" xfId="89" applyNumberFormat="1" applyFont="1" applyFill="1" applyBorder="1" applyAlignment="1">
      <alignment horizontal="center" vertical="center" wrapText="1"/>
    </xf>
    <xf numFmtId="4" fontId="32" fillId="19" borderId="3" xfId="89" applyNumberFormat="1" applyFont="1" applyFill="1" applyBorder="1" applyAlignment="1">
      <alignment horizontal="center" vertical="center" wrapText="1"/>
    </xf>
    <xf numFmtId="187" fontId="32" fillId="19" borderId="3" xfId="89" applyNumberFormat="1" applyFont="1" applyFill="1" applyBorder="1" applyAlignment="1">
      <alignment horizontal="center" vertical="center" wrapText="1"/>
    </xf>
    <xf numFmtId="0" fontId="3" fillId="21" borderId="2" xfId="89" applyFont="1" applyFill="1" applyBorder="1" applyAlignment="1">
      <alignment horizontal="center"/>
    </xf>
    <xf numFmtId="0" fontId="3" fillId="21" borderId="2" xfId="89" applyFont="1" applyFill="1" applyBorder="1"/>
    <xf numFmtId="0" fontId="3" fillId="22" borderId="2" xfId="89" applyFont="1" applyFill="1" applyBorder="1" applyAlignment="1">
      <alignment horizontal="center"/>
    </xf>
    <xf numFmtId="0" fontId="3" fillId="22" borderId="2" xfId="89" applyFont="1" applyFill="1" applyBorder="1" applyAlignment="1">
      <alignment horizontal="center" vertical="center"/>
    </xf>
    <xf numFmtId="0" fontId="3" fillId="22" borderId="2" xfId="89" applyFont="1" applyFill="1" applyBorder="1" applyAlignment="1">
      <alignment horizontal="left"/>
    </xf>
    <xf numFmtId="0" fontId="3" fillId="2" borderId="2" xfId="89" applyFont="1" applyFill="1" applyBorder="1" applyAlignment="1">
      <alignment horizontal="center"/>
    </xf>
    <xf numFmtId="0" fontId="3" fillId="23" borderId="2" xfId="89" applyFont="1" applyFill="1" applyBorder="1" applyAlignment="1">
      <alignment horizontal="center"/>
    </xf>
    <xf numFmtId="0" fontId="3" fillId="24" borderId="2" xfId="89" applyFont="1" applyFill="1" applyBorder="1" applyAlignment="1">
      <alignment horizontal="center"/>
    </xf>
    <xf numFmtId="0" fontId="3" fillId="24" borderId="2" xfId="89" applyFont="1" applyFill="1" applyBorder="1" applyAlignment="1">
      <alignment horizontal="center" vertical="center"/>
    </xf>
    <xf numFmtId="188" fontId="2" fillId="24" borderId="2" xfId="89" applyNumberFormat="1" applyFont="1" applyFill="1" applyBorder="1" applyAlignment="1">
      <alignment horizontal="center"/>
    </xf>
    <xf numFmtId="184" fontId="2" fillId="24" borderId="2" xfId="89" applyNumberFormat="1" applyFont="1" applyFill="1" applyBorder="1" applyAlignment="1">
      <alignment horizontal="center" vertical="center"/>
    </xf>
    <xf numFmtId="0" fontId="2" fillId="24" borderId="2" xfId="89" applyFont="1" applyFill="1" applyBorder="1" applyAlignment="1">
      <alignment horizontal="center"/>
    </xf>
    <xf numFmtId="9" fontId="2" fillId="24" borderId="2" xfId="89" applyNumberFormat="1" applyFont="1" applyFill="1" applyBorder="1" applyAlignment="1">
      <alignment horizontal="center"/>
    </xf>
    <xf numFmtId="0" fontId="2" fillId="21" borderId="2" xfId="89" applyFont="1" applyFill="1" applyBorder="1" applyAlignment="1">
      <alignment horizontal="center"/>
    </xf>
    <xf numFmtId="3" fontId="2" fillId="21" borderId="2" xfId="89" applyNumberFormat="1" applyFont="1" applyFill="1" applyBorder="1" applyAlignment="1">
      <alignment horizontal="center"/>
    </xf>
    <xf numFmtId="9" fontId="2" fillId="26" borderId="2" xfId="89" applyNumberFormat="1" applyFont="1" applyFill="1" applyBorder="1" applyAlignment="1">
      <alignment horizontal="center"/>
    </xf>
    <xf numFmtId="0" fontId="2" fillId="2" borderId="2" xfId="89" applyFont="1" applyFill="1" applyBorder="1" applyAlignment="1">
      <alignment horizontal="center"/>
    </xf>
    <xf numFmtId="3" fontId="2" fillId="21" borderId="2" xfId="89" applyNumberFormat="1" applyFont="1" applyFill="1" applyBorder="1" applyAlignment="1">
      <alignment horizontal="center" wrapText="1"/>
    </xf>
    <xf numFmtId="167" fontId="2" fillId="24" borderId="2" xfId="89" applyNumberFormat="1" applyFont="1" applyFill="1" applyBorder="1" applyAlignment="1">
      <alignment horizontal="center" vertical="center" wrapText="1"/>
    </xf>
    <xf numFmtId="9" fontId="2" fillId="27" borderId="2" xfId="89" applyNumberFormat="1" applyFont="1" applyFill="1" applyBorder="1" applyAlignment="1">
      <alignment horizontal="center"/>
    </xf>
    <xf numFmtId="187" fontId="2" fillId="28" borderId="2" xfId="89" applyNumberFormat="1" applyFont="1" applyFill="1" applyBorder="1" applyAlignment="1">
      <alignment horizontal="center" vertical="center"/>
    </xf>
    <xf numFmtId="189" fontId="2" fillId="21" borderId="2" xfId="89" applyNumberFormat="1" applyFont="1" applyFill="1" applyBorder="1" applyAlignment="1">
      <alignment horizontal="center"/>
    </xf>
    <xf numFmtId="186" fontId="2" fillId="29" borderId="2" xfId="89" applyNumberFormat="1" applyFont="1" applyFill="1" applyBorder="1" applyAlignment="1">
      <alignment horizontal="center"/>
    </xf>
    <xf numFmtId="186" fontId="2" fillId="28" borderId="2" xfId="89" applyNumberFormat="1" applyFont="1" applyFill="1" applyBorder="1" applyAlignment="1">
      <alignment horizontal="center"/>
    </xf>
    <xf numFmtId="187" fontId="2" fillId="28" borderId="2" xfId="89" applyNumberFormat="1" applyFont="1" applyFill="1" applyBorder="1" applyAlignment="1">
      <alignment horizontal="center"/>
    </xf>
    <xf numFmtId="3" fontId="2" fillId="2" borderId="2" xfId="89" applyNumberFormat="1" applyFont="1" applyFill="1" applyBorder="1" applyAlignment="1">
      <alignment horizontal="center"/>
    </xf>
    <xf numFmtId="0" fontId="2" fillId="24" borderId="2" xfId="89" applyFont="1" applyFill="1" applyBorder="1" applyAlignment="1">
      <alignment horizontal="center" vertical="center"/>
    </xf>
    <xf numFmtId="3" fontId="2" fillId="28" borderId="2" xfId="89" applyNumberFormat="1" applyFont="1" applyFill="1" applyBorder="1" applyAlignment="1">
      <alignment horizontal="center" vertical="center" wrapText="1"/>
    </xf>
    <xf numFmtId="190" fontId="2" fillId="28" borderId="2" xfId="89" applyNumberFormat="1" applyFont="1" applyFill="1" applyBorder="1" applyAlignment="1">
      <alignment horizontal="center"/>
    </xf>
    <xf numFmtId="183" fontId="2" fillId="25" borderId="2" xfId="89" applyNumberFormat="1" applyFont="1" applyFill="1" applyBorder="1" applyAlignment="1">
      <alignment horizontal="center"/>
    </xf>
    <xf numFmtId="183" fontId="2" fillId="21" borderId="2" xfId="89" applyNumberFormat="1" applyFont="1" applyFill="1" applyBorder="1" applyAlignment="1">
      <alignment horizontal="center"/>
    </xf>
    <xf numFmtId="9" fontId="2" fillId="0" borderId="2" xfId="89" applyNumberFormat="1" applyFont="1" applyBorder="1" applyAlignment="1">
      <alignment horizontal="center"/>
    </xf>
    <xf numFmtId="176" fontId="21" fillId="3" borderId="1" xfId="3" applyNumberFormat="1" applyFont="1" applyFill="1" applyBorder="1" applyAlignment="1">
      <alignment horizontal="center" vertical="center" wrapText="1"/>
    </xf>
    <xf numFmtId="171" fontId="16" fillId="12" borderId="2" xfId="0" applyNumberFormat="1" applyFont="1" applyFill="1" applyBorder="1" applyAlignment="1">
      <alignment horizontal="left" vertical="center" wrapText="1"/>
    </xf>
    <xf numFmtId="183" fontId="2" fillId="30" borderId="2" xfId="0" applyNumberFormat="1" applyFont="1" applyFill="1" applyBorder="1" applyAlignment="1">
      <alignment horizontal="left" vertical="center"/>
    </xf>
    <xf numFmtId="183" fontId="2" fillId="30" borderId="2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center" vertical="center"/>
    </xf>
    <xf numFmtId="3" fontId="16" fillId="12" borderId="2" xfId="1" applyNumberFormat="1" applyFont="1" applyFill="1" applyBorder="1" applyAlignment="1">
      <alignment horizontal="center" vertical="center" wrapText="1"/>
    </xf>
    <xf numFmtId="191" fontId="2" fillId="0" borderId="2" xfId="1" applyNumberFormat="1" applyFont="1" applyBorder="1" applyAlignment="1">
      <alignment horizontal="center" vertical="center"/>
    </xf>
    <xf numFmtId="191" fontId="16" fillId="12" borderId="2" xfId="1" applyNumberFormat="1" applyFont="1" applyFill="1" applyBorder="1" applyAlignment="1">
      <alignment horizontal="center" vertical="center" wrapText="1"/>
    </xf>
    <xf numFmtId="0" fontId="2" fillId="30" borderId="0" xfId="0" applyFont="1" applyFill="1" applyAlignment="1">
      <alignment horizontal="center"/>
    </xf>
    <xf numFmtId="174" fontId="28" fillId="3" borderId="7" xfId="0" applyNumberFormat="1" applyFont="1" applyFill="1" applyBorder="1" applyAlignment="1">
      <alignment horizontal="center" vertical="center" wrapText="1"/>
    </xf>
    <xf numFmtId="174" fontId="21" fillId="5" borderId="2" xfId="0" applyNumberFormat="1" applyFont="1" applyFill="1" applyBorder="1" applyAlignment="1">
      <alignment horizontal="center" vertical="center" wrapText="1"/>
    </xf>
    <xf numFmtId="173" fontId="21" fillId="5" borderId="2" xfId="0" applyNumberFormat="1" applyFont="1" applyFill="1" applyBorder="1" applyAlignment="1">
      <alignment horizontal="center" vertical="center" wrapText="1"/>
    </xf>
    <xf numFmtId="167" fontId="33" fillId="5" borderId="2" xfId="1" applyNumberFormat="1" applyFont="1" applyFill="1" applyBorder="1" applyAlignment="1">
      <alignment horizontal="center" vertical="center" wrapText="1"/>
    </xf>
    <xf numFmtId="168" fontId="33" fillId="5" borderId="2" xfId="2" applyNumberFormat="1" applyFont="1" applyFill="1" applyBorder="1" applyAlignment="1">
      <alignment horizontal="center" vertical="center" wrapText="1"/>
    </xf>
    <xf numFmtId="10" fontId="33" fillId="5" borderId="2" xfId="2" applyNumberFormat="1" applyFont="1" applyFill="1" applyBorder="1" applyAlignment="1">
      <alignment horizontal="center" vertical="center" wrapText="1"/>
    </xf>
    <xf numFmtId="168" fontId="33" fillId="5" borderId="2" xfId="0" applyNumberFormat="1" applyFont="1" applyFill="1" applyBorder="1" applyAlignment="1">
      <alignment horizontal="center" vertical="center" wrapText="1"/>
    </xf>
    <xf numFmtId="165" fontId="33" fillId="5" borderId="2" xfId="1" applyNumberFormat="1" applyFont="1" applyFill="1" applyBorder="1" applyAlignment="1">
      <alignment horizontal="center" vertical="center" wrapText="1"/>
    </xf>
    <xf numFmtId="9" fontId="33" fillId="5" borderId="2" xfId="2" applyFont="1" applyFill="1" applyBorder="1" applyAlignment="1">
      <alignment horizontal="center" vertical="center" wrapText="1"/>
    </xf>
    <xf numFmtId="0" fontId="0" fillId="0" borderId="2" xfId="0" applyBorder="1"/>
    <xf numFmtId="193" fontId="0" fillId="0" borderId="2" xfId="0" applyNumberFormat="1" applyBorder="1"/>
    <xf numFmtId="9" fontId="0" fillId="0" borderId="2" xfId="0" applyNumberFormat="1" applyBorder="1"/>
    <xf numFmtId="10" fontId="0" fillId="0" borderId="2" xfId="0" applyNumberFormat="1" applyBorder="1"/>
    <xf numFmtId="174" fontId="33" fillId="5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/>
    <xf numFmtId="4" fontId="0" fillId="0" borderId="2" xfId="1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174" fontId="21" fillId="32" borderId="2" xfId="0" applyNumberFormat="1" applyFont="1" applyFill="1" applyBorder="1" applyAlignment="1">
      <alignment horizontal="center" vertical="center" wrapText="1"/>
    </xf>
    <xf numFmtId="173" fontId="21" fillId="32" borderId="2" xfId="0" applyNumberFormat="1" applyFont="1" applyFill="1" applyBorder="1" applyAlignment="1">
      <alignment horizontal="center" vertical="center" wrapText="1"/>
    </xf>
    <xf numFmtId="174" fontId="33" fillId="32" borderId="2" xfId="0" applyNumberFormat="1" applyFont="1" applyFill="1" applyBorder="1" applyAlignment="1">
      <alignment horizontal="center" vertical="center" wrapText="1"/>
    </xf>
    <xf numFmtId="167" fontId="33" fillId="32" borderId="2" xfId="1" applyNumberFormat="1" applyFont="1" applyFill="1" applyBorder="1" applyAlignment="1">
      <alignment horizontal="center" vertical="center" wrapText="1"/>
    </xf>
    <xf numFmtId="168" fontId="33" fillId="32" borderId="2" xfId="2" applyNumberFormat="1" applyFont="1" applyFill="1" applyBorder="1" applyAlignment="1">
      <alignment horizontal="center" vertical="center" wrapText="1"/>
    </xf>
    <xf numFmtId="10" fontId="33" fillId="32" borderId="2" xfId="2" applyNumberFormat="1" applyFont="1" applyFill="1" applyBorder="1" applyAlignment="1">
      <alignment horizontal="center" vertical="center" wrapText="1"/>
    </xf>
    <xf numFmtId="168" fontId="33" fillId="32" borderId="2" xfId="0" applyNumberFormat="1" applyFont="1" applyFill="1" applyBorder="1" applyAlignment="1">
      <alignment horizontal="center" vertical="center" wrapText="1"/>
    </xf>
    <xf numFmtId="165" fontId="33" fillId="32" borderId="2" xfId="1" applyNumberFormat="1" applyFont="1" applyFill="1" applyBorder="1" applyAlignment="1">
      <alignment horizontal="center" vertical="center" wrapText="1"/>
    </xf>
    <xf numFmtId="9" fontId="33" fillId="32" borderId="2" xfId="2" applyFont="1" applyFill="1" applyBorder="1" applyAlignment="1">
      <alignment horizontal="center" vertical="center" wrapText="1"/>
    </xf>
    <xf numFmtId="194" fontId="2" fillId="0" borderId="2" xfId="1" applyNumberFormat="1" applyFont="1" applyBorder="1" applyAlignment="1">
      <alignment horizontal="center" vertical="center"/>
    </xf>
    <xf numFmtId="9" fontId="2" fillId="0" borderId="2" xfId="2" applyFont="1" applyBorder="1" applyAlignment="1">
      <alignment horizontal="center" vertical="center"/>
    </xf>
    <xf numFmtId="167" fontId="2" fillId="0" borderId="2" xfId="2" applyNumberFormat="1" applyFont="1" applyBorder="1" applyAlignment="1">
      <alignment horizontal="center" vertical="center"/>
    </xf>
    <xf numFmtId="0" fontId="10" fillId="32" borderId="2" xfId="0" applyFont="1" applyFill="1" applyBorder="1" applyAlignment="1">
      <alignment horizontal="center" vertical="center"/>
    </xf>
    <xf numFmtId="170" fontId="2" fillId="0" borderId="2" xfId="0" applyNumberFormat="1" applyFont="1" applyBorder="1" applyAlignment="1">
      <alignment horizontal="center" vertical="center"/>
    </xf>
    <xf numFmtId="174" fontId="28" fillId="3" borderId="6" xfId="0" applyNumberFormat="1" applyFont="1" applyFill="1" applyBorder="1" applyAlignment="1">
      <alignment vertical="center" wrapText="1"/>
    </xf>
    <xf numFmtId="174" fontId="28" fillId="3" borderId="7" xfId="0" applyNumberFormat="1" applyFont="1" applyFill="1" applyBorder="1" applyAlignment="1">
      <alignment vertical="center" wrapText="1"/>
    </xf>
    <xf numFmtId="195" fontId="2" fillId="0" borderId="2" xfId="0" applyNumberFormat="1" applyFont="1" applyBorder="1" applyAlignment="1">
      <alignment horizontal="center" vertical="center"/>
    </xf>
    <xf numFmtId="3" fontId="16" fillId="12" borderId="2" xfId="130" applyNumberFormat="1" applyFont="1" applyFill="1" applyBorder="1" applyAlignment="1">
      <alignment horizontal="center" vertical="center" wrapText="1"/>
    </xf>
    <xf numFmtId="194" fontId="16" fillId="12" borderId="2" xfId="1" applyNumberFormat="1" applyFont="1" applyFill="1" applyBorder="1" applyAlignment="1">
      <alignment horizontal="center" vertical="center" wrapText="1"/>
    </xf>
    <xf numFmtId="9" fontId="16" fillId="12" borderId="2" xfId="2" applyFont="1" applyFill="1" applyBorder="1" applyAlignment="1">
      <alignment horizontal="center" vertical="center" wrapText="1"/>
    </xf>
    <xf numFmtId="9" fontId="2" fillId="2" borderId="2" xfId="2" applyFont="1" applyFill="1" applyBorder="1" applyAlignment="1">
      <alignment horizontal="center" vertical="center"/>
    </xf>
    <xf numFmtId="174" fontId="28" fillId="3" borderId="0" xfId="0" applyNumberFormat="1" applyFont="1" applyFill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/>
    </xf>
    <xf numFmtId="195" fontId="3" fillId="0" borderId="2" xfId="0" applyNumberFormat="1" applyFont="1" applyBorder="1" applyAlignment="1">
      <alignment horizontal="center" vertical="center"/>
    </xf>
    <xf numFmtId="168" fontId="3" fillId="2" borderId="2" xfId="5" applyFont="1" applyFill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9" fillId="2" borderId="0" xfId="0" applyFont="1" applyFill="1"/>
    <xf numFmtId="168" fontId="3" fillId="0" borderId="2" xfId="5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5" fillId="2" borderId="0" xfId="0" applyFont="1" applyFill="1"/>
    <xf numFmtId="0" fontId="3" fillId="2" borderId="0" xfId="0" applyFont="1" applyFill="1"/>
    <xf numFmtId="174" fontId="34" fillId="31" borderId="4" xfId="0" applyNumberFormat="1" applyFont="1" applyFill="1" applyBorder="1" applyAlignment="1">
      <alignment horizontal="center" vertical="center" wrapText="1"/>
    </xf>
    <xf numFmtId="173" fontId="34" fillId="31" borderId="13" xfId="0" applyNumberFormat="1" applyFont="1" applyFill="1" applyBorder="1" applyAlignment="1">
      <alignment horizontal="center" vertical="center" wrapText="1"/>
    </xf>
    <xf numFmtId="174" fontId="34" fillId="31" borderId="13" xfId="0" applyNumberFormat="1" applyFont="1" applyFill="1" applyBorder="1" applyAlignment="1">
      <alignment horizontal="center" vertical="center" wrapText="1"/>
    </xf>
    <xf numFmtId="173" fontId="34" fillId="31" borderId="5" xfId="0" applyNumberFormat="1" applyFont="1" applyFill="1" applyBorder="1" applyAlignment="1">
      <alignment horizontal="center" vertical="center" wrapText="1"/>
    </xf>
    <xf numFmtId="167" fontId="34" fillId="31" borderId="2" xfId="1" applyNumberFormat="1" applyFont="1" applyFill="1" applyBorder="1" applyAlignment="1">
      <alignment horizontal="center" vertical="center" wrapText="1"/>
    </xf>
    <xf numFmtId="168" fontId="34" fillId="31" borderId="4" xfId="2" applyNumberFormat="1" applyFont="1" applyFill="1" applyBorder="1" applyAlignment="1">
      <alignment horizontal="center" vertical="center" wrapText="1"/>
    </xf>
    <xf numFmtId="10" fontId="34" fillId="31" borderId="13" xfId="2" applyNumberFormat="1" applyFont="1" applyFill="1" applyBorder="1" applyAlignment="1">
      <alignment horizontal="center" vertical="center" wrapText="1"/>
    </xf>
    <xf numFmtId="168" fontId="34" fillId="31" borderId="13" xfId="0" applyNumberFormat="1" applyFont="1" applyFill="1" applyBorder="1" applyAlignment="1">
      <alignment horizontal="center" vertical="center" wrapText="1"/>
    </xf>
    <xf numFmtId="165" fontId="34" fillId="31" borderId="13" xfId="1" applyNumberFormat="1" applyFont="1" applyFill="1" applyBorder="1" applyAlignment="1">
      <alignment horizontal="center" vertical="center" wrapText="1"/>
    </xf>
    <xf numFmtId="4" fontId="34" fillId="32" borderId="2" xfId="0" applyNumberFormat="1" applyFont="1" applyFill="1" applyBorder="1" applyAlignment="1">
      <alignment horizontal="center" vertical="center" wrapText="1"/>
    </xf>
    <xf numFmtId="168" fontId="34" fillId="31" borderId="5" xfId="0" applyNumberFormat="1" applyFont="1" applyFill="1" applyBorder="1" applyAlignment="1">
      <alignment horizontal="center" vertical="center" wrapText="1"/>
    </xf>
    <xf numFmtId="9" fontId="34" fillId="31" borderId="2" xfId="2" applyFont="1" applyFill="1" applyBorder="1" applyAlignment="1">
      <alignment horizontal="center" vertical="center" wrapText="1"/>
    </xf>
    <xf numFmtId="174" fontId="34" fillId="5" borderId="4" xfId="0" applyNumberFormat="1" applyFont="1" applyFill="1" applyBorder="1" applyAlignment="1">
      <alignment horizontal="center" vertical="center" wrapText="1"/>
    </xf>
    <xf numFmtId="173" fontId="34" fillId="5" borderId="13" xfId="0" applyNumberFormat="1" applyFont="1" applyFill="1" applyBorder="1" applyAlignment="1">
      <alignment horizontal="center" vertical="center" wrapText="1"/>
    </xf>
    <xf numFmtId="174" fontId="34" fillId="5" borderId="13" xfId="0" applyNumberFormat="1" applyFont="1" applyFill="1" applyBorder="1" applyAlignment="1">
      <alignment horizontal="center" vertical="center" wrapText="1"/>
    </xf>
    <xf numFmtId="173" fontId="34" fillId="5" borderId="5" xfId="0" applyNumberFormat="1" applyFont="1" applyFill="1" applyBorder="1" applyAlignment="1">
      <alignment horizontal="center" vertical="center" wrapText="1"/>
    </xf>
    <xf numFmtId="167" fontId="34" fillId="5" borderId="2" xfId="1" applyNumberFormat="1" applyFont="1" applyFill="1" applyBorder="1" applyAlignment="1">
      <alignment horizontal="center" vertical="center" wrapText="1"/>
    </xf>
    <xf numFmtId="168" fontId="34" fillId="5" borderId="4" xfId="2" applyNumberFormat="1" applyFont="1" applyFill="1" applyBorder="1" applyAlignment="1">
      <alignment horizontal="center" vertical="center" wrapText="1"/>
    </xf>
    <xf numFmtId="10" fontId="34" fillId="5" borderId="13" xfId="2" applyNumberFormat="1" applyFont="1" applyFill="1" applyBorder="1" applyAlignment="1">
      <alignment horizontal="center" vertical="center" wrapText="1"/>
    </xf>
    <xf numFmtId="168" fontId="34" fillId="5" borderId="13" xfId="0" applyNumberFormat="1" applyFont="1" applyFill="1" applyBorder="1" applyAlignment="1">
      <alignment horizontal="center" vertical="center" wrapText="1"/>
    </xf>
    <xf numFmtId="165" fontId="34" fillId="5" borderId="13" xfId="1" applyNumberFormat="1" applyFont="1" applyFill="1" applyBorder="1" applyAlignment="1">
      <alignment horizontal="center" vertical="center" wrapText="1"/>
    </xf>
    <xf numFmtId="4" fontId="34" fillId="5" borderId="2" xfId="0" applyNumberFormat="1" applyFont="1" applyFill="1" applyBorder="1" applyAlignment="1">
      <alignment horizontal="center" vertical="center" wrapText="1"/>
    </xf>
    <xf numFmtId="168" fontId="34" fillId="5" borderId="5" xfId="0" applyNumberFormat="1" applyFont="1" applyFill="1" applyBorder="1" applyAlignment="1">
      <alignment horizontal="center" vertical="center" wrapText="1"/>
    </xf>
    <xf numFmtId="9" fontId="34" fillId="5" borderId="2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4" fontId="2" fillId="0" borderId="2" xfId="1" applyNumberFormat="1" applyFont="1" applyFill="1" applyBorder="1" applyAlignment="1">
      <alignment horizontal="center" vertical="center" wrapText="1"/>
    </xf>
    <xf numFmtId="4" fontId="15" fillId="0" borderId="2" xfId="1" applyNumberFormat="1" applyFont="1" applyFill="1" applyBorder="1" applyAlignment="1">
      <alignment horizontal="center" vertical="center" wrapText="1"/>
    </xf>
    <xf numFmtId="192" fontId="15" fillId="0" borderId="2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195" fontId="0" fillId="0" borderId="0" xfId="0" applyNumberFormat="1"/>
    <xf numFmtId="164" fontId="2" fillId="0" borderId="2" xfId="130" applyNumberFormat="1" applyFont="1" applyBorder="1" applyAlignment="1">
      <alignment horizontal="center" vertical="center"/>
    </xf>
    <xf numFmtId="164" fontId="16" fillId="17" borderId="2" xfId="0" applyNumberFormat="1" applyFont="1" applyFill="1" applyBorder="1" applyAlignment="1">
      <alignment horizontal="center" vertical="center" wrapText="1"/>
    </xf>
    <xf numFmtId="164" fontId="16" fillId="10" borderId="2" xfId="0" applyNumberFormat="1" applyFont="1" applyFill="1" applyBorder="1" applyAlignment="1">
      <alignment horizontal="center" vertical="center" wrapText="1"/>
    </xf>
    <xf numFmtId="164" fontId="16" fillId="1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96" fontId="16" fillId="12" borderId="2" xfId="0" applyNumberFormat="1" applyFont="1" applyFill="1" applyBorder="1" applyAlignment="1">
      <alignment horizontal="left" vertical="center" wrapText="1"/>
    </xf>
    <xf numFmtId="164" fontId="14" fillId="12" borderId="2" xfId="0" applyNumberFormat="1" applyFont="1" applyFill="1" applyBorder="1" applyAlignment="1">
      <alignment vertical="center" wrapText="1"/>
    </xf>
    <xf numFmtId="9" fontId="0" fillId="0" borderId="0" xfId="2" applyFont="1"/>
    <xf numFmtId="3" fontId="3" fillId="33" borderId="2" xfId="0" applyNumberFormat="1" applyFont="1" applyFill="1" applyBorder="1" applyAlignment="1">
      <alignment horizontal="center" vertical="center" wrapText="1"/>
    </xf>
    <xf numFmtId="3" fontId="2" fillId="33" borderId="2" xfId="0" applyNumberFormat="1" applyFont="1" applyFill="1" applyBorder="1" applyAlignment="1">
      <alignment horizontal="center" vertical="center" wrapText="1"/>
    </xf>
    <xf numFmtId="3" fontId="2" fillId="33" borderId="2" xfId="0" applyNumberFormat="1" applyFont="1" applyFill="1" applyBorder="1" applyAlignment="1">
      <alignment horizontal="center" vertical="center"/>
    </xf>
    <xf numFmtId="181" fontId="2" fillId="33" borderId="2" xfId="0" applyNumberFormat="1" applyFont="1" applyFill="1" applyBorder="1" applyAlignment="1">
      <alignment horizontal="center" vertical="center" wrapText="1"/>
    </xf>
    <xf numFmtId="3" fontId="2" fillId="33" borderId="2" xfId="5" applyNumberFormat="1" applyFont="1" applyFill="1" applyBorder="1" applyAlignment="1">
      <alignment horizontal="center" vertical="center" wrapText="1"/>
    </xf>
    <xf numFmtId="3" fontId="2" fillId="33" borderId="2" xfId="1" applyNumberFormat="1" applyFont="1" applyFill="1" applyBorder="1" applyAlignment="1">
      <alignment horizontal="center" vertical="center" wrapText="1"/>
    </xf>
    <xf numFmtId="10" fontId="2" fillId="33" borderId="2" xfId="2" applyNumberFormat="1" applyFont="1" applyFill="1" applyBorder="1" applyAlignment="1">
      <alignment horizontal="center" vertical="center" wrapText="1"/>
    </xf>
    <xf numFmtId="4" fontId="2" fillId="33" borderId="2" xfId="1" applyNumberFormat="1" applyFont="1" applyFill="1" applyBorder="1" applyAlignment="1">
      <alignment horizontal="center" vertical="center" wrapText="1"/>
    </xf>
    <xf numFmtId="192" fontId="15" fillId="33" borderId="2" xfId="1" applyNumberFormat="1" applyFont="1" applyFill="1" applyBorder="1" applyAlignment="1">
      <alignment horizontal="center" vertical="center" wrapText="1"/>
    </xf>
    <xf numFmtId="164" fontId="2" fillId="33" borderId="2" xfId="0" applyNumberFormat="1" applyFont="1" applyFill="1" applyBorder="1" applyAlignment="1">
      <alignment horizontal="center" vertical="center"/>
    </xf>
    <xf numFmtId="3" fontId="2" fillId="33" borderId="2" xfId="6" applyNumberFormat="1" applyFont="1" applyFill="1" applyBorder="1" applyAlignment="1">
      <alignment horizontal="center" vertical="center" wrapText="1"/>
    </xf>
    <xf numFmtId="192" fontId="2" fillId="0" borderId="2" xfId="1" applyNumberFormat="1" applyFont="1" applyFill="1" applyBorder="1" applyAlignment="1">
      <alignment horizontal="center" vertical="center" wrapText="1"/>
    </xf>
    <xf numFmtId="10" fontId="2" fillId="0" borderId="2" xfId="2" applyNumberFormat="1" applyFont="1" applyFill="1" applyBorder="1" applyAlignment="1">
      <alignment horizontal="center" vertical="center" wrapText="1"/>
    </xf>
    <xf numFmtId="4" fontId="2" fillId="0" borderId="2" xfId="6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6" fillId="8" borderId="0" xfId="0" applyFont="1" applyFill="1"/>
    <xf numFmtId="174" fontId="21" fillId="3" borderId="4" xfId="0" applyNumberFormat="1" applyFont="1" applyFill="1" applyBorder="1" applyAlignment="1">
      <alignment vertical="center" wrapText="1"/>
    </xf>
    <xf numFmtId="174" fontId="21" fillId="3" borderId="5" xfId="0" applyNumberFormat="1" applyFont="1" applyFill="1" applyBorder="1" applyAlignment="1">
      <alignment vertical="center" wrapText="1"/>
    </xf>
    <xf numFmtId="0" fontId="39" fillId="2" borderId="0" xfId="0" applyFont="1" applyFill="1"/>
    <xf numFmtId="191" fontId="2" fillId="34" borderId="2" xfId="1" applyNumberFormat="1" applyFont="1" applyFill="1" applyBorder="1" applyAlignment="1">
      <alignment horizontal="center" vertical="center"/>
    </xf>
    <xf numFmtId="0" fontId="33" fillId="35" borderId="2" xfId="3" applyFont="1" applyFill="1" applyBorder="1" applyAlignment="1">
      <alignment horizontal="center" vertical="center" wrapText="1"/>
    </xf>
    <xf numFmtId="9" fontId="2" fillId="2" borderId="2" xfId="2" applyFont="1" applyFill="1" applyBorder="1" applyAlignment="1">
      <alignment horizontal="center"/>
    </xf>
    <xf numFmtId="9" fontId="2" fillId="34" borderId="2" xfId="2" applyFont="1" applyFill="1" applyBorder="1" applyAlignment="1">
      <alignment horizontal="center" vertical="center"/>
    </xf>
    <xf numFmtId="194" fontId="2" fillId="34" borderId="2" xfId="1" applyNumberFormat="1" applyFont="1" applyFill="1" applyBorder="1" applyAlignment="1">
      <alignment horizontal="center" vertical="center"/>
    </xf>
    <xf numFmtId="191" fontId="2" fillId="34" borderId="2" xfId="1" applyNumberFormat="1" applyFont="1" applyFill="1" applyBorder="1" applyAlignment="1">
      <alignment horizontal="right" vertical="center"/>
    </xf>
    <xf numFmtId="4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/>
    <xf numFmtId="191" fontId="16" fillId="12" borderId="2" xfId="1" applyNumberFormat="1" applyFont="1" applyFill="1" applyBorder="1" applyAlignment="1">
      <alignment horizontal="right" vertical="center" wrapText="1"/>
    </xf>
    <xf numFmtId="0" fontId="28" fillId="36" borderId="2" xfId="3" applyFont="1" applyFill="1" applyBorder="1" applyAlignment="1">
      <alignment horizontal="center" vertical="center" wrapText="1"/>
    </xf>
    <xf numFmtId="3" fontId="2" fillId="0" borderId="2" xfId="2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197" fontId="16" fillId="12" borderId="2" xfId="1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/>
    </xf>
    <xf numFmtId="0" fontId="42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0" xfId="0" applyFont="1"/>
    <xf numFmtId="3" fontId="3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81" fontId="2" fillId="0" borderId="2" xfId="0" applyNumberFormat="1" applyFont="1" applyBorder="1" applyAlignment="1">
      <alignment horizontal="center" vertical="center" wrapText="1"/>
    </xf>
    <xf numFmtId="3" fontId="2" fillId="0" borderId="2" xfId="5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168" fontId="24" fillId="2" borderId="4" xfId="5" applyFont="1" applyFill="1" applyBorder="1" applyAlignment="1">
      <alignment horizontal="left" vertical="center" wrapText="1"/>
    </xf>
    <xf numFmtId="168" fontId="24" fillId="2" borderId="5" xfId="5" applyFont="1" applyFill="1" applyBorder="1" applyAlignment="1">
      <alignment horizontal="left" vertical="center" wrapText="1"/>
    </xf>
    <xf numFmtId="0" fontId="25" fillId="0" borderId="4" xfId="3" applyFont="1" applyBorder="1" applyAlignment="1">
      <alignment horizontal="left" vertical="center" wrapText="1"/>
    </xf>
    <xf numFmtId="0" fontId="25" fillId="0" borderId="5" xfId="3" applyFont="1" applyBorder="1" applyAlignment="1">
      <alignment horizontal="left" vertical="center" wrapText="1"/>
    </xf>
    <xf numFmtId="168" fontId="17" fillId="2" borderId="4" xfId="5" applyFont="1" applyFill="1" applyBorder="1" applyAlignment="1">
      <alignment horizontal="left" vertical="center" wrapText="1"/>
    </xf>
    <xf numFmtId="168" fontId="17" fillId="2" borderId="5" xfId="5" applyFont="1" applyFill="1" applyBorder="1" applyAlignment="1">
      <alignment horizontal="left" vertical="center" wrapText="1"/>
    </xf>
    <xf numFmtId="0" fontId="13" fillId="4" borderId="4" xfId="3" applyFont="1" applyFill="1" applyBorder="1" applyAlignment="1">
      <alignment horizontal="center" vertical="center" wrapText="1"/>
    </xf>
    <xf numFmtId="0" fontId="13" fillId="4" borderId="5" xfId="3" applyFont="1" applyFill="1" applyBorder="1" applyAlignment="1">
      <alignment horizontal="center" vertical="center" wrapText="1"/>
    </xf>
    <xf numFmtId="0" fontId="13" fillId="10" borderId="4" xfId="3" applyFont="1" applyFill="1" applyBorder="1" applyAlignment="1">
      <alignment horizontal="center" vertical="center" wrapText="1"/>
    </xf>
    <xf numFmtId="0" fontId="13" fillId="10" borderId="5" xfId="3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174" fontId="21" fillId="3" borderId="4" xfId="0" applyNumberFormat="1" applyFont="1" applyFill="1" applyBorder="1" applyAlignment="1">
      <alignment horizontal="center" vertical="center" wrapText="1"/>
    </xf>
    <xf numFmtId="174" fontId="21" fillId="3" borderId="5" xfId="0" applyNumberFormat="1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vertical="center"/>
    </xf>
    <xf numFmtId="0" fontId="5" fillId="0" borderId="12" xfId="0" applyFont="1" applyBorder="1"/>
    <xf numFmtId="0" fontId="5" fillId="0" borderId="11" xfId="0" applyFont="1" applyBorder="1"/>
    <xf numFmtId="0" fontId="30" fillId="0" borderId="10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30" fillId="0" borderId="11" xfId="0" applyFont="1" applyBorder="1" applyAlignment="1">
      <alignment horizontal="left" vertical="center"/>
    </xf>
    <xf numFmtId="0" fontId="30" fillId="0" borderId="12" xfId="0" applyFont="1" applyBorder="1" applyAlignment="1">
      <alignment vertical="center"/>
    </xf>
  </cellXfs>
  <cellStyles count="131">
    <cellStyle name="Accent1 2" xfId="129" xr:uid="{EF14875C-7492-424A-B9E0-55CE13005146}"/>
    <cellStyle name="Comma" xfId="1" builtinId="3"/>
    <cellStyle name="Comma 16" xfId="7" xr:uid="{4014F84A-FEC5-4204-9B8A-29AAFB0BDB28}"/>
    <cellStyle name="Comma 16 10" xfId="91" xr:uid="{7D581453-213C-449C-85E7-A5A06BDADAFA}"/>
    <cellStyle name="Comma 16 2" xfId="8" xr:uid="{2209BE31-C194-4C52-BC83-865AB816B464}"/>
    <cellStyle name="Comma 16 2 2" xfId="14" xr:uid="{98D36B03-DD59-483A-AD22-F3147CEE62FE}"/>
    <cellStyle name="Comma 16 2 2 2" xfId="18" xr:uid="{6F966E38-1570-4196-96FA-0DC4FA995AAE}"/>
    <cellStyle name="Comma 16 2 2 2 2" xfId="32" xr:uid="{8453167F-F04B-4FFC-A828-A1A83CFCA531}"/>
    <cellStyle name="Comma 16 2 2 2 2 2" xfId="57" xr:uid="{8972D397-0E3A-4E81-BF79-76B264EF12A9}"/>
    <cellStyle name="Comma 16 2 2 2 2 3" xfId="82" xr:uid="{4D5F3512-A0A4-49D0-B86D-02F8EEBF1A8E}"/>
    <cellStyle name="Comma 16 2 2 2 2 4" xfId="118" xr:uid="{DC440C65-36DF-4D31-88E6-48D18A501A5E}"/>
    <cellStyle name="Comma 16 2 2 2 3" xfId="46" xr:uid="{64FA1B11-CE0B-42CF-BAE5-435126F56185}"/>
    <cellStyle name="Comma 16 2 2 2 4" xfId="71" xr:uid="{0A1FE424-F11D-453B-ABAC-FB3851BCE6BC}"/>
    <cellStyle name="Comma 16 2 2 2 5" xfId="110" xr:uid="{8D2F3C1C-554E-4C1F-82A2-7045B4BDF381}"/>
    <cellStyle name="Comma 16 2 2 3" xfId="28" xr:uid="{82FA091B-9AB0-48D6-9024-45078187409B}"/>
    <cellStyle name="Comma 16 2 2 3 2" xfId="53" xr:uid="{9CF0B3EA-A8F1-404C-A31B-9C5840D8D620}"/>
    <cellStyle name="Comma 16 2 2 3 3" xfId="78" xr:uid="{3C835035-5AC9-4169-A4D7-44FAA6C93416}"/>
    <cellStyle name="Comma 16 2 2 3 4" xfId="114" xr:uid="{CCEC5061-F2F8-4980-BBD7-B3A23A62E360}"/>
    <cellStyle name="Comma 16 2 2 4" xfId="42" xr:uid="{5D37A303-28D0-4817-94EE-4B6B3AE4CABD}"/>
    <cellStyle name="Comma 16 2 2 4 2" xfId="106" xr:uid="{A5E2D978-9C7C-4D36-A5D2-AA487C0D3985}"/>
    <cellStyle name="Comma 16 2 2 5" xfId="67" xr:uid="{1C610791-D0C1-4A48-8C31-247951C372CB}"/>
    <cellStyle name="Comma 16 2 2 5 2" xfId="100" xr:uid="{4613011A-D342-4BD2-AA66-9900D0FE0338}"/>
    <cellStyle name="Comma 16 2 2 6" xfId="94" xr:uid="{BF0ADD54-AD2F-46A6-A8AD-136388C67A49}"/>
    <cellStyle name="Comma 16 2 3" xfId="16" xr:uid="{4E8C0DEF-1BD0-4DD8-AEC1-AB2142706881}"/>
    <cellStyle name="Comma 16 2 3 2" xfId="30" xr:uid="{B796BB3B-C6D5-4BE4-A5A3-FAD9800ADB38}"/>
    <cellStyle name="Comma 16 2 3 2 2" xfId="55" xr:uid="{8B489DAF-3F5C-4B57-AE9D-777ED7A7B17F}"/>
    <cellStyle name="Comma 16 2 3 2 3" xfId="80" xr:uid="{254569E1-B139-4265-B35E-6BA2D84D0BD3}"/>
    <cellStyle name="Comma 16 2 3 2 4" xfId="116" xr:uid="{12B1C98A-377F-4EE3-BB38-863E74A4CFD5}"/>
    <cellStyle name="Comma 16 2 3 3" xfId="44" xr:uid="{D2C1CC8F-332C-4935-82F4-01A38C47DB26}"/>
    <cellStyle name="Comma 16 2 3 4" xfId="69" xr:uid="{F9537B74-0570-47B5-A900-CDF88B27DCBD}"/>
    <cellStyle name="Comma 16 2 3 5" xfId="108" xr:uid="{02570961-0ADA-4E30-9A2F-17CE70BB6974}"/>
    <cellStyle name="Comma 16 2 4" xfId="25" xr:uid="{480F04AE-5EF6-479E-9111-9FA9FC1AB366}"/>
    <cellStyle name="Comma 16 2 4 2" xfId="51" xr:uid="{F71E926F-08CF-413F-A847-923285D1A848}"/>
    <cellStyle name="Comma 16 2 4 3" xfId="76" xr:uid="{A012ED55-27B7-49A7-A760-2D22FF6E0D79}"/>
    <cellStyle name="Comma 16 2 4 4" xfId="112" xr:uid="{9B9E8B32-0D76-417A-9C7D-625EF291CA19}"/>
    <cellStyle name="Comma 16 2 5" xfId="40" xr:uid="{9C01A42A-A57D-4D1B-9C25-6511F067A8FB}"/>
    <cellStyle name="Comma 16 2 5 2" xfId="102" xr:uid="{39DF687E-6FD3-4456-98A7-54E960A0239A}"/>
    <cellStyle name="Comma 16 2 6" xfId="65" xr:uid="{C5283E45-2A21-42A2-8842-265D9CD1ED7A}"/>
    <cellStyle name="Comma 16 2 6 2" xfId="98" xr:uid="{5C8C5281-158A-4DDC-94F2-8AAE535D35A1}"/>
    <cellStyle name="Comma 16 2 7" xfId="126" xr:uid="{86A32470-76DE-48A7-BE16-552EAB700837}"/>
    <cellStyle name="Comma 16 2 8" xfId="128" xr:uid="{690BD237-D2EE-4842-A9AB-089C49A67053}"/>
    <cellStyle name="Comma 16 2 9" xfId="92" xr:uid="{EA0A89DF-AA80-4DD0-BABF-4C9968E88BB4}"/>
    <cellStyle name="Comma 16 3" xfId="13" xr:uid="{FEDB78F3-6C07-48D2-A664-D70FB8C7F037}"/>
    <cellStyle name="Comma 16 3 2" xfId="17" xr:uid="{A93FC0BD-9D48-49FE-82E7-5EF5B825BF84}"/>
    <cellStyle name="Comma 16 3 2 2" xfId="31" xr:uid="{EC6B39D5-FE2C-4695-87F7-8D3B79B6127B}"/>
    <cellStyle name="Comma 16 3 2 2 2" xfId="56" xr:uid="{C94AF65F-B5EA-447E-8529-267A11DF5FC0}"/>
    <cellStyle name="Comma 16 3 2 2 3" xfId="81" xr:uid="{B7228183-F650-412B-9181-90AB9080C82B}"/>
    <cellStyle name="Comma 16 3 2 2 4" xfId="117" xr:uid="{449D3AF6-B2D9-44A6-AA70-26A309DAEBBA}"/>
    <cellStyle name="Comma 16 3 2 3" xfId="45" xr:uid="{4C706D3A-8CA7-4E48-9F22-0A0A07A6D6A0}"/>
    <cellStyle name="Comma 16 3 2 4" xfId="70" xr:uid="{0ADA1248-E1E2-438D-ADFA-E1D9D1567EA4}"/>
    <cellStyle name="Comma 16 3 2 5" xfId="109" xr:uid="{E43BDE0E-5A1B-4A89-93D7-38065422B204}"/>
    <cellStyle name="Comma 16 3 3" xfId="27" xr:uid="{E4AC0827-DB72-4639-B4F9-933E2FF43EB0}"/>
    <cellStyle name="Comma 16 3 3 2" xfId="52" xr:uid="{278CCCC5-917C-4F66-8701-5F53676A4AEF}"/>
    <cellStyle name="Comma 16 3 3 3" xfId="77" xr:uid="{2CDEE527-3235-41B8-9DA0-19D60B75F49F}"/>
    <cellStyle name="Comma 16 3 3 4" xfId="113" xr:uid="{102520D1-CBEB-4C9B-8B0F-867C83FDD0E5}"/>
    <cellStyle name="Comma 16 3 4" xfId="41" xr:uid="{673C663B-0241-4316-A04D-EA677BDA5DAE}"/>
    <cellStyle name="Comma 16 3 4 2" xfId="105" xr:uid="{86D42396-9348-4609-916F-38C0A1C9006C}"/>
    <cellStyle name="Comma 16 3 5" xfId="66" xr:uid="{037EB9B0-27B7-4483-939D-9A0C6F1C058D}"/>
    <cellStyle name="Comma 16 3 5 2" xfId="99" xr:uid="{C3BC8C33-A08A-4C82-804F-5ACAD968210A}"/>
    <cellStyle name="Comma 16 3 6" xfId="93" xr:uid="{DFA63A21-3B77-488D-9876-95B7B967FE42}"/>
    <cellStyle name="Comma 16 4" xfId="15" xr:uid="{4FFBCF26-8D86-4E4B-A2F5-BA37FC7472CB}"/>
    <cellStyle name="Comma 16 4 2" xfId="29" xr:uid="{559076E5-EAF6-48F9-8886-80B9F1F0C173}"/>
    <cellStyle name="Comma 16 4 2 2" xfId="54" xr:uid="{B70471CA-5B45-4285-90FC-24CE8B06D6E0}"/>
    <cellStyle name="Comma 16 4 2 3" xfId="79" xr:uid="{BB85D6B8-43AC-41BA-942F-00F55CFB6EF7}"/>
    <cellStyle name="Comma 16 4 2 4" xfId="115" xr:uid="{3BC20E5C-CF65-4757-A6D8-FE86708E95DB}"/>
    <cellStyle name="Comma 16 4 3" xfId="43" xr:uid="{60B7E4AD-6C9E-4806-98CD-A6BA811F8F6B}"/>
    <cellStyle name="Comma 16 4 4" xfId="68" xr:uid="{4C3A6F05-D58B-4F0A-998E-F75AF4EC5737}"/>
    <cellStyle name="Comma 16 4 5" xfId="107" xr:uid="{26C94CFB-89A6-4E15-8198-67D418B61AEC}"/>
    <cellStyle name="Comma 16 5" xfId="24" xr:uid="{65A224D6-4916-4B59-ADA7-4580E6BC9E10}"/>
    <cellStyle name="Comma 16 5 2" xfId="50" xr:uid="{0F6B8A73-FCD3-4188-AEFA-1A1DE9841808}"/>
    <cellStyle name="Comma 16 5 3" xfId="75" xr:uid="{1E8D494A-9A0D-4A8C-97F2-1DC47658FA2C}"/>
    <cellStyle name="Comma 16 5 4" xfId="111" xr:uid="{01A6E42E-8542-4201-8922-4EBDC53BE332}"/>
    <cellStyle name="Comma 16 6" xfId="39" xr:uid="{99DF712C-30CB-4E6A-A360-5621DFCC3542}"/>
    <cellStyle name="Comma 16 6 2" xfId="101" xr:uid="{9B122F1B-CE4F-4E5F-8B43-21BBEF92591D}"/>
    <cellStyle name="Comma 16 7" xfId="64" xr:uid="{A4514C99-4CB7-422C-B672-55ACA1BBA0C8}"/>
    <cellStyle name="Comma 16 7 2" xfId="97" xr:uid="{F00CAD33-49B2-4E42-8DDE-5DAED85F5F67}"/>
    <cellStyle name="Comma 16 8" xfId="125" xr:uid="{9CDF36AD-3A23-4C9B-8539-E76B6ACEB802}"/>
    <cellStyle name="Comma 16 9" xfId="127" xr:uid="{1387F4A1-EF0A-4DF1-B1AE-25504574E03A}"/>
    <cellStyle name="Comma 2" xfId="11" xr:uid="{9B1B90CB-2ED5-4466-AC32-14C75FD66AED}"/>
    <cellStyle name="Comma 2 2" xfId="26" xr:uid="{7DC75FA2-1963-41EE-A694-237D74B5DBC7}"/>
    <cellStyle name="Comma 2 2 2" xfId="103" xr:uid="{DE4DA2FE-166D-4F16-83CF-098D75E23FC5}"/>
    <cellStyle name="Comma 2 3" xfId="96" xr:uid="{CA19ACA7-F926-4827-ADA1-516D3F7BF257}"/>
    <cellStyle name="Comma 3" xfId="4" xr:uid="{99860C1C-C214-4773-96DB-39D37E756228}"/>
    <cellStyle name="Comma 3 2" xfId="123" xr:uid="{A4689562-FC18-4F7E-8553-4439E4FF066C}"/>
    <cellStyle name="Currency" xfId="130" builtinId="4"/>
    <cellStyle name="Currency 2" xfId="12" xr:uid="{0E9906CC-2975-4B1A-857A-44EC70F45235}"/>
    <cellStyle name="Currency 2 2" xfId="104" xr:uid="{E2AB12E4-AB7B-4532-B7DB-FDD822AFB4D8}"/>
    <cellStyle name="Currency 2 3" xfId="95" xr:uid="{0313A282-7B72-4929-9B50-E49B588F2DB0}"/>
    <cellStyle name="Currency 3" xfId="23" xr:uid="{C05298F3-8C4B-4F7C-ACED-9B909CEDF2B9}"/>
    <cellStyle name="Currency 3 2" xfId="35" xr:uid="{6693405A-FE5C-4361-8320-6F7011AC809F}"/>
    <cellStyle name="Currency 3 2 2" xfId="60" xr:uid="{54B65841-ADCE-436B-9BB3-D5BF5102D94A}"/>
    <cellStyle name="Currency 3 2 3" xfId="85" xr:uid="{6B2E94CA-5177-454D-9B6C-78F13B191D7C}"/>
    <cellStyle name="Currency 3 3" xfId="49" xr:uid="{1A821EF9-A059-4DB5-9F95-57DAC63E8E83}"/>
    <cellStyle name="Currency 3 4" xfId="74" xr:uid="{611988D5-9387-43F3-9CA0-E9B103E079C1}"/>
    <cellStyle name="Currency 4" xfId="5" xr:uid="{34CCC174-DFB7-439E-AC40-717BBB70BF9C}"/>
    <cellStyle name="Currency 4 2" xfId="38" xr:uid="{CAEED4AC-BFFE-4C74-BB67-E8376B44FF3F}"/>
    <cellStyle name="Currency 4 2 2" xfId="63" xr:uid="{EACDA8CE-4621-4A91-95B3-40449DC64579}"/>
    <cellStyle name="Currency 4 2 3" xfId="88" xr:uid="{49866B1D-27E8-4812-B83A-D2FA6D28FEBD}"/>
    <cellStyle name="Hyperlink 2" xfId="20" xr:uid="{E0CC8759-E91B-4E61-A4C6-21B88AEF48C4}"/>
    <cellStyle name="Normal" xfId="0" builtinId="0"/>
    <cellStyle name="Normal 2" xfId="9" xr:uid="{8CE1182E-2FD8-4CD3-9CBD-316773735FCF}"/>
    <cellStyle name="Normal 2 2" xfId="22" xr:uid="{27AF50D5-B1AC-4CE6-9F9D-4727055792BC}"/>
    <cellStyle name="Normal 3" xfId="10" xr:uid="{00C40BAF-C530-4386-B340-154790307B86}"/>
    <cellStyle name="Normal 4" xfId="19" xr:uid="{4BB30C42-7F32-4DAA-90C4-E9F9D1F87817}"/>
    <cellStyle name="Normal 4 2" xfId="33" xr:uid="{7AD7BD63-324A-486B-8671-9558EB6BEB70}"/>
    <cellStyle name="Normal 4 2 2" xfId="58" xr:uid="{E933BEDE-C68B-49E2-BF6B-0A3FFF9EE73B}"/>
    <cellStyle name="Normal 4 2 3" xfId="83" xr:uid="{26A95A28-C41F-4CE6-B927-B2660F4A08D5}"/>
    <cellStyle name="Normal 4 3" xfId="47" xr:uid="{0E8DAF3D-9F37-4856-9446-44463C604E18}"/>
    <cellStyle name="Normal 4 4" xfId="72" xr:uid="{8B9F6979-CF47-4DB4-B2AE-78A3B6CF8F6F}"/>
    <cellStyle name="Normal 5" xfId="3" xr:uid="{8B2688BF-D637-45F1-A46C-548E234491B3}"/>
    <cellStyle name="Normal 5 2" xfId="36" xr:uid="{ADD15C03-44C8-4E7A-AA95-CB48C022BC52}"/>
    <cellStyle name="Normal 5 2 2" xfId="61" xr:uid="{801A3BCC-15F4-4106-8661-048C8746CE80}"/>
    <cellStyle name="Normal 5 2 3" xfId="86" xr:uid="{F5272EB3-EB4D-4AEE-A85F-59ADE197450B}"/>
    <cellStyle name="Normal 5 2 3 2" xfId="124" xr:uid="{84730198-DEEC-4C7F-890A-0643AAB4E3A0}"/>
    <cellStyle name="Normal 6" xfId="89" xr:uid="{10FC1DE8-C286-48DA-AA63-13B03A28AFBC}"/>
    <cellStyle name="Normal 6 2" xfId="119" xr:uid="{27848289-3CE9-43AE-907B-9FE8A08FEC45}"/>
    <cellStyle name="Normal 7" xfId="90" xr:uid="{BF0D1F99-9469-479E-83AC-0D2A39DD877C}"/>
    <cellStyle name="Normal 7 2" xfId="121" xr:uid="{D102CD98-D550-43DD-A96E-5994A90889B5}"/>
    <cellStyle name="Normal 8" xfId="122" xr:uid="{CE6924C5-E492-4F47-9776-0BA7271CFC6D}"/>
    <cellStyle name="Percent" xfId="2" builtinId="5"/>
    <cellStyle name="Percent 2" xfId="21" xr:uid="{F8A47669-0522-4BE0-A106-8E5B22C594A4}"/>
    <cellStyle name="Percent 2 2" xfId="34" xr:uid="{84A62CE0-A116-4255-9386-AC27A0A2C291}"/>
    <cellStyle name="Percent 2 2 2" xfId="59" xr:uid="{FCC35604-ADCE-4EDD-BDB9-362ED4D23286}"/>
    <cellStyle name="Percent 2 2 3" xfId="84" xr:uid="{B522CA20-D42A-434F-9679-B8B5622451AA}"/>
    <cellStyle name="Percent 2 3" xfId="48" xr:uid="{35F5741A-EAD8-4777-BE5A-1CD366529D85}"/>
    <cellStyle name="Percent 2 4" xfId="73" xr:uid="{74D6156A-5E12-44B8-8768-002FBEAFB980}"/>
    <cellStyle name="Percent 3" xfId="6" xr:uid="{D802B126-DB6F-40B1-AE19-D0A4F1D58EC9}"/>
    <cellStyle name="Percent 3 2" xfId="37" xr:uid="{F847F7D5-68EB-4C6B-AFF2-FE39C2D41127}"/>
    <cellStyle name="Percent 3 2 2" xfId="62" xr:uid="{B6007622-3F30-43B1-AF4C-2F123B827D4B}"/>
    <cellStyle name="Percent 3 2 3" xfId="87" xr:uid="{CF040CBB-554C-4870-917B-2281066DCCB9}"/>
    <cellStyle name="Percent 4" xfId="120" xr:uid="{222BE786-D5C1-4394-8148-2D0BDAF8BD9D}"/>
  </cellStyles>
  <dxfs count="0"/>
  <tableStyles count="0" defaultTableStyle="TableStyleMedium2" defaultPivotStyle="PivotStyleLight16"/>
  <colors>
    <mruColors>
      <color rgb="FF54EE16"/>
      <color rgb="FF82F212"/>
      <color rgb="FFFED5C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5555555555556"/>
          <c:y val="4.3981481481481483E-2"/>
          <c:w val="0.46388888888888891"/>
          <c:h val="0.77314814814814814"/>
        </c:manualLayout>
      </c:layout>
      <c:pieChart>
        <c:varyColors val="1"/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1797792</xdr:colOff>
      <xdr:row>27</xdr:row>
      <xdr:rowOff>8909</xdr:rowOff>
    </xdr:from>
    <xdr:to>
      <xdr:col>13</xdr:col>
      <xdr:colOff>426356</xdr:colOff>
      <xdr:row>29</xdr:row>
      <xdr:rowOff>45359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2A27B-00F4-4E32-A8F9-22A6B8FE3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290286</xdr:colOff>
      <xdr:row>36</xdr:row>
      <xdr:rowOff>181264</xdr:rowOff>
    </xdr:from>
    <xdr:to>
      <xdr:col>11</xdr:col>
      <xdr:colOff>1143000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18A3BC-70AD-43B2-836C-902EE6D02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290286</xdr:colOff>
      <xdr:row>36</xdr:row>
      <xdr:rowOff>181264</xdr:rowOff>
    </xdr:from>
    <xdr:to>
      <xdr:col>12</xdr:col>
      <xdr:colOff>1143000</xdr:colOff>
      <xdr:row>37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600F575-2D8D-4E82-BCC0-FC360FC0C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290286</xdr:colOff>
      <xdr:row>36</xdr:row>
      <xdr:rowOff>181264</xdr:rowOff>
    </xdr:from>
    <xdr:to>
      <xdr:col>13</xdr:col>
      <xdr:colOff>1143000</xdr:colOff>
      <xdr:row>37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B23F6EB-D8FA-4B46-B605-312B31998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290286</xdr:colOff>
      <xdr:row>36</xdr:row>
      <xdr:rowOff>181264</xdr:rowOff>
    </xdr:from>
    <xdr:to>
      <xdr:col>14</xdr:col>
      <xdr:colOff>1143000</xdr:colOff>
      <xdr:row>37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045C80C-B1E0-469C-B86A-7AFD4E5BE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290286</xdr:colOff>
      <xdr:row>36</xdr:row>
      <xdr:rowOff>181264</xdr:rowOff>
    </xdr:from>
    <xdr:to>
      <xdr:col>14</xdr:col>
      <xdr:colOff>1143000</xdr:colOff>
      <xdr:row>37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773C34A-4698-4420-83AD-CFAB44E15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290286</xdr:colOff>
      <xdr:row>36</xdr:row>
      <xdr:rowOff>181264</xdr:rowOff>
    </xdr:from>
    <xdr:to>
      <xdr:col>15</xdr:col>
      <xdr:colOff>1143000</xdr:colOff>
      <xdr:row>37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F828616-3A36-4F6B-B121-1E6A3D1A5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290286</xdr:colOff>
      <xdr:row>36</xdr:row>
      <xdr:rowOff>181264</xdr:rowOff>
    </xdr:from>
    <xdr:to>
      <xdr:col>15</xdr:col>
      <xdr:colOff>1143000</xdr:colOff>
      <xdr:row>37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D01E74B-0F0E-4196-A559-38EE8492B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290286</xdr:colOff>
      <xdr:row>36</xdr:row>
      <xdr:rowOff>181264</xdr:rowOff>
    </xdr:from>
    <xdr:to>
      <xdr:col>16</xdr:col>
      <xdr:colOff>1143000</xdr:colOff>
      <xdr:row>37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875CCF7-07DD-4EF9-BAFF-03C6EAA39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290286</xdr:colOff>
      <xdr:row>36</xdr:row>
      <xdr:rowOff>181264</xdr:rowOff>
    </xdr:from>
    <xdr:to>
      <xdr:col>16</xdr:col>
      <xdr:colOff>1143000</xdr:colOff>
      <xdr:row>37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558E78C-CBB9-4880-B0DD-12BF3BCE0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290286</xdr:colOff>
      <xdr:row>36</xdr:row>
      <xdr:rowOff>181264</xdr:rowOff>
    </xdr:from>
    <xdr:to>
      <xdr:col>17</xdr:col>
      <xdr:colOff>1143000</xdr:colOff>
      <xdr:row>37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4CF0686-F71F-4324-AC59-9E3B5578B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290286</xdr:colOff>
      <xdr:row>36</xdr:row>
      <xdr:rowOff>181264</xdr:rowOff>
    </xdr:from>
    <xdr:to>
      <xdr:col>17</xdr:col>
      <xdr:colOff>1143000</xdr:colOff>
      <xdr:row>37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567C8C3-87BA-4CB9-85EF-E2ECDC7D5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290286</xdr:colOff>
      <xdr:row>36</xdr:row>
      <xdr:rowOff>181264</xdr:rowOff>
    </xdr:from>
    <xdr:to>
      <xdr:col>18</xdr:col>
      <xdr:colOff>1143000</xdr:colOff>
      <xdr:row>37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4EE4B91-6EA8-41AC-ADA0-255BEA826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301831</xdr:colOff>
      <xdr:row>36</xdr:row>
      <xdr:rowOff>111992</xdr:rowOff>
    </xdr:from>
    <xdr:to>
      <xdr:col>19</xdr:col>
      <xdr:colOff>12699</xdr:colOff>
      <xdr:row>37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986326D-4C4F-4FED-B96F-5E9C68118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290286</xdr:colOff>
      <xdr:row>36</xdr:row>
      <xdr:rowOff>181264</xdr:rowOff>
    </xdr:from>
    <xdr:to>
      <xdr:col>19</xdr:col>
      <xdr:colOff>1143000</xdr:colOff>
      <xdr:row>37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E943D72-A8B0-4838-AC43-3B84AF571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31750</xdr:rowOff>
    </xdr:from>
    <xdr:to>
      <xdr:col>10</xdr:col>
      <xdr:colOff>152901</xdr:colOff>
      <xdr:row>43</xdr:row>
      <xdr:rowOff>133497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F196C0-4AF3-42A5-83E8-5ADF7D44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095875"/>
          <a:ext cx="9744576" cy="281954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114300</xdr:rowOff>
    </xdr:from>
    <xdr:to>
      <xdr:col>10</xdr:col>
      <xdr:colOff>152900</xdr:colOff>
      <xdr:row>28</xdr:row>
      <xdr:rowOff>25518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70CA24-62E3-42EC-87E6-80395F5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2828925"/>
          <a:ext cx="9725525" cy="2267068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</xdr:row>
      <xdr:rowOff>31750</xdr:rowOff>
    </xdr:from>
    <xdr:to>
      <xdr:col>10</xdr:col>
      <xdr:colOff>159251</xdr:colOff>
      <xdr:row>14</xdr:row>
      <xdr:rowOff>171542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2F99BB-53F8-486E-9A5D-2337EEA1C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933450"/>
          <a:ext cx="9744576" cy="1771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2390-1B67-4772-802D-306683A13B6D}">
  <sheetPr>
    <tabColor theme="1"/>
  </sheetPr>
  <dimension ref="A2:S49"/>
  <sheetViews>
    <sheetView showGridLines="0" topLeftCell="A8" zoomScale="55" zoomScaleNormal="55" workbookViewId="0">
      <selection activeCell="B4" sqref="B4"/>
    </sheetView>
  </sheetViews>
  <sheetFormatPr defaultRowHeight="15" x14ac:dyDescent="0.25"/>
  <cols>
    <col min="1" max="1" width="11.85546875" customWidth="1"/>
    <col min="2" max="2" width="36.140625" customWidth="1"/>
    <col min="3" max="3" width="30.5703125" customWidth="1"/>
    <col min="4" max="4" width="26.140625" customWidth="1"/>
    <col min="5" max="5" width="24.85546875" customWidth="1"/>
    <col min="6" max="9" width="19.42578125" customWidth="1"/>
    <col min="10" max="10" width="33.42578125" customWidth="1"/>
    <col min="11" max="11" width="29.140625" customWidth="1"/>
    <col min="12" max="12" width="28" customWidth="1"/>
    <col min="13" max="13" width="29.140625" customWidth="1"/>
    <col min="14" max="14" width="19.42578125" customWidth="1"/>
    <col min="15" max="15" width="21" customWidth="1"/>
    <col min="16" max="16" width="24.85546875" customWidth="1"/>
    <col min="17" max="17" width="17.7109375" customWidth="1"/>
    <col min="18" max="18" width="15.42578125" customWidth="1"/>
    <col min="19" max="19" width="14.7109375" customWidth="1"/>
  </cols>
  <sheetData>
    <row r="2" spans="2:19" x14ac:dyDescent="0.25">
      <c r="B2" s="195" t="s">
        <v>0</v>
      </c>
      <c r="C2" s="195" t="s">
        <v>1</v>
      </c>
      <c r="D2" s="195" t="s">
        <v>2</v>
      </c>
    </row>
    <row r="3" spans="2:19" x14ac:dyDescent="0.25">
      <c r="B3" s="180" t="s">
        <v>3</v>
      </c>
      <c r="C3" s="181"/>
      <c r="D3" s="181"/>
    </row>
    <row r="4" spans="2:19" x14ac:dyDescent="0.25">
      <c r="B4" s="180" t="s">
        <v>383</v>
      </c>
      <c r="C4" s="181"/>
      <c r="D4" s="181"/>
    </row>
    <row r="5" spans="2:19" x14ac:dyDescent="0.25">
      <c r="B5" s="180" t="s">
        <v>4</v>
      </c>
      <c r="C5" s="181"/>
      <c r="D5" s="181"/>
    </row>
    <row r="6" spans="2:19" x14ac:dyDescent="0.25">
      <c r="B6" s="180" t="s">
        <v>5</v>
      </c>
      <c r="C6" s="181"/>
      <c r="D6" s="181"/>
    </row>
    <row r="7" spans="2:19" x14ac:dyDescent="0.25">
      <c r="B7" s="180" t="s">
        <v>6</v>
      </c>
      <c r="C7" s="182"/>
      <c r="D7" s="182"/>
    </row>
    <row r="10" spans="2:19" ht="24" customHeight="1" x14ac:dyDescent="0.25">
      <c r="B10" s="308" t="s">
        <v>7</v>
      </c>
      <c r="C10" s="304" t="s">
        <v>8</v>
      </c>
      <c r="D10" s="305"/>
      <c r="E10" s="251">
        <f>E11*3.6725</f>
        <v>487089.01863439998</v>
      </c>
    </row>
    <row r="11" spans="2:19" ht="24" customHeight="1" x14ac:dyDescent="0.25">
      <c r="B11" s="308"/>
      <c r="C11" s="304" t="s">
        <v>9</v>
      </c>
      <c r="D11" s="305"/>
      <c r="E11" s="78">
        <f>E41+E42</f>
        <v>132631.45504</v>
      </c>
    </row>
    <row r="12" spans="2:19" ht="24" x14ac:dyDescent="0.25">
      <c r="B12" s="308"/>
      <c r="C12" s="306" t="s">
        <v>10</v>
      </c>
      <c r="D12" s="307"/>
      <c r="E12" s="251">
        <f>E13*3.6725</f>
        <v>525139.17682279123</v>
      </c>
    </row>
    <row r="13" spans="2:19" ht="24" x14ac:dyDescent="0.25">
      <c r="B13" s="308"/>
      <c r="C13" s="306" t="s">
        <v>11</v>
      </c>
      <c r="D13" s="307"/>
      <c r="E13" s="78">
        <f>G41+G42</f>
        <v>142992.28776658713</v>
      </c>
    </row>
    <row r="16" spans="2:19" ht="37.5" x14ac:dyDescent="0.25">
      <c r="B16" s="79" t="s">
        <v>12</v>
      </c>
      <c r="C16" s="79" t="s">
        <v>13</v>
      </c>
      <c r="D16" s="79" t="s">
        <v>14</v>
      </c>
      <c r="E16" s="79" t="s">
        <v>15</v>
      </c>
      <c r="F16" s="79" t="s">
        <v>16</v>
      </c>
      <c r="G16" s="79" t="s">
        <v>17</v>
      </c>
      <c r="H16" s="79" t="s">
        <v>18</v>
      </c>
      <c r="I16" s="79" t="s">
        <v>19</v>
      </c>
      <c r="J16" s="79" t="s">
        <v>20</v>
      </c>
      <c r="K16" s="79" t="s">
        <v>21</v>
      </c>
      <c r="L16" s="79" t="str">
        <f>'DV360'!O2</f>
        <v>ABSOLUTE REACH</v>
      </c>
      <c r="M16" s="79" t="str">
        <f>'DV360'!P2</f>
        <v>TA SIZE</v>
      </c>
      <c r="N16" s="282" t="str">
        <f>'DV360'!Q2</f>
        <v>AWA BUDGET</v>
      </c>
      <c r="O16" s="282" t="str">
        <f>'DV360'!R2</f>
        <v>AWA IMPS</v>
      </c>
      <c r="P16" s="282" t="str">
        <f>'DV360'!S2</f>
        <v>AWA CPM</v>
      </c>
      <c r="Q16" s="282" t="str">
        <f>'DV360'!T2</f>
        <v>AWA Reach Abs.</v>
      </c>
      <c r="R16" s="282" t="str">
        <f>'DV360'!U2</f>
        <v>AWA Reach %</v>
      </c>
      <c r="S16" s="282" t="str">
        <f>'DV360'!V2</f>
        <v>AWA FREQ</v>
      </c>
    </row>
    <row r="17" spans="1:19" ht="15.95" customHeight="1" x14ac:dyDescent="0.25">
      <c r="B17" s="95" t="s">
        <v>23</v>
      </c>
      <c r="C17" s="95" t="s">
        <v>24</v>
      </c>
      <c r="D17" s="199">
        <f>'DV360'!G3</f>
        <v>35095</v>
      </c>
      <c r="E17" s="161">
        <f>'DV360'!H3</f>
        <v>128886.3875</v>
      </c>
      <c r="F17" s="161">
        <f>'DV360'!I3</f>
        <v>21484348.125214998</v>
      </c>
      <c r="G17" s="196">
        <f>'DV360'!J3</f>
        <v>1.6335147706348572</v>
      </c>
      <c r="H17" s="161">
        <f>'DV360'!K3</f>
        <v>23025.799793601647</v>
      </c>
      <c r="I17" s="161">
        <f>'DV360'!L3</f>
        <v>4775000</v>
      </c>
      <c r="J17" s="193">
        <f>'DV360'!M3</f>
        <v>0.49732287326886571</v>
      </c>
      <c r="K17" s="37">
        <f>'DV360'!N3</f>
        <v>8</v>
      </c>
      <c r="L17" s="283">
        <f>'DV360'!O3</f>
        <v>2685543.5156518747</v>
      </c>
      <c r="M17" s="283">
        <f>'DV360'!P3</f>
        <v>5400000</v>
      </c>
      <c r="N17" s="163">
        <f>'DV360'!Q3</f>
        <v>18500</v>
      </c>
      <c r="O17" s="163">
        <f>'DV360'!R3</f>
        <v>12660818.713450294</v>
      </c>
      <c r="P17" s="279">
        <f>'DV360'!S3</f>
        <v>1.4612009237875285</v>
      </c>
      <c r="Q17" s="163">
        <f>'DV360'!T3</f>
        <v>2110136.4522417155</v>
      </c>
      <c r="R17" s="275">
        <f>'DV360'!U3</f>
        <v>0.39076600967439173</v>
      </c>
      <c r="S17" s="205">
        <f>'DV360'!V3</f>
        <v>6</v>
      </c>
    </row>
    <row r="18" spans="1:19" ht="15.95" customHeight="1" x14ac:dyDescent="0.25">
      <c r="B18" s="95" t="s">
        <v>23</v>
      </c>
      <c r="C18" s="57" t="s">
        <v>25</v>
      </c>
      <c r="D18" s="199">
        <f>'DV360'!G4</f>
        <v>4550</v>
      </c>
      <c r="E18" s="161">
        <f>'DV360'!H4</f>
        <v>16709.875</v>
      </c>
      <c r="F18" s="161">
        <f>'DV360'!I4</f>
        <v>8884126.9841269851</v>
      </c>
      <c r="G18" s="196">
        <f>'DV360'!J4</f>
        <v>0.51214936573164183</v>
      </c>
      <c r="H18" s="161">
        <f>'DV360'!K4</f>
        <v>10584.126984126984</v>
      </c>
      <c r="I18" s="161">
        <f>'DV360'!L4</f>
        <v>2012063.4920634921</v>
      </c>
      <c r="J18" s="193">
        <f>'DV360'!M4</f>
        <v>0.50477994227994238</v>
      </c>
      <c r="K18" s="37">
        <f>'DV360'!N4</f>
        <v>8</v>
      </c>
      <c r="L18" s="283">
        <f>'DV360'!O4</f>
        <v>1110515.8730158731</v>
      </c>
      <c r="M18" s="283">
        <f>'DV360'!P4</f>
        <v>2200000</v>
      </c>
      <c r="N18" s="163">
        <f>'DV360'!Q4</f>
        <v>2300</v>
      </c>
      <c r="O18" s="163">
        <f>'DV360'!R4</f>
        <v>5800000</v>
      </c>
      <c r="P18" s="279">
        <f>'DV360'!S4</f>
        <v>0.39655172413793099</v>
      </c>
      <c r="Q18" s="163">
        <f>'DV360'!T4</f>
        <v>966666.66666666663</v>
      </c>
      <c r="R18" s="275">
        <f>'DV360'!U4</f>
        <v>0.43939393939393939</v>
      </c>
      <c r="S18" s="205">
        <f>'DV360'!V4</f>
        <v>6</v>
      </c>
    </row>
    <row r="19" spans="1:19" ht="15.95" customHeight="1" x14ac:dyDescent="0.25">
      <c r="B19" s="95" t="s">
        <v>23</v>
      </c>
      <c r="C19" s="57" t="s">
        <v>26</v>
      </c>
      <c r="D19" s="199">
        <f>'DV360'!G5</f>
        <v>4900</v>
      </c>
      <c r="E19" s="161">
        <f>'DV360'!H5</f>
        <v>17995.25</v>
      </c>
      <c r="F19" s="161">
        <f>'DV360'!I5</f>
        <v>7149206.3492063498</v>
      </c>
      <c r="G19" s="196">
        <f>'DV360'!J5</f>
        <v>0.68539076376554176</v>
      </c>
      <c r="H19" s="161">
        <f>'DV360'!K5</f>
        <v>10701.587301587302</v>
      </c>
      <c r="I19" s="161">
        <f>'DV360'!L5</f>
        <v>1498316.4983164982</v>
      </c>
      <c r="J19" s="193">
        <f>'DV360'!M5</f>
        <v>0.49647266313932986</v>
      </c>
      <c r="K19" s="37">
        <f>'DV360'!N5</f>
        <v>8</v>
      </c>
      <c r="L19" s="283">
        <f>'DV360'!O5</f>
        <v>893650.79365079373</v>
      </c>
      <c r="M19" s="283">
        <f>'DV360'!P5</f>
        <v>1800000</v>
      </c>
      <c r="N19" s="163">
        <f>'DV360'!Q5</f>
        <v>2400</v>
      </c>
      <c r="O19" s="163">
        <f>'DV360'!R5</f>
        <v>4366666.666666667</v>
      </c>
      <c r="P19" s="279">
        <f>'DV360'!S5</f>
        <v>0.54961832061068694</v>
      </c>
      <c r="Q19" s="163">
        <f>'DV360'!T5</f>
        <v>727777.77777777787</v>
      </c>
      <c r="R19" s="275">
        <f>'DV360'!U5</f>
        <v>0.40432098765432106</v>
      </c>
      <c r="S19" s="205">
        <f>'DV360'!V5</f>
        <v>6</v>
      </c>
    </row>
    <row r="20" spans="1:19" ht="15.95" customHeight="1" x14ac:dyDescent="0.25">
      <c r="B20" s="95" t="s">
        <v>23</v>
      </c>
      <c r="C20" s="57" t="s">
        <v>27</v>
      </c>
      <c r="D20" s="199">
        <f>'DV360'!G6</f>
        <v>9400</v>
      </c>
      <c r="E20" s="161">
        <f>'DV360'!H6</f>
        <v>34521.5</v>
      </c>
      <c r="F20" s="161">
        <f>'DV360'!I6</f>
        <v>15794444.444444444</v>
      </c>
      <c r="G20" s="196">
        <f>'DV360'!J6</f>
        <v>0.59514597256419277</v>
      </c>
      <c r="H20" s="161">
        <f>'DV360'!K6</f>
        <v>27369.444444444445</v>
      </c>
      <c r="I20" s="161">
        <f>'DV360'!L6</f>
        <v>5315151.5151515156</v>
      </c>
      <c r="J20" s="193">
        <f>'DV360'!M6</f>
        <v>0.49605667225013955</v>
      </c>
      <c r="K20" s="37">
        <f>'DV360'!N6</f>
        <v>8</v>
      </c>
      <c r="L20" s="283">
        <f>'DV360'!O6</f>
        <v>1974305.5555555555</v>
      </c>
      <c r="M20" s="283">
        <f>'DV360'!P6</f>
        <v>3980000</v>
      </c>
      <c r="N20" s="163">
        <f>'DV360'!Q6</f>
        <v>6000</v>
      </c>
      <c r="O20" s="163">
        <f>'DV360'!R6</f>
        <v>9444444.444444444</v>
      </c>
      <c r="P20" s="279">
        <f>'DV360'!S6</f>
        <v>0.6352941176470589</v>
      </c>
      <c r="Q20" s="163">
        <f>'DV360'!T6</f>
        <v>1574074.0740740739</v>
      </c>
      <c r="R20" s="275">
        <f>'DV360'!U6</f>
        <v>0.39549599851107387</v>
      </c>
      <c r="S20" s="205">
        <f>'DV360'!V6</f>
        <v>6</v>
      </c>
    </row>
    <row r="21" spans="1:19" ht="15.95" customHeight="1" x14ac:dyDescent="0.25">
      <c r="B21" s="95" t="s">
        <v>23</v>
      </c>
      <c r="C21" s="57" t="s">
        <v>28</v>
      </c>
      <c r="D21" s="199">
        <f>'DV360'!G7</f>
        <v>3350</v>
      </c>
      <c r="E21" s="161">
        <f>'DV360'!H7</f>
        <v>12302.875</v>
      </c>
      <c r="F21" s="161">
        <f>'DV360'!I7</f>
        <v>7958333.333333334</v>
      </c>
      <c r="G21" s="196">
        <f>'DV360'!J7</f>
        <v>0.42094240837696334</v>
      </c>
      <c r="H21" s="161">
        <f>'DV360'!K7</f>
        <v>10416.666666666668</v>
      </c>
      <c r="I21" s="161">
        <f>'DV360'!L7</f>
        <v>1386538.4615384615</v>
      </c>
      <c r="J21" s="193">
        <f>'DV360'!M7</f>
        <v>0.49989530988274711</v>
      </c>
      <c r="K21" s="37">
        <f>'DV360'!N7</f>
        <v>8</v>
      </c>
      <c r="L21" s="283">
        <f>'DV360'!O7</f>
        <v>994791.66666666674</v>
      </c>
      <c r="M21" s="283">
        <f>'DV360'!P7</f>
        <v>1990000</v>
      </c>
      <c r="N21" s="163">
        <f>'DV360'!Q7</f>
        <v>2200</v>
      </c>
      <c r="O21" s="163">
        <f>'DV360'!R7</f>
        <v>5000000</v>
      </c>
      <c r="P21" s="279">
        <f>'DV360'!S7</f>
        <v>0.44</v>
      </c>
      <c r="Q21" s="163">
        <f>'DV360'!T7</f>
        <v>833333.33333333337</v>
      </c>
      <c r="R21" s="275">
        <f>'DV360'!U7</f>
        <v>0.41876046901172531</v>
      </c>
      <c r="S21" s="205">
        <f>'DV360'!V7</f>
        <v>6</v>
      </c>
    </row>
    <row r="22" spans="1:19" ht="15.95" customHeight="1" x14ac:dyDescent="0.25">
      <c r="B22" s="95" t="s">
        <v>23</v>
      </c>
      <c r="C22" s="57" t="s">
        <v>29</v>
      </c>
      <c r="D22" s="199">
        <f>'DV360'!G8</f>
        <v>6500</v>
      </c>
      <c r="E22" s="161">
        <f>'DV360'!H8</f>
        <v>23871.25</v>
      </c>
      <c r="F22" s="161">
        <f>'DV360'!I8</f>
        <v>9522619.0476190485</v>
      </c>
      <c r="G22" s="196">
        <f>'DV360'!J8</f>
        <v>0.68258532316539555</v>
      </c>
      <c r="H22" s="161">
        <f>'DV360'!K8</f>
        <v>13253.571428571429</v>
      </c>
      <c r="I22" s="161">
        <f>'DV360'!L8</f>
        <v>1612142.8571428573</v>
      </c>
      <c r="J22" s="193">
        <f>'DV360'!M8</f>
        <v>0.49596974206349209</v>
      </c>
      <c r="K22" s="37">
        <f>'DV360'!N8</f>
        <v>8</v>
      </c>
      <c r="L22" s="283">
        <f>'DV360'!O8</f>
        <v>1190327.3809523811</v>
      </c>
      <c r="M22" s="283">
        <f>'DV360'!P8</f>
        <v>2400000</v>
      </c>
      <c r="N22" s="163">
        <f>'DV360'!Q8</f>
        <v>3200</v>
      </c>
      <c r="O22" s="163">
        <f>'DV360'!R8</f>
        <v>5375000</v>
      </c>
      <c r="P22" s="279">
        <f>'DV360'!S8</f>
        <v>0.59534883720930232</v>
      </c>
      <c r="Q22" s="163">
        <f>'DV360'!T8</f>
        <v>895833.33333333337</v>
      </c>
      <c r="R22" s="275">
        <f>'DV360'!U8</f>
        <v>0.3732638888888889</v>
      </c>
      <c r="S22" s="205">
        <f>'DV360'!V8</f>
        <v>6</v>
      </c>
    </row>
    <row r="23" spans="1:19" ht="15.95" customHeight="1" x14ac:dyDescent="0.25">
      <c r="B23" s="95" t="s">
        <v>23</v>
      </c>
      <c r="C23" s="57" t="s">
        <v>30</v>
      </c>
      <c r="D23" s="199">
        <f>'DV360'!G10</f>
        <v>65750</v>
      </c>
      <c r="E23" s="161">
        <f>'DV360'!H10</f>
        <v>241466.875</v>
      </c>
      <c r="F23" s="161">
        <f>'DV360'!I10</f>
        <v>74060340.188707069</v>
      </c>
      <c r="G23" s="196">
        <f>'DV360'!J10</f>
        <v>0.88778960280857244</v>
      </c>
      <c r="H23" s="161">
        <f>'DV360'!K10</f>
        <v>99216.375190427047</v>
      </c>
      <c r="I23" s="161">
        <f>'DV360'!L10</f>
        <v>17276871.554371558</v>
      </c>
      <c r="J23" s="193">
        <f>'DV360'!M10</f>
        <v>0.49798507388856283</v>
      </c>
      <c r="K23" s="37">
        <f>'DV360'!N10</f>
        <v>8</v>
      </c>
      <c r="L23" s="283">
        <f>'DV360'!O10</f>
        <v>9257542.5235883836</v>
      </c>
      <c r="M23" s="283">
        <f>'DV360'!P10</f>
        <v>18590000</v>
      </c>
      <c r="N23" s="163">
        <f>'DV360'!Q9</f>
        <v>1050</v>
      </c>
      <c r="O23" s="163">
        <f>'DV360'!R9</f>
        <v>1937500</v>
      </c>
      <c r="P23" s="279">
        <f>'DV360'!S9</f>
        <v>0.54193548387096768</v>
      </c>
      <c r="Q23" s="163">
        <f>'DV360'!T9</f>
        <v>322916.66666666669</v>
      </c>
      <c r="R23" s="275">
        <f>'DV360'!U9</f>
        <v>0.39380081300813008</v>
      </c>
      <c r="S23" s="205">
        <f>'DV360'!V9</f>
        <v>6</v>
      </c>
    </row>
    <row r="24" spans="1:19" ht="15.95" hidden="1" customHeight="1" x14ac:dyDescent="0.25">
      <c r="B24" s="95"/>
      <c r="C24" s="57"/>
      <c r="D24" s="199">
        <f>'DV360'!G11</f>
        <v>0</v>
      </c>
      <c r="E24" s="59"/>
      <c r="F24" s="60"/>
      <c r="G24" s="60"/>
      <c r="H24" s="60"/>
      <c r="I24" s="60"/>
      <c r="J24" s="60"/>
      <c r="K24" s="60"/>
      <c r="M24" s="5"/>
      <c r="N24" s="79">
        <f>'DV360'!Q10</f>
        <v>35650</v>
      </c>
      <c r="O24" s="79">
        <f>'DV360'!R10</f>
        <v>44584429.824561402</v>
      </c>
      <c r="P24" s="79">
        <f>'DV360'!S10</f>
        <v>0.79960650254543675</v>
      </c>
      <c r="Q24" s="79">
        <f>'DV360'!T10</f>
        <v>7430738.3040935667</v>
      </c>
      <c r="R24" s="79">
        <f>'DV360'!U10</f>
        <v>0.39971696095177872</v>
      </c>
      <c r="S24" s="79">
        <f>'DV360'!V10</f>
        <v>6</v>
      </c>
    </row>
    <row r="25" spans="1:19" s="1" customFormat="1" ht="15.95" hidden="1" customHeight="1" x14ac:dyDescent="0.25">
      <c r="A25"/>
      <c r="B25" s="95"/>
      <c r="C25" s="57"/>
      <c r="D25" s="199">
        <f>'DV360'!G12</f>
        <v>0</v>
      </c>
      <c r="E25" s="59"/>
      <c r="F25" s="60"/>
      <c r="G25" s="60"/>
      <c r="H25" s="60"/>
      <c r="I25" s="60"/>
      <c r="J25" s="60"/>
      <c r="K25" s="60"/>
      <c r="L25"/>
      <c r="M25" s="7"/>
      <c r="N25" s="79">
        <f>'DV360'!Q11</f>
        <v>0</v>
      </c>
      <c r="O25" s="79">
        <f>'DV360'!R11</f>
        <v>0</v>
      </c>
      <c r="P25" s="79">
        <f>'DV360'!S11</f>
        <v>0</v>
      </c>
      <c r="Q25" s="79">
        <f>'DV360'!T11</f>
        <v>0</v>
      </c>
      <c r="R25" s="79">
        <f>'DV360'!U11</f>
        <v>0</v>
      </c>
      <c r="S25" s="79">
        <f>'DV360'!V11</f>
        <v>0</v>
      </c>
    </row>
    <row r="26" spans="1:19" x14ac:dyDescent="0.25">
      <c r="M26" s="5"/>
      <c r="N26" s="6"/>
      <c r="O26" s="6"/>
      <c r="P26" s="5"/>
    </row>
    <row r="27" spans="1:19" ht="37.5" x14ac:dyDescent="0.25">
      <c r="B27" s="79" t="s">
        <v>12</v>
      </c>
      <c r="C27" s="79" t="s">
        <v>13</v>
      </c>
      <c r="D27" s="79" t="s">
        <v>14</v>
      </c>
      <c r="E27" s="79" t="s">
        <v>15</v>
      </c>
      <c r="F27" s="79" t="s">
        <v>16</v>
      </c>
      <c r="G27" s="79" t="s">
        <v>17</v>
      </c>
      <c r="H27" s="79" t="s">
        <v>18</v>
      </c>
      <c r="I27" s="79" t="s">
        <v>19</v>
      </c>
      <c r="J27" s="79" t="s">
        <v>20</v>
      </c>
      <c r="K27" s="79" t="s">
        <v>21</v>
      </c>
      <c r="L27" s="79" t="s">
        <v>31</v>
      </c>
      <c r="M27" s="79" t="str">
        <f>META!P2</f>
        <v>TA SIZE</v>
      </c>
      <c r="N27" s="282" t="str">
        <f>META!Q2</f>
        <v>AWA BUDGET</v>
      </c>
      <c r="O27" s="282" t="str">
        <f>META!R2</f>
        <v>AWA IMPS</v>
      </c>
      <c r="P27" s="282" t="str">
        <f>META!S2</f>
        <v>AWA CPM</v>
      </c>
      <c r="Q27" s="282" t="str">
        <f>META!T2</f>
        <v>AWA Reach Abs.</v>
      </c>
      <c r="R27" s="282" t="str">
        <f>META!U2</f>
        <v>AWA REACH%</v>
      </c>
      <c r="S27" s="282" t="str">
        <f>META!V2</f>
        <v>AWA FREQ</v>
      </c>
    </row>
    <row r="28" spans="1:19" ht="15.95" customHeight="1" x14ac:dyDescent="0.25">
      <c r="B28" s="57" t="s">
        <v>4</v>
      </c>
      <c r="C28" s="95" t="s">
        <v>24</v>
      </c>
      <c r="D28" s="199">
        <f>META!G3</f>
        <v>43628.80000000001</v>
      </c>
      <c r="E28" s="161">
        <f>META!H3</f>
        <v>160226.76800000004</v>
      </c>
      <c r="F28" s="37">
        <f>META!I3</f>
        <v>55609600.000000007</v>
      </c>
      <c r="G28" s="196">
        <f>META!J3</f>
        <v>0.5</v>
      </c>
      <c r="H28" s="37">
        <f>META!K3</f>
        <v>82668.800000000017</v>
      </c>
      <c r="I28" s="37">
        <f>META!L3</f>
        <v>4120094.1176470602</v>
      </c>
      <c r="J28" s="203">
        <f>META!M3</f>
        <v>0.4</v>
      </c>
      <c r="K28" s="37">
        <f>META!N3</f>
        <v>12</v>
      </c>
      <c r="L28" s="37">
        <f>META!O3</f>
        <v>3840000.0000000005</v>
      </c>
      <c r="M28" s="37">
        <f>META!P3</f>
        <v>9600000</v>
      </c>
      <c r="N28" s="37">
        <f>META!Q3</f>
        <v>23040.000000000004</v>
      </c>
      <c r="O28" s="37">
        <f>META!R3</f>
        <v>46080000.000000007</v>
      </c>
      <c r="P28" s="286">
        <f>META!S3</f>
        <v>0.5</v>
      </c>
      <c r="Q28" s="163">
        <f>META!T3</f>
        <v>3840000.0000000005</v>
      </c>
      <c r="R28" s="193">
        <f>META!U3</f>
        <v>0.4</v>
      </c>
      <c r="S28" s="280">
        <f>META!V3</f>
        <v>12</v>
      </c>
    </row>
    <row r="29" spans="1:19" ht="15.95" customHeight="1" x14ac:dyDescent="0.25">
      <c r="B29" s="57" t="s">
        <v>4</v>
      </c>
      <c r="C29" s="57" t="s">
        <v>25</v>
      </c>
      <c r="D29" s="199">
        <f>META!G4</f>
        <v>3969.2</v>
      </c>
      <c r="E29" s="161">
        <f>META!H4</f>
        <v>14576.886999999999</v>
      </c>
      <c r="F29" s="37">
        <f>META!I4</f>
        <v>17340400</v>
      </c>
      <c r="G29" s="196">
        <f>META!J4</f>
        <v>0.2</v>
      </c>
      <c r="H29" s="37">
        <f>META!K4</f>
        <v>34124</v>
      </c>
      <c r="I29" s="37">
        <f>META!L4</f>
        <v>974400</v>
      </c>
      <c r="J29" s="203">
        <f>META!M4</f>
        <v>0.4</v>
      </c>
      <c r="K29" s="37">
        <f>META!N4</f>
        <v>12</v>
      </c>
      <c r="L29" s="37">
        <f>META!O4</f>
        <v>1160000</v>
      </c>
      <c r="M29" s="37">
        <f>META!P4</f>
        <v>2900000</v>
      </c>
      <c r="N29" s="37">
        <f>META!Q4</f>
        <v>2784</v>
      </c>
      <c r="O29" s="37">
        <f>META!R4</f>
        <v>13920000</v>
      </c>
      <c r="P29" s="286">
        <f>META!S4</f>
        <v>0.2</v>
      </c>
      <c r="Q29" s="163">
        <f>META!T4</f>
        <v>1160000</v>
      </c>
      <c r="R29" s="193">
        <f>META!U4</f>
        <v>0.4</v>
      </c>
      <c r="S29" s="280">
        <f>META!V4</f>
        <v>12</v>
      </c>
    </row>
    <row r="30" spans="1:19" ht="15.95" customHeight="1" x14ac:dyDescent="0.25">
      <c r="B30" s="57" t="s">
        <v>4</v>
      </c>
      <c r="C30" s="57" t="s">
        <v>26</v>
      </c>
      <c r="D30" s="199">
        <f>META!G5</f>
        <v>4440.6400000000003</v>
      </c>
      <c r="E30" s="161">
        <f>META!H5</f>
        <v>16308.250400000001</v>
      </c>
      <c r="F30" s="37">
        <f>META!I5</f>
        <v>13812378.347578347</v>
      </c>
      <c r="G30" s="196">
        <f>META!J5</f>
        <v>0.21</v>
      </c>
      <c r="H30" s="37">
        <f>META!K5</f>
        <v>13493.556695156694</v>
      </c>
      <c r="I30" s="37">
        <f>META!L5</f>
        <v>816960</v>
      </c>
      <c r="J30" s="203">
        <f>META!M5</f>
        <v>0.4</v>
      </c>
      <c r="K30" s="37">
        <f>META!N5</f>
        <v>12</v>
      </c>
      <c r="L30" s="37">
        <f>META!O5</f>
        <v>920000</v>
      </c>
      <c r="M30" s="37">
        <f>META!P5</f>
        <v>2300000</v>
      </c>
      <c r="N30" s="37">
        <f>META!Q5</f>
        <v>2318.4</v>
      </c>
      <c r="O30" s="37">
        <f>META!R5</f>
        <v>11040000</v>
      </c>
      <c r="P30" s="286">
        <f>META!S5</f>
        <v>0.21000000000000002</v>
      </c>
      <c r="Q30" s="163">
        <f>META!T5</f>
        <v>920000</v>
      </c>
      <c r="R30" s="193">
        <f>META!U5</f>
        <v>0.4</v>
      </c>
      <c r="S30" s="280">
        <f>META!V5</f>
        <v>12</v>
      </c>
    </row>
    <row r="31" spans="1:19" ht="15.95" customHeight="1" x14ac:dyDescent="0.25">
      <c r="B31" s="57" t="s">
        <v>4</v>
      </c>
      <c r="C31" s="57" t="s">
        <v>27</v>
      </c>
      <c r="D31" s="199">
        <f>META!G6</f>
        <v>4830.3999999999996</v>
      </c>
      <c r="E31" s="161">
        <f>META!H6</f>
        <v>17739.643999999997</v>
      </c>
      <c r="F31" s="37">
        <f>META!I6</f>
        <v>24799085.714285709</v>
      </c>
      <c r="G31" s="196">
        <f>META!J6</f>
        <v>0.2</v>
      </c>
      <c r="H31" s="37">
        <f>META!K6</f>
        <v>12053.165714285711</v>
      </c>
      <c r="I31" s="37">
        <f>META!L6</f>
        <v>1079200</v>
      </c>
      <c r="J31" s="203">
        <f>META!M6</f>
        <v>0.39999999999999991</v>
      </c>
      <c r="K31" s="37">
        <f>META!N6</f>
        <v>12</v>
      </c>
      <c r="L31" s="37">
        <f>META!O6</f>
        <v>1419999.9999999998</v>
      </c>
      <c r="M31" s="37">
        <f>META!P6</f>
        <v>3550000</v>
      </c>
      <c r="N31" s="37">
        <f>META!Q6</f>
        <v>3407.9999999999995</v>
      </c>
      <c r="O31" s="37">
        <f>META!R6</f>
        <v>17039999.999999996</v>
      </c>
      <c r="P31" s="286">
        <f>META!S6</f>
        <v>0.2</v>
      </c>
      <c r="Q31" s="163">
        <f>META!T6</f>
        <v>1419999.9999999998</v>
      </c>
      <c r="R31" s="193">
        <f>META!U6</f>
        <v>0.39999999999999991</v>
      </c>
      <c r="S31" s="280">
        <f>META!V6</f>
        <v>12</v>
      </c>
    </row>
    <row r="32" spans="1:19" ht="15.95" customHeight="1" x14ac:dyDescent="0.25">
      <c r="B32" s="57" t="s">
        <v>4</v>
      </c>
      <c r="C32" s="57" t="s">
        <v>28</v>
      </c>
      <c r="D32" s="199">
        <f>META!G7</f>
        <v>3346.0000000000014</v>
      </c>
      <c r="E32" s="161">
        <f>META!H7</f>
        <v>12288.185000000005</v>
      </c>
      <c r="F32" s="37">
        <f>META!I7</f>
        <v>11620900.000000004</v>
      </c>
      <c r="G32" s="196">
        <f>META!J7</f>
        <v>0.18</v>
      </c>
      <c r="H32" s="37">
        <f>META!K7</f>
        <v>19507.700000000008</v>
      </c>
      <c r="I32" s="37">
        <f>META!L7</f>
        <v>877200.00000000035</v>
      </c>
      <c r="J32" s="203">
        <f>META!M7</f>
        <v>0.40000000000000019</v>
      </c>
      <c r="K32" s="37">
        <f>META!N7</f>
        <v>12</v>
      </c>
      <c r="L32" s="37">
        <f>META!O7</f>
        <v>860000.00000000035</v>
      </c>
      <c r="M32" s="37">
        <f>META!P7</f>
        <v>2150000</v>
      </c>
      <c r="N32" s="37">
        <f>META!Q7</f>
        <v>1857.6000000000006</v>
      </c>
      <c r="O32" s="37">
        <f>META!R7</f>
        <v>10320000.000000004</v>
      </c>
      <c r="P32" s="286">
        <f>META!S7</f>
        <v>0.18</v>
      </c>
      <c r="Q32" s="163">
        <f>META!T7</f>
        <v>860000.00000000035</v>
      </c>
      <c r="R32" s="193">
        <f>META!U7</f>
        <v>0.40000000000000019</v>
      </c>
      <c r="S32" s="280">
        <f>META!V7</f>
        <v>12</v>
      </c>
    </row>
    <row r="33" spans="2:19" ht="15.95" customHeight="1" x14ac:dyDescent="0.25">
      <c r="B33" s="57" t="s">
        <v>4</v>
      </c>
      <c r="C33" s="57" t="s">
        <v>29</v>
      </c>
      <c r="D33" s="199">
        <f>META!G8</f>
        <v>4522.0000000000018</v>
      </c>
      <c r="E33" s="161">
        <f>META!H8</f>
        <v>16607.045000000006</v>
      </c>
      <c r="F33" s="37">
        <f>META!I8</f>
        <v>14046554.121151943</v>
      </c>
      <c r="G33" s="196">
        <f>META!J8</f>
        <v>0.2</v>
      </c>
      <c r="H33" s="37">
        <f>META!K8</f>
        <v>21032.770605759688</v>
      </c>
      <c r="I33" s="37">
        <f>META!L8</f>
        <v>1104000.0000000005</v>
      </c>
      <c r="J33" s="203">
        <f>META!M8</f>
        <v>0.40000000000000019</v>
      </c>
      <c r="K33" s="37">
        <f>META!N8</f>
        <v>12</v>
      </c>
      <c r="L33" s="37">
        <f>META!O8</f>
        <v>1000000.0000000005</v>
      </c>
      <c r="M33" s="37">
        <f>META!P8</f>
        <v>2500000</v>
      </c>
      <c r="N33" s="37">
        <f>META!Q8</f>
        <v>2400.0000000000014</v>
      </c>
      <c r="O33" s="37">
        <f>META!R8</f>
        <v>12000000.000000006</v>
      </c>
      <c r="P33" s="286">
        <f>META!S8</f>
        <v>0.2</v>
      </c>
      <c r="Q33" s="163">
        <f>META!T8</f>
        <v>1000000.0000000005</v>
      </c>
      <c r="R33" s="193">
        <f>META!U8</f>
        <v>0.40000000000000019</v>
      </c>
      <c r="S33" s="280">
        <f>META!V8</f>
        <v>12</v>
      </c>
    </row>
    <row r="34" spans="2:19" ht="15.95" customHeight="1" x14ac:dyDescent="0.25">
      <c r="B34" s="57" t="s">
        <v>4</v>
      </c>
      <c r="C34" s="57" t="s">
        <v>30</v>
      </c>
      <c r="D34" s="199">
        <f>META!G11</f>
        <v>66881.455040000001</v>
      </c>
      <c r="E34" s="161">
        <f>META!H11</f>
        <v>245622.14363440001</v>
      </c>
      <c r="F34" s="37">
        <f>META!I11</f>
        <v>143134890.71634933</v>
      </c>
      <c r="G34" s="196">
        <f>META!J11</f>
        <v>0.4672617186856215</v>
      </c>
      <c r="H34" s="37">
        <f>META!K11</f>
        <v>196983.72634853548</v>
      </c>
      <c r="I34" s="37">
        <f>META!L11</f>
        <v>9385355.8776470609</v>
      </c>
      <c r="J34" s="203">
        <f>META!M11</f>
        <v>0.4</v>
      </c>
      <c r="K34" s="37">
        <f>META!N9</f>
        <v>12</v>
      </c>
      <c r="L34" s="37">
        <f>META!O9</f>
        <v>400679.99999999971</v>
      </c>
      <c r="M34" s="37">
        <f>META!P9</f>
        <v>1001700</v>
      </c>
      <c r="N34" s="37">
        <f>META!Q9</f>
        <v>1202.0399999999991</v>
      </c>
      <c r="O34" s="37">
        <f>META!R9</f>
        <v>4808159.9999999963</v>
      </c>
      <c r="P34" s="286">
        <f>META!S9</f>
        <v>0.25</v>
      </c>
      <c r="Q34" s="163">
        <f>META!T9</f>
        <v>400679.99999999971</v>
      </c>
      <c r="R34" s="193">
        <f>META!U9</f>
        <v>0.39999999999999969</v>
      </c>
      <c r="S34" s="280">
        <f>META!V9</f>
        <v>12</v>
      </c>
    </row>
    <row r="35" spans="2:19" ht="15.95" hidden="1" customHeight="1" x14ac:dyDescent="0.25">
      <c r="B35" s="57"/>
      <c r="C35" s="57"/>
      <c r="D35" s="58"/>
      <c r="E35" s="59"/>
      <c r="F35" s="60"/>
      <c r="G35" s="60"/>
      <c r="H35" s="60"/>
      <c r="I35" s="37" t="e">
        <f>META!#REF!</f>
        <v>#REF!</v>
      </c>
      <c r="N35" s="37">
        <f>META!R10</f>
        <v>0</v>
      </c>
      <c r="O35" s="37">
        <f>META!R10</f>
        <v>0</v>
      </c>
      <c r="P35" s="37">
        <f>META!U10</f>
        <v>0</v>
      </c>
      <c r="Q35" s="79">
        <f>META!T10</f>
        <v>0</v>
      </c>
      <c r="R35" s="79">
        <f>META!U10</f>
        <v>0</v>
      </c>
    </row>
    <row r="36" spans="2:19" ht="15.95" hidden="1" customHeight="1" x14ac:dyDescent="0.25">
      <c r="B36" s="57"/>
      <c r="C36" s="57"/>
      <c r="D36" s="58"/>
      <c r="E36" s="59"/>
      <c r="F36" s="60"/>
      <c r="G36" s="60"/>
      <c r="H36" s="60"/>
      <c r="I36" s="37" t="e">
        <f>META!#REF!</f>
        <v>#REF!</v>
      </c>
      <c r="N36" s="37">
        <f>META!R11</f>
        <v>115208160</v>
      </c>
      <c r="O36" s="37">
        <f>META!R11</f>
        <v>115208160</v>
      </c>
      <c r="P36" s="37">
        <f>META!U11</f>
        <v>0.4</v>
      </c>
      <c r="Q36" s="79">
        <f>META!T11</f>
        <v>9600680</v>
      </c>
      <c r="R36" s="79">
        <f>META!U11</f>
        <v>0.4</v>
      </c>
    </row>
    <row r="38" spans="2:19" ht="21.6" customHeight="1" x14ac:dyDescent="0.25"/>
    <row r="40" spans="2:19" ht="37.5" x14ac:dyDescent="0.25">
      <c r="B40" s="197" t="s">
        <v>32</v>
      </c>
      <c r="C40" s="198"/>
      <c r="D40" s="198"/>
      <c r="E40" s="166" t="s">
        <v>33</v>
      </c>
      <c r="F40" s="166" t="s">
        <v>34</v>
      </c>
      <c r="G40" s="204" t="s">
        <v>35</v>
      </c>
    </row>
    <row r="41" spans="2:19" ht="18.75" x14ac:dyDescent="0.25">
      <c r="B41" s="297" t="s">
        <v>7</v>
      </c>
      <c r="C41" s="298" t="s">
        <v>23</v>
      </c>
      <c r="D41" s="299"/>
      <c r="E41" s="199">
        <f>'DV360'!C61</f>
        <v>65750</v>
      </c>
      <c r="F41" s="199">
        <f>'DV360'!C70</f>
        <v>8053.4225277071355</v>
      </c>
      <c r="G41" s="199">
        <f>SUM(E41:F41)</f>
        <v>73803.422527707138</v>
      </c>
    </row>
    <row r="42" spans="2:19" ht="39.6" customHeight="1" x14ac:dyDescent="0.25">
      <c r="B42" s="297"/>
      <c r="C42" s="300" t="s">
        <v>4</v>
      </c>
      <c r="D42" s="301"/>
      <c r="E42" s="199">
        <f>META!C49</f>
        <v>66881.455040000001</v>
      </c>
      <c r="F42" s="199">
        <f>META!C56</f>
        <v>2307.4101988799998</v>
      </c>
      <c r="G42" s="199">
        <f t="shared" ref="G42" si="0">SUM(E42:F42)</f>
        <v>69188.865238879996</v>
      </c>
    </row>
    <row r="43" spans="2:19" ht="20.100000000000001" customHeight="1" x14ac:dyDescent="0.25">
      <c r="C43" s="302" t="s">
        <v>36</v>
      </c>
      <c r="D43" s="303"/>
      <c r="E43" s="206">
        <f>SUM(E41:E42)</f>
        <v>132631.45504</v>
      </c>
      <c r="F43" s="206">
        <f>SUM(F41:F42)</f>
        <v>10360.832726587136</v>
      </c>
      <c r="G43" s="206">
        <f>SUM(G41:G42)</f>
        <v>142992.28776658713</v>
      </c>
    </row>
    <row r="44" spans="2:19" x14ac:dyDescent="0.25">
      <c r="E44" s="244"/>
      <c r="F44" s="252"/>
    </row>
    <row r="49" ht="17.25" customHeight="1" x14ac:dyDescent="0.25"/>
  </sheetData>
  <mergeCells count="9">
    <mergeCell ref="B41:B42"/>
    <mergeCell ref="C41:D41"/>
    <mergeCell ref="C42:D42"/>
    <mergeCell ref="C43:D43"/>
    <mergeCell ref="C10:D10"/>
    <mergeCell ref="C11:D11"/>
    <mergeCell ref="C12:D12"/>
    <mergeCell ref="C13:D13"/>
    <mergeCell ref="B10:B13"/>
  </mergeCells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500F-575D-4E53-BB87-41BE13D9D589}">
  <sheetPr>
    <tabColor rgb="FF54EE16"/>
  </sheetPr>
  <dimension ref="A1:HQ112"/>
  <sheetViews>
    <sheetView topLeftCell="A18" zoomScale="55" zoomScaleNormal="55" workbookViewId="0">
      <selection activeCell="F38" sqref="F38"/>
    </sheetView>
  </sheetViews>
  <sheetFormatPr defaultColWidth="12.140625" defaultRowHeight="15.75" x14ac:dyDescent="0.25"/>
  <cols>
    <col min="1" max="1" width="11" style="8" bestFit="1" customWidth="1"/>
    <col min="2" max="2" width="47.85546875" style="9" customWidth="1"/>
    <col min="3" max="3" width="32.42578125" style="9" customWidth="1"/>
    <col min="4" max="4" width="24" style="9" customWidth="1"/>
    <col min="5" max="5" width="18.28515625" style="10" customWidth="1"/>
    <col min="6" max="6" width="37.5703125" style="10" customWidth="1"/>
    <col min="7" max="7" width="89.7109375" style="10" customWidth="1"/>
    <col min="8" max="8" width="41" style="10" customWidth="1"/>
    <col min="9" max="9" width="57.28515625" style="9" customWidth="1"/>
    <col min="10" max="10" width="44.85546875" style="8" customWidth="1"/>
    <col min="11" max="11" width="17.5703125" style="10" customWidth="1"/>
    <col min="12" max="12" width="18.42578125" style="10" customWidth="1"/>
    <col min="13" max="13" width="15.5703125" style="10" customWidth="1"/>
    <col min="14" max="14" width="13.7109375" style="4" customWidth="1"/>
    <col min="15" max="15" width="22.7109375" style="9" customWidth="1"/>
    <col min="16" max="16" width="19.5703125" style="11" customWidth="1"/>
    <col min="17" max="17" width="22.140625" style="11" customWidth="1"/>
    <col min="18" max="18" width="21.42578125" style="25" customWidth="1"/>
    <col min="19" max="19" width="16.140625" style="25" bestFit="1" customWidth="1"/>
    <col min="20" max="20" width="27.140625" style="25" customWidth="1"/>
    <col min="21" max="21" width="26.5703125" style="25" customWidth="1"/>
    <col min="22" max="22" width="19" style="14" customWidth="1"/>
    <col min="23" max="23" width="23.42578125" style="14" customWidth="1"/>
    <col min="24" max="24" width="20.42578125" style="14" customWidth="1"/>
    <col min="25" max="25" width="22.7109375" style="13" customWidth="1"/>
    <col min="26" max="26" width="21.85546875" style="15" customWidth="1"/>
    <col min="27" max="27" width="16.42578125" style="31" customWidth="1"/>
    <col min="28" max="28" width="22.5703125" style="16" bestFit="1" customWidth="1"/>
    <col min="29" max="29" width="20.5703125" style="8" bestFit="1" customWidth="1"/>
    <col min="30" max="30" width="16.42578125" style="31" customWidth="1"/>
    <col min="31" max="31" width="13" style="8" bestFit="1" customWidth="1"/>
    <col min="32" max="32" width="20.85546875" style="8" bestFit="1" customWidth="1"/>
    <col min="33" max="33" width="20.28515625" style="12" bestFit="1" customWidth="1"/>
    <col min="34" max="34" width="28.140625" style="8" customWidth="1"/>
    <col min="35" max="35" width="30.5703125" style="8" customWidth="1"/>
    <col min="36" max="37" width="12.140625" style="8"/>
    <col min="38" max="38" width="22.85546875" style="8" customWidth="1"/>
    <col min="39" max="16384" width="12.140625" style="8"/>
  </cols>
  <sheetData>
    <row r="1" spans="2:34" x14ac:dyDescent="0.25">
      <c r="E1" s="9"/>
      <c r="I1" s="10"/>
      <c r="J1" s="9"/>
      <c r="K1" s="8"/>
      <c r="O1" s="4"/>
      <c r="P1" s="9"/>
      <c r="R1" s="11"/>
      <c r="S1" s="13"/>
      <c r="V1" s="25"/>
      <c r="W1" s="25"/>
      <c r="Y1" s="25"/>
      <c r="Z1" s="13"/>
      <c r="AA1" s="30"/>
      <c r="AB1" s="8"/>
      <c r="AD1" s="30"/>
      <c r="AE1" s="14"/>
      <c r="AF1" s="16"/>
      <c r="AH1" s="80"/>
    </row>
    <row r="2" spans="2:34" ht="17.25" x14ac:dyDescent="0.25">
      <c r="B2" s="270" t="s">
        <v>37</v>
      </c>
      <c r="C2" s="271"/>
      <c r="E2" s="9"/>
      <c r="F2" s="71" t="s">
        <v>13</v>
      </c>
      <c r="G2" s="71" t="s">
        <v>38</v>
      </c>
      <c r="H2" s="71" t="s">
        <v>39</v>
      </c>
      <c r="I2" s="71" t="s">
        <v>16</v>
      </c>
      <c r="J2" s="71" t="s">
        <v>40</v>
      </c>
      <c r="K2" s="71" t="s">
        <v>18</v>
      </c>
      <c r="L2" s="71" t="s">
        <v>19</v>
      </c>
      <c r="M2" s="71" t="s">
        <v>20</v>
      </c>
      <c r="N2" s="71" t="s">
        <v>41</v>
      </c>
      <c r="O2" s="71" t="s">
        <v>42</v>
      </c>
      <c r="P2" s="71" t="s">
        <v>22</v>
      </c>
      <c r="Q2" s="274" t="s">
        <v>377</v>
      </c>
      <c r="R2" s="274" t="s">
        <v>375</v>
      </c>
      <c r="S2" s="274" t="s">
        <v>376</v>
      </c>
      <c r="T2" s="274" t="s">
        <v>374</v>
      </c>
      <c r="U2" s="274" t="s">
        <v>372</v>
      </c>
      <c r="V2" s="274" t="s">
        <v>373</v>
      </c>
      <c r="W2" s="25"/>
      <c r="Y2" s="25"/>
      <c r="Z2" s="13"/>
      <c r="AA2" s="30"/>
      <c r="AD2" s="30"/>
      <c r="AF2" s="16"/>
      <c r="AH2" s="80"/>
    </row>
    <row r="3" spans="2:34" x14ac:dyDescent="0.25">
      <c r="B3" s="61" t="s">
        <v>43</v>
      </c>
      <c r="C3" s="87" t="s">
        <v>44</v>
      </c>
      <c r="E3" s="9"/>
      <c r="F3" s="95" t="str">
        <f>B20</f>
        <v>UAE</v>
      </c>
      <c r="G3" s="199">
        <f t="shared" ref="G3:G9" si="0">SUMIF(B:B, F3, Y:Y)</f>
        <v>35095</v>
      </c>
      <c r="H3" s="245">
        <f t="shared" ref="H3:H9" si="1">G3*3.6725</f>
        <v>128886.3875</v>
      </c>
      <c r="I3" s="163">
        <f t="shared" ref="I3:I9" si="2">SUMIF(B:B, F3, W:W)</f>
        <v>21484348.125214998</v>
      </c>
      <c r="J3" s="192">
        <f t="shared" ref="J3:J9" si="3">G3/I3*1000</f>
        <v>1.6335147706348572</v>
      </c>
      <c r="K3" s="163">
        <f t="shared" ref="K3:K9" si="4">SUMIF(B:B, F3, AE:AE)</f>
        <v>23025.799793601647</v>
      </c>
      <c r="L3" s="163">
        <f t="shared" ref="L3:L9" si="5">SUMIF(B:B, F3, AB:AB)</f>
        <v>4775000</v>
      </c>
      <c r="M3" s="193">
        <f>O3/P3</f>
        <v>0.49732287326886571</v>
      </c>
      <c r="N3" s="194">
        <v>8</v>
      </c>
      <c r="O3" s="194">
        <f>I3/N3</f>
        <v>2685543.5156518747</v>
      </c>
      <c r="P3" s="205">
        <f>S20</f>
        <v>5400000</v>
      </c>
      <c r="Q3" s="163">
        <f>SUMIFS($Y$20:$Y$56,$B$20:$B$56,F3,$I$20:$I$56,$I$20)</f>
        <v>18500</v>
      </c>
      <c r="R3" s="163">
        <f t="shared" ref="R3:R9" si="6">SUMIFS($W$20:$W$56,$B$20:$B$56,F3,$I$20:$I$56,$I$20)</f>
        <v>12660818.713450294</v>
      </c>
      <c r="S3" s="279">
        <f>Q3/R3*1000</f>
        <v>1.4612009237875285</v>
      </c>
      <c r="T3" s="163">
        <f t="shared" ref="T3:T9" si="7">R3/V3</f>
        <v>2110136.4522417155</v>
      </c>
      <c r="U3" s="275">
        <f t="shared" ref="U3:U10" si="8">T3/P3</f>
        <v>0.39076600967439173</v>
      </c>
      <c r="V3" s="205">
        <v>6</v>
      </c>
      <c r="W3" s="25"/>
      <c r="Y3" s="25"/>
      <c r="Z3" s="13"/>
      <c r="AA3" s="30"/>
      <c r="AD3" s="30"/>
      <c r="AF3" s="16"/>
      <c r="AH3" s="80"/>
    </row>
    <row r="4" spans="2:34" x14ac:dyDescent="0.25">
      <c r="B4" s="61" t="s">
        <v>45</v>
      </c>
      <c r="C4" s="87" t="s">
        <v>46</v>
      </c>
      <c r="E4" s="9"/>
      <c r="F4" s="95" t="str">
        <f>B26</f>
        <v>Kuwait</v>
      </c>
      <c r="G4" s="199">
        <f t="shared" si="0"/>
        <v>4550</v>
      </c>
      <c r="H4" s="245">
        <f t="shared" si="1"/>
        <v>16709.875</v>
      </c>
      <c r="I4" s="163">
        <f t="shared" si="2"/>
        <v>8884126.9841269851</v>
      </c>
      <c r="J4" s="192">
        <f t="shared" si="3"/>
        <v>0.51214936573164183</v>
      </c>
      <c r="K4" s="163">
        <f t="shared" si="4"/>
        <v>10584.126984126984</v>
      </c>
      <c r="L4" s="163">
        <f t="shared" si="5"/>
        <v>2012063.4920634921</v>
      </c>
      <c r="M4" s="193">
        <f t="shared" ref="M4:M7" si="9">O4/P4</f>
        <v>0.50477994227994238</v>
      </c>
      <c r="N4" s="194">
        <v>8</v>
      </c>
      <c r="O4" s="194">
        <f t="shared" ref="O4:O7" si="10">I4/N4</f>
        <v>1110515.8730158731</v>
      </c>
      <c r="P4" s="205">
        <f>S26</f>
        <v>2200000</v>
      </c>
      <c r="Q4" s="163">
        <f>SUMIFS($Y$20:$Y$47,$B$20:$B$47,F4,$I$20:$I$47,$I$20)</f>
        <v>2300</v>
      </c>
      <c r="R4" s="163">
        <f t="shared" si="6"/>
        <v>5800000</v>
      </c>
      <c r="S4" s="279">
        <f t="shared" ref="S4:S10" si="11">Q4/R4*1000</f>
        <v>0.39655172413793099</v>
      </c>
      <c r="T4" s="163">
        <f t="shared" si="7"/>
        <v>966666.66666666663</v>
      </c>
      <c r="U4" s="275">
        <f t="shared" si="8"/>
        <v>0.43939393939393939</v>
      </c>
      <c r="V4" s="205">
        <v>6</v>
      </c>
      <c r="W4" s="25"/>
      <c r="Y4" s="25"/>
      <c r="Z4" s="13"/>
      <c r="AA4" s="30"/>
      <c r="AD4" s="30"/>
      <c r="AF4" s="16"/>
      <c r="AH4" s="80"/>
    </row>
    <row r="5" spans="2:34" x14ac:dyDescent="0.25">
      <c r="B5" s="61" t="s">
        <v>47</v>
      </c>
      <c r="C5" s="88" t="str">
        <f>I20</f>
        <v>Awareness</v>
      </c>
      <c r="E5" s="9"/>
      <c r="F5" s="95" t="str">
        <f>B32</f>
        <v>Qatar</v>
      </c>
      <c r="G5" s="199">
        <f t="shared" si="0"/>
        <v>4900</v>
      </c>
      <c r="H5" s="245">
        <f t="shared" si="1"/>
        <v>17995.25</v>
      </c>
      <c r="I5" s="163">
        <f t="shared" si="2"/>
        <v>7149206.3492063498</v>
      </c>
      <c r="J5" s="192">
        <f t="shared" si="3"/>
        <v>0.68539076376554176</v>
      </c>
      <c r="K5" s="163">
        <f t="shared" si="4"/>
        <v>10701.587301587302</v>
      </c>
      <c r="L5" s="163">
        <f t="shared" si="5"/>
        <v>1498316.4983164982</v>
      </c>
      <c r="M5" s="193">
        <f t="shared" si="9"/>
        <v>0.49647266313932986</v>
      </c>
      <c r="N5" s="194">
        <v>8</v>
      </c>
      <c r="O5" s="194">
        <f t="shared" si="10"/>
        <v>893650.79365079373</v>
      </c>
      <c r="P5" s="205">
        <f>S31</f>
        <v>1800000</v>
      </c>
      <c r="Q5" s="163">
        <f>SUMIFS($Y$20:$Y$47,$B$20:$B$47,F5,$I$20:$I$47,$I$20)</f>
        <v>2400</v>
      </c>
      <c r="R5" s="163">
        <f t="shared" si="6"/>
        <v>4366666.666666667</v>
      </c>
      <c r="S5" s="279">
        <f t="shared" si="11"/>
        <v>0.54961832061068694</v>
      </c>
      <c r="T5" s="163">
        <f t="shared" si="7"/>
        <v>727777.77777777787</v>
      </c>
      <c r="U5" s="275">
        <f t="shared" si="8"/>
        <v>0.40432098765432106</v>
      </c>
      <c r="V5" s="205">
        <v>6</v>
      </c>
      <c r="W5" s="25"/>
      <c r="Y5" s="25"/>
      <c r="Z5" s="13"/>
      <c r="AA5" s="30"/>
      <c r="AD5" s="30"/>
      <c r="AF5" s="16"/>
      <c r="AH5" s="80"/>
    </row>
    <row r="6" spans="2:34" x14ac:dyDescent="0.25">
      <c r="B6" s="62" t="s">
        <v>48</v>
      </c>
      <c r="C6" s="89">
        <v>45762</v>
      </c>
      <c r="E6" s="9"/>
      <c r="F6" s="95" t="str">
        <f>B36</f>
        <v>Jordan</v>
      </c>
      <c r="G6" s="199">
        <f t="shared" si="0"/>
        <v>9400</v>
      </c>
      <c r="H6" s="245">
        <f t="shared" si="1"/>
        <v>34521.5</v>
      </c>
      <c r="I6" s="163">
        <f t="shared" si="2"/>
        <v>15794444.444444444</v>
      </c>
      <c r="J6" s="192">
        <f t="shared" si="3"/>
        <v>0.59514597256419277</v>
      </c>
      <c r="K6" s="163">
        <f t="shared" si="4"/>
        <v>27369.444444444445</v>
      </c>
      <c r="L6" s="163">
        <f t="shared" si="5"/>
        <v>5315151.5151515156</v>
      </c>
      <c r="M6" s="193">
        <f t="shared" si="9"/>
        <v>0.49605667225013955</v>
      </c>
      <c r="N6" s="194">
        <v>8</v>
      </c>
      <c r="O6" s="194">
        <f t="shared" si="10"/>
        <v>1974305.5555555555</v>
      </c>
      <c r="P6" s="205">
        <f>S36</f>
        <v>3980000</v>
      </c>
      <c r="Q6" s="163">
        <f>SUMIFS($Y$20:$Y$47,$B$20:$B$47,F6,$I$20:$I$47,$I$20)</f>
        <v>6000</v>
      </c>
      <c r="R6" s="163">
        <f t="shared" si="6"/>
        <v>9444444.444444444</v>
      </c>
      <c r="S6" s="279">
        <f t="shared" si="11"/>
        <v>0.6352941176470589</v>
      </c>
      <c r="T6" s="163">
        <f t="shared" si="7"/>
        <v>1574074.0740740739</v>
      </c>
      <c r="U6" s="275">
        <f t="shared" si="8"/>
        <v>0.39549599851107387</v>
      </c>
      <c r="V6" s="205">
        <v>6</v>
      </c>
      <c r="W6" s="25"/>
      <c r="Y6" s="25"/>
      <c r="Z6" s="13"/>
      <c r="AA6" s="30"/>
      <c r="AD6" s="30"/>
      <c r="AF6" s="16"/>
      <c r="AH6" s="80"/>
    </row>
    <row r="7" spans="2:34" x14ac:dyDescent="0.25">
      <c r="B7" s="62" t="s">
        <v>49</v>
      </c>
      <c r="C7" s="89">
        <v>45808</v>
      </c>
      <c r="E7" s="9"/>
      <c r="F7" s="95" t="str">
        <f>B41</f>
        <v>Lebanon</v>
      </c>
      <c r="G7" s="199">
        <f t="shared" si="0"/>
        <v>3350</v>
      </c>
      <c r="H7" s="245">
        <f t="shared" si="1"/>
        <v>12302.875</v>
      </c>
      <c r="I7" s="163">
        <f t="shared" si="2"/>
        <v>7958333.333333334</v>
      </c>
      <c r="J7" s="192">
        <f t="shared" si="3"/>
        <v>0.42094240837696334</v>
      </c>
      <c r="K7" s="163">
        <f t="shared" si="4"/>
        <v>10416.666666666668</v>
      </c>
      <c r="L7" s="163">
        <f t="shared" si="5"/>
        <v>1386538.4615384615</v>
      </c>
      <c r="M7" s="193">
        <f t="shared" si="9"/>
        <v>0.49989530988274711</v>
      </c>
      <c r="N7" s="194">
        <v>8</v>
      </c>
      <c r="O7" s="194">
        <f t="shared" si="10"/>
        <v>994791.66666666674</v>
      </c>
      <c r="P7" s="205">
        <f>S41</f>
        <v>1990000</v>
      </c>
      <c r="Q7" s="163">
        <f>SUMIFS($Y$20:$Y$47,$B$20:$B$47,F7,$I$20:$I$47,$I$20)</f>
        <v>2200</v>
      </c>
      <c r="R7" s="163">
        <f t="shared" si="6"/>
        <v>5000000</v>
      </c>
      <c r="S7" s="279">
        <f t="shared" si="11"/>
        <v>0.44</v>
      </c>
      <c r="T7" s="163">
        <f t="shared" si="7"/>
        <v>833333.33333333337</v>
      </c>
      <c r="U7" s="275">
        <f t="shared" si="8"/>
        <v>0.41876046901172531</v>
      </c>
      <c r="V7" s="205">
        <v>6</v>
      </c>
      <c r="W7" s="25"/>
      <c r="Y7" s="25"/>
      <c r="Z7" s="13"/>
      <c r="AA7" s="30"/>
      <c r="AD7" s="30"/>
      <c r="AF7" s="16"/>
      <c r="AH7" s="80"/>
    </row>
    <row r="8" spans="2:34" x14ac:dyDescent="0.25">
      <c r="B8" s="61" t="s">
        <v>50</v>
      </c>
      <c r="C8" s="90">
        <v>3.6724999999999999</v>
      </c>
      <c r="E8" s="9"/>
      <c r="F8" s="95" t="s">
        <v>51</v>
      </c>
      <c r="G8" s="199">
        <f t="shared" si="0"/>
        <v>6500</v>
      </c>
      <c r="H8" s="245">
        <f t="shared" si="1"/>
        <v>23871.25</v>
      </c>
      <c r="I8" s="163">
        <f t="shared" si="2"/>
        <v>9522619.0476190485</v>
      </c>
      <c r="J8" s="192">
        <f t="shared" si="3"/>
        <v>0.68258532316539555</v>
      </c>
      <c r="K8" s="163">
        <f t="shared" si="4"/>
        <v>13253.571428571429</v>
      </c>
      <c r="L8" s="163">
        <f t="shared" si="5"/>
        <v>1612142.8571428573</v>
      </c>
      <c r="M8" s="193">
        <f t="shared" ref="M8:M10" si="12">O8/P8</f>
        <v>0.49596974206349209</v>
      </c>
      <c r="N8" s="194">
        <v>8</v>
      </c>
      <c r="O8" s="194">
        <f t="shared" ref="O8:O9" si="13">I8/N8</f>
        <v>1190327.3809523811</v>
      </c>
      <c r="P8" s="205">
        <f>S46</f>
        <v>2400000</v>
      </c>
      <c r="Q8" s="163">
        <f>SUMIFS($Y$20:$Y$55,$B$20:$B55,F8,$I$20:$I$55,$I$20)</f>
        <v>3200</v>
      </c>
      <c r="R8" s="163">
        <f t="shared" si="6"/>
        <v>5375000</v>
      </c>
      <c r="S8" s="279">
        <f t="shared" si="11"/>
        <v>0.59534883720930232</v>
      </c>
      <c r="T8" s="163">
        <f t="shared" si="7"/>
        <v>895833.33333333337</v>
      </c>
      <c r="U8" s="275">
        <f t="shared" si="8"/>
        <v>0.3732638888888889</v>
      </c>
      <c r="V8" s="205">
        <v>6</v>
      </c>
      <c r="W8" s="25"/>
      <c r="Y8" s="25"/>
      <c r="Z8" s="13"/>
      <c r="AA8" s="30"/>
      <c r="AD8" s="30"/>
      <c r="AF8" s="16"/>
      <c r="AH8" s="80"/>
    </row>
    <row r="9" spans="2:34" x14ac:dyDescent="0.25">
      <c r="B9" s="98" t="s">
        <v>52</v>
      </c>
      <c r="C9" s="246">
        <f>SUM(Z21:Z45)</f>
        <v>186195.75</v>
      </c>
      <c r="E9" s="9"/>
      <c r="F9" s="95" t="s">
        <v>53</v>
      </c>
      <c r="G9" s="199">
        <f t="shared" si="0"/>
        <v>1955</v>
      </c>
      <c r="H9" s="245">
        <f t="shared" si="1"/>
        <v>7179.7375000000002</v>
      </c>
      <c r="I9" s="163">
        <f t="shared" si="2"/>
        <v>3267261.9047619049</v>
      </c>
      <c r="J9" s="192">
        <f t="shared" si="3"/>
        <v>0.598360357077792</v>
      </c>
      <c r="K9" s="163">
        <f t="shared" si="4"/>
        <v>3865.1785714285716</v>
      </c>
      <c r="L9" s="163">
        <f t="shared" si="5"/>
        <v>677658.73015873018</v>
      </c>
      <c r="M9" s="193">
        <f t="shared" si="12"/>
        <v>0.49805821718931476</v>
      </c>
      <c r="N9" s="194">
        <v>8</v>
      </c>
      <c r="O9" s="194">
        <f t="shared" si="13"/>
        <v>408407.73809523811</v>
      </c>
      <c r="P9" s="205">
        <f>S51</f>
        <v>820000</v>
      </c>
      <c r="Q9" s="163">
        <f>SUMIFS($Y$20:$Y$56,$B$20:$B56,F9,$I$20:$I$56,$I$20)</f>
        <v>1050</v>
      </c>
      <c r="R9" s="163">
        <f t="shared" si="6"/>
        <v>1937500</v>
      </c>
      <c r="S9" s="279">
        <f t="shared" si="11"/>
        <v>0.54193548387096768</v>
      </c>
      <c r="T9" s="163">
        <f t="shared" si="7"/>
        <v>322916.66666666669</v>
      </c>
      <c r="U9" s="275">
        <f t="shared" si="8"/>
        <v>0.39380081300813008</v>
      </c>
      <c r="V9" s="205">
        <v>6</v>
      </c>
      <c r="W9" s="25"/>
      <c r="Y9" s="25"/>
      <c r="Z9" s="13"/>
      <c r="AA9" s="30"/>
      <c r="AD9" s="30"/>
      <c r="AF9" s="16"/>
      <c r="AH9" s="80"/>
    </row>
    <row r="10" spans="2:34" x14ac:dyDescent="0.25">
      <c r="B10" s="98" t="s">
        <v>9</v>
      </c>
      <c r="C10" s="94">
        <f>SUM(Y21:Y45)</f>
        <v>50700</v>
      </c>
      <c r="E10" s="9"/>
      <c r="F10" s="67" t="s">
        <v>36</v>
      </c>
      <c r="G10" s="162">
        <f>SUM(G3:G9)</f>
        <v>65750</v>
      </c>
      <c r="H10" s="285">
        <f>SUM(H3:H9)</f>
        <v>241466.875</v>
      </c>
      <c r="I10" s="164">
        <f>SUM(I3:I9)</f>
        <v>74060340.188707069</v>
      </c>
      <c r="J10" s="201">
        <f>G10/I10*1000</f>
        <v>0.88778960280857244</v>
      </c>
      <c r="K10" s="164">
        <f>SUM(K3:K9)</f>
        <v>99216.375190427047</v>
      </c>
      <c r="L10" s="164">
        <f>SUM(L3:L9)</f>
        <v>17276871.554371558</v>
      </c>
      <c r="M10" s="202">
        <f t="shared" si="12"/>
        <v>0.49798507388856283</v>
      </c>
      <c r="N10" s="164">
        <v>8</v>
      </c>
      <c r="O10" s="164">
        <f>SUM(O3:O9)</f>
        <v>9257542.5235883836</v>
      </c>
      <c r="P10" s="164">
        <f>SUM(P3:P9)</f>
        <v>18590000</v>
      </c>
      <c r="Q10" s="273">
        <f>SUM(Q3:Q9)</f>
        <v>35650</v>
      </c>
      <c r="R10" s="273">
        <f>SUM(R3:R9)</f>
        <v>44584429.824561402</v>
      </c>
      <c r="S10" s="277">
        <f t="shared" si="11"/>
        <v>0.79960650254543675</v>
      </c>
      <c r="T10" s="273">
        <f>SUM(T3:T9)</f>
        <v>7430738.3040935667</v>
      </c>
      <c r="U10" s="276">
        <f t="shared" si="8"/>
        <v>0.39971696095177872</v>
      </c>
      <c r="V10" s="278">
        <v>6</v>
      </c>
      <c r="W10" s="25"/>
      <c r="Y10" s="25"/>
      <c r="Z10" s="13"/>
      <c r="AA10" s="30"/>
      <c r="AD10" s="30"/>
      <c r="AF10" s="16"/>
      <c r="AH10" s="80"/>
    </row>
    <row r="11" spans="2:34" x14ac:dyDescent="0.25">
      <c r="B11" s="92" t="s">
        <v>54</v>
      </c>
      <c r="C11" s="247">
        <f>SUM(C9+C67)</f>
        <v>188306.46969537815</v>
      </c>
      <c r="E11" s="9"/>
      <c r="F11" s="9"/>
      <c r="G11" s="9"/>
      <c r="H11" s="9"/>
      <c r="J11" s="9"/>
      <c r="K11" s="9"/>
      <c r="L11" s="9"/>
      <c r="M11" s="9"/>
      <c r="O11" s="4"/>
      <c r="P11" s="9"/>
      <c r="Q11" s="9"/>
      <c r="V11" s="25"/>
      <c r="W11" s="25"/>
      <c r="Y11" s="25"/>
      <c r="Z11" s="13"/>
      <c r="AA11" s="30"/>
      <c r="AB11" s="8"/>
      <c r="AD11" s="30"/>
      <c r="AE11" s="14"/>
      <c r="AF11" s="16"/>
      <c r="AH11" s="80"/>
    </row>
    <row r="12" spans="2:34" x14ac:dyDescent="0.25">
      <c r="B12" s="92" t="s">
        <v>11</v>
      </c>
      <c r="C12" s="93">
        <f>C72</f>
        <v>73803.422527707138</v>
      </c>
      <c r="I12" s="10"/>
      <c r="J12" s="10"/>
      <c r="M12" s="9"/>
      <c r="O12" s="4"/>
      <c r="P12" s="9"/>
      <c r="R12" s="11"/>
      <c r="S12" s="13"/>
      <c r="V12" s="25"/>
      <c r="W12" s="25"/>
      <c r="Y12" s="25"/>
      <c r="Z12" s="13"/>
      <c r="AA12" s="30"/>
      <c r="AB12" s="8"/>
      <c r="AD12" s="30"/>
      <c r="AE12" s="14"/>
      <c r="AF12" s="16"/>
      <c r="AH12" s="80"/>
    </row>
    <row r="13" spans="2:34" x14ac:dyDescent="0.25">
      <c r="B13" s="10"/>
      <c r="C13" s="10"/>
      <c r="D13" s="8"/>
      <c r="E13" s="8"/>
      <c r="F13" s="8"/>
      <c r="G13" s="17"/>
      <c r="H13" s="8"/>
      <c r="I13" s="8"/>
      <c r="K13" s="8"/>
      <c r="L13" s="8"/>
      <c r="M13" s="4"/>
      <c r="N13" s="8"/>
      <c r="O13" s="11"/>
      <c r="Q13" s="211"/>
      <c r="R13" s="211"/>
      <c r="S13" s="211"/>
      <c r="T13" s="211"/>
      <c r="U13" s="14"/>
      <c r="X13" s="8"/>
      <c r="Y13" s="15"/>
      <c r="Z13" s="11"/>
      <c r="AA13" s="13"/>
      <c r="AB13" s="8"/>
      <c r="AC13" s="12"/>
      <c r="AD13" s="13"/>
      <c r="AE13" s="16"/>
      <c r="AG13" s="30"/>
    </row>
    <row r="14" spans="2:34" x14ac:dyDescent="0.25">
      <c r="B14" s="10"/>
      <c r="C14" s="10"/>
      <c r="D14" s="8"/>
      <c r="E14" s="8"/>
      <c r="F14" s="8"/>
      <c r="G14" s="17"/>
      <c r="H14" s="8"/>
      <c r="I14" s="8"/>
      <c r="K14" s="8"/>
      <c r="L14" s="8"/>
      <c r="M14" s="4"/>
      <c r="N14" s="8"/>
      <c r="O14" s="11"/>
      <c r="Q14" s="211"/>
      <c r="R14" s="211"/>
      <c r="S14" s="211"/>
      <c r="T14" s="211"/>
      <c r="U14" s="14"/>
      <c r="X14" s="8"/>
      <c r="Y14" s="15"/>
      <c r="Z14" s="11"/>
      <c r="AA14" s="13"/>
      <c r="AB14" s="8"/>
      <c r="AC14" s="12"/>
      <c r="AD14" s="13"/>
      <c r="AE14" s="16"/>
      <c r="AG14" s="30"/>
    </row>
    <row r="15" spans="2:34" x14ac:dyDescent="0.25">
      <c r="B15" s="10"/>
      <c r="C15" s="10"/>
      <c r="D15" s="8"/>
      <c r="E15" s="8"/>
      <c r="F15" s="8"/>
      <c r="G15" s="17"/>
      <c r="H15" s="8"/>
      <c r="I15" s="8"/>
      <c r="K15" s="8"/>
      <c r="L15" s="8"/>
      <c r="M15" s="4"/>
      <c r="N15" s="8"/>
      <c r="O15" s="11"/>
      <c r="Q15" s="211"/>
      <c r="R15" s="211"/>
      <c r="S15" s="211"/>
      <c r="T15" s="211"/>
      <c r="U15" s="14"/>
      <c r="X15" s="8"/>
      <c r="Y15" s="15"/>
      <c r="Z15" s="11"/>
      <c r="AA15" s="13"/>
      <c r="AB15" s="8"/>
      <c r="AC15" s="12"/>
      <c r="AD15" s="13"/>
      <c r="AE15" s="16"/>
      <c r="AG15" s="30"/>
    </row>
    <row r="16" spans="2:34" x14ac:dyDescent="0.25">
      <c r="B16" s="10"/>
      <c r="C16" s="10"/>
      <c r="D16" s="8"/>
      <c r="E16" s="8"/>
      <c r="F16" s="8"/>
      <c r="G16" s="17"/>
      <c r="H16" s="8"/>
      <c r="I16" s="8"/>
      <c r="K16" s="8"/>
      <c r="L16" s="8"/>
      <c r="M16" s="4"/>
      <c r="N16" s="8"/>
      <c r="O16" s="11"/>
      <c r="Q16" s="211"/>
      <c r="R16" s="211"/>
      <c r="S16" s="211"/>
      <c r="T16" s="211"/>
      <c r="U16" s="14"/>
      <c r="X16" s="8"/>
      <c r="Y16" s="15"/>
      <c r="Z16" s="11"/>
      <c r="AA16" s="13"/>
      <c r="AB16" s="8"/>
      <c r="AC16" s="12"/>
      <c r="AD16" s="13"/>
      <c r="AE16" s="16"/>
      <c r="AG16" s="30"/>
    </row>
    <row r="17" spans="1:48" ht="14.45" customHeight="1" x14ac:dyDescent="0.25">
      <c r="B17" s="10"/>
      <c r="C17" s="10"/>
      <c r="D17" s="8"/>
      <c r="E17" s="8"/>
      <c r="F17" s="8"/>
      <c r="G17" s="17"/>
      <c r="H17" s="8"/>
      <c r="I17" s="8"/>
      <c r="K17" s="8"/>
      <c r="L17" s="8"/>
      <c r="M17" s="4"/>
      <c r="N17" s="8"/>
      <c r="O17" s="11"/>
      <c r="Q17" s="211"/>
      <c r="R17" s="211"/>
      <c r="S17" s="211"/>
      <c r="T17" s="211"/>
      <c r="U17" s="14"/>
      <c r="X17" s="8"/>
      <c r="Y17" s="15"/>
      <c r="Z17" s="11"/>
      <c r="AA17" s="13"/>
      <c r="AB17" s="8"/>
      <c r="AC17" s="12"/>
      <c r="AD17" s="13"/>
      <c r="AE17" s="16"/>
      <c r="AG17" s="30"/>
    </row>
    <row r="18" spans="1:48" x14ac:dyDescent="0.25">
      <c r="A18" s="213"/>
      <c r="B18" s="288" t="s">
        <v>55</v>
      </c>
      <c r="C18" s="288" t="s">
        <v>55</v>
      </c>
      <c r="D18" s="288" t="s">
        <v>55</v>
      </c>
      <c r="E18" s="288" t="s">
        <v>55</v>
      </c>
      <c r="F18" s="8"/>
      <c r="G18" s="288" t="s">
        <v>55</v>
      </c>
      <c r="H18" s="288" t="s">
        <v>55</v>
      </c>
      <c r="I18" s="288" t="s">
        <v>55</v>
      </c>
      <c r="J18" s="288" t="s">
        <v>55</v>
      </c>
      <c r="K18" s="288" t="s">
        <v>55</v>
      </c>
      <c r="L18" s="288" t="s">
        <v>55</v>
      </c>
      <c r="M18" s="288" t="s">
        <v>55</v>
      </c>
      <c r="N18" s="288" t="s">
        <v>55</v>
      </c>
      <c r="O18" s="288" t="s">
        <v>55</v>
      </c>
      <c r="P18" s="288" t="s">
        <v>55</v>
      </c>
      <c r="Q18" s="288" t="s">
        <v>55</v>
      </c>
      <c r="R18" s="288" t="s">
        <v>55</v>
      </c>
      <c r="S18" s="288" t="s">
        <v>55</v>
      </c>
      <c r="T18" s="288" t="s">
        <v>55</v>
      </c>
      <c r="U18" s="288" t="s">
        <v>55</v>
      </c>
      <c r="V18" s="288" t="s">
        <v>55</v>
      </c>
      <c r="W18" s="288" t="s">
        <v>55</v>
      </c>
      <c r="X18" s="288" t="s">
        <v>55</v>
      </c>
      <c r="Y18" s="288" t="s">
        <v>55</v>
      </c>
      <c r="Z18" s="288" t="s">
        <v>55</v>
      </c>
      <c r="AA18" s="288" t="s">
        <v>55</v>
      </c>
      <c r="AB18" s="288" t="s">
        <v>55</v>
      </c>
      <c r="AC18" s="288" t="s">
        <v>55</v>
      </c>
      <c r="AD18" s="288" t="s">
        <v>55</v>
      </c>
      <c r="AE18" s="288" t="s">
        <v>55</v>
      </c>
      <c r="AF18" s="288" t="s">
        <v>55</v>
      </c>
      <c r="AG18" s="288" t="s">
        <v>55</v>
      </c>
      <c r="AH18" s="288" t="s">
        <v>55</v>
      </c>
      <c r="AI18" s="288" t="s">
        <v>55</v>
      </c>
    </row>
    <row r="19" spans="1:48" s="212" customFormat="1" ht="72.599999999999994" customHeight="1" x14ac:dyDescent="0.3">
      <c r="A19" s="213" t="s">
        <v>55</v>
      </c>
      <c r="B19" s="48" t="s">
        <v>56</v>
      </c>
      <c r="C19" s="49" t="s">
        <v>43</v>
      </c>
      <c r="D19" s="49" t="s">
        <v>57</v>
      </c>
      <c r="E19" s="48" t="s">
        <v>12</v>
      </c>
      <c r="F19" s="77" t="s">
        <v>62</v>
      </c>
      <c r="G19" s="48" t="s">
        <v>58</v>
      </c>
      <c r="H19" s="48" t="s">
        <v>59</v>
      </c>
      <c r="I19" s="49" t="s">
        <v>60</v>
      </c>
      <c r="J19" s="77" t="s">
        <v>61</v>
      </c>
      <c r="K19" s="77" t="s">
        <v>63</v>
      </c>
      <c r="L19" s="77" t="s">
        <v>64</v>
      </c>
      <c r="M19" s="77" t="s">
        <v>65</v>
      </c>
      <c r="N19" s="77" t="s">
        <v>66</v>
      </c>
      <c r="O19" s="77" t="s">
        <v>48</v>
      </c>
      <c r="P19" s="77" t="s">
        <v>49</v>
      </c>
      <c r="Q19" s="77" t="s">
        <v>67</v>
      </c>
      <c r="R19" s="75" t="s">
        <v>70</v>
      </c>
      <c r="S19" s="50" t="s">
        <v>22</v>
      </c>
      <c r="T19" s="50" t="s">
        <v>71</v>
      </c>
      <c r="U19" s="51" t="s">
        <v>72</v>
      </c>
      <c r="V19" s="75" t="s">
        <v>390</v>
      </c>
      <c r="W19" s="52" t="s">
        <v>16</v>
      </c>
      <c r="X19" s="50" t="s">
        <v>73</v>
      </c>
      <c r="Y19" s="81" t="s">
        <v>385</v>
      </c>
      <c r="Z19" s="81" t="s">
        <v>39</v>
      </c>
      <c r="AA19" s="75" t="s">
        <v>386</v>
      </c>
      <c r="AB19" s="52" t="s">
        <v>69</v>
      </c>
      <c r="AC19" s="54" t="s">
        <v>161</v>
      </c>
      <c r="AD19" s="75" t="s">
        <v>387</v>
      </c>
      <c r="AE19" s="52" t="s">
        <v>68</v>
      </c>
      <c r="AF19" s="53" t="s">
        <v>160</v>
      </c>
      <c r="AG19" s="74" t="s">
        <v>165</v>
      </c>
      <c r="AH19" s="76" t="s">
        <v>389</v>
      </c>
      <c r="AI19" s="76" t="s">
        <v>388</v>
      </c>
      <c r="AJ19" s="18" t="s">
        <v>74</v>
      </c>
      <c r="AV19" s="272"/>
    </row>
    <row r="20" spans="1:48" s="41" customFormat="1" ht="31.5" x14ac:dyDescent="0.25">
      <c r="A20" s="290" t="s">
        <v>55</v>
      </c>
      <c r="B20" s="291" t="s">
        <v>24</v>
      </c>
      <c r="C20" s="291" t="s">
        <v>44</v>
      </c>
      <c r="D20" s="291" t="s">
        <v>391</v>
      </c>
      <c r="E20" s="291" t="s">
        <v>75</v>
      </c>
      <c r="F20" s="292" t="s">
        <v>378</v>
      </c>
      <c r="G20" s="291" t="s">
        <v>76</v>
      </c>
      <c r="H20" s="292" t="s">
        <v>77</v>
      </c>
      <c r="I20" s="292" t="s">
        <v>78</v>
      </c>
      <c r="J20" s="292" t="s">
        <v>79</v>
      </c>
      <c r="K20" s="292" t="s">
        <v>81</v>
      </c>
      <c r="L20" s="161" t="s">
        <v>82</v>
      </c>
      <c r="M20" s="292" t="s">
        <v>83</v>
      </c>
      <c r="N20" s="292" t="s">
        <v>84</v>
      </c>
      <c r="O20" s="293">
        <v>45767</v>
      </c>
      <c r="P20" s="293">
        <v>45807</v>
      </c>
      <c r="Q20" s="161">
        <v>8</v>
      </c>
      <c r="R20" s="292" t="s">
        <v>85</v>
      </c>
      <c r="S20" s="242">
        <v>5400000</v>
      </c>
      <c r="T20" s="243">
        <f>W20/X20</f>
        <v>925925.92592592596</v>
      </c>
      <c r="U20" s="265">
        <f>T20/S20</f>
        <v>0.17146776406035666</v>
      </c>
      <c r="V20" s="240">
        <v>0.9</v>
      </c>
      <c r="W20" s="294">
        <f>(Y20/V20)*1000</f>
        <v>5555555.555555556</v>
      </c>
      <c r="X20" s="243">
        <v>6</v>
      </c>
      <c r="Y20" s="242">
        <v>5000</v>
      </c>
      <c r="Z20" s="295">
        <f>Y20*3.6725</f>
        <v>18362.5</v>
      </c>
      <c r="AA20" s="241">
        <v>0.04</v>
      </c>
      <c r="AB20" s="242">
        <f>Y20/AA20</f>
        <v>125000</v>
      </c>
      <c r="AC20" s="265">
        <f>AB20/W20</f>
        <v>2.2499999999999999E-2</v>
      </c>
      <c r="AD20" s="241">
        <f t="shared" ref="AD20:AD55" si="14">Y20/AE20</f>
        <v>3</v>
      </c>
      <c r="AE20" s="242">
        <f t="shared" ref="AE20:AE55" si="15">AF20*W20</f>
        <v>1666.6666666666667</v>
      </c>
      <c r="AF20" s="265">
        <v>2.9999999999999997E-4</v>
      </c>
      <c r="AG20" s="242" t="s">
        <v>86</v>
      </c>
      <c r="AH20" s="161">
        <f t="shared" ref="AH20:AH55" si="16">Y20*3.5%</f>
        <v>175.00000000000003</v>
      </c>
      <c r="AI20" s="161">
        <f t="shared" ref="AI20:AI55" si="17">Y20+AH20</f>
        <v>5175</v>
      </c>
      <c r="AJ20" s="296" t="s">
        <v>74</v>
      </c>
    </row>
    <row r="21" spans="1:48" s="41" customFormat="1" ht="31.5" x14ac:dyDescent="0.25">
      <c r="A21" s="290" t="s">
        <v>55</v>
      </c>
      <c r="B21" s="291" t="s">
        <v>24</v>
      </c>
      <c r="C21" s="291" t="s">
        <v>44</v>
      </c>
      <c r="D21" s="291" t="s">
        <v>391</v>
      </c>
      <c r="E21" s="291" t="s">
        <v>75</v>
      </c>
      <c r="F21" s="292" t="s">
        <v>80</v>
      </c>
      <c r="G21" s="291" t="s">
        <v>87</v>
      </c>
      <c r="H21" s="292" t="s">
        <v>77</v>
      </c>
      <c r="I21" s="292" t="s">
        <v>78</v>
      </c>
      <c r="J21" s="292" t="s">
        <v>79</v>
      </c>
      <c r="K21" s="292" t="s">
        <v>81</v>
      </c>
      <c r="L21" s="161" t="s">
        <v>82</v>
      </c>
      <c r="M21" s="292" t="s">
        <v>88</v>
      </c>
      <c r="N21" s="292" t="s">
        <v>84</v>
      </c>
      <c r="O21" s="293">
        <v>45762</v>
      </c>
      <c r="P21" s="293">
        <v>45807</v>
      </c>
      <c r="Q21" s="161">
        <v>8</v>
      </c>
      <c r="R21" s="292" t="s">
        <v>85</v>
      </c>
      <c r="S21" s="242">
        <v>5400000</v>
      </c>
      <c r="T21" s="243">
        <f>W21/X21</f>
        <v>833333.33333333337</v>
      </c>
      <c r="U21" s="265">
        <f>T21/S21</f>
        <v>0.15432098765432101</v>
      </c>
      <c r="V21" s="240">
        <v>1.9</v>
      </c>
      <c r="W21" s="294">
        <f>(Y21/V21)*1000</f>
        <v>5000000</v>
      </c>
      <c r="X21" s="243">
        <v>6</v>
      </c>
      <c r="Y21" s="242">
        <v>9500</v>
      </c>
      <c r="Z21" s="295">
        <f t="shared" ref="Z21:Z45" si="18">Y21*3.6725</f>
        <v>34888.75</v>
      </c>
      <c r="AA21" s="241">
        <v>6.0000000000000001E-3</v>
      </c>
      <c r="AB21" s="242">
        <f>Y21/AA21</f>
        <v>1583333.3333333333</v>
      </c>
      <c r="AC21" s="265">
        <f>AB21/W21</f>
        <v>0.31666666666666665</v>
      </c>
      <c r="AD21" s="241">
        <f t="shared" si="14"/>
        <v>1.3571428571428572</v>
      </c>
      <c r="AE21" s="242">
        <f t="shared" si="15"/>
        <v>7000</v>
      </c>
      <c r="AF21" s="265">
        <v>1.4E-3</v>
      </c>
      <c r="AG21" s="242" t="s">
        <v>86</v>
      </c>
      <c r="AH21" s="161">
        <f t="shared" si="16"/>
        <v>332.50000000000006</v>
      </c>
      <c r="AI21" s="161">
        <f t="shared" si="17"/>
        <v>9832.5</v>
      </c>
      <c r="AJ21" s="296" t="s">
        <v>74</v>
      </c>
    </row>
    <row r="22" spans="1:48" s="41" customFormat="1" ht="31.5" x14ac:dyDescent="0.25">
      <c r="A22" s="290" t="s">
        <v>55</v>
      </c>
      <c r="B22" s="291" t="s">
        <v>24</v>
      </c>
      <c r="C22" s="291" t="s">
        <v>44</v>
      </c>
      <c r="D22" s="291" t="s">
        <v>391</v>
      </c>
      <c r="E22" s="291" t="s">
        <v>75</v>
      </c>
      <c r="F22" s="292" t="s">
        <v>80</v>
      </c>
      <c r="G22" s="291" t="s">
        <v>87</v>
      </c>
      <c r="H22" s="292" t="s">
        <v>77</v>
      </c>
      <c r="I22" s="292" t="s">
        <v>78</v>
      </c>
      <c r="J22" s="292" t="s">
        <v>89</v>
      </c>
      <c r="K22" s="292" t="s">
        <v>81</v>
      </c>
      <c r="L22" s="161" t="s">
        <v>82</v>
      </c>
      <c r="M22" s="292" t="s">
        <v>88</v>
      </c>
      <c r="N22" s="292" t="s">
        <v>84</v>
      </c>
      <c r="O22" s="293">
        <v>45762</v>
      </c>
      <c r="P22" s="293">
        <v>45807</v>
      </c>
      <c r="Q22" s="161">
        <v>8</v>
      </c>
      <c r="R22" s="292" t="s">
        <v>85</v>
      </c>
      <c r="S22" s="242">
        <v>5400000</v>
      </c>
      <c r="T22" s="243">
        <f>W22/X22</f>
        <v>350877.19298245618</v>
      </c>
      <c r="U22" s="265">
        <f>T22/S22</f>
        <v>6.497725795971411E-2</v>
      </c>
      <c r="V22" s="240">
        <v>1.9</v>
      </c>
      <c r="W22" s="294">
        <f>(Y22/V22)*1000</f>
        <v>2105263.1578947371</v>
      </c>
      <c r="X22" s="243">
        <v>6</v>
      </c>
      <c r="Y22" s="242">
        <v>4000</v>
      </c>
      <c r="Z22" s="295">
        <f t="shared" ref="Z22" si="19">Y22*3.6725</f>
        <v>14690</v>
      </c>
      <c r="AA22" s="241">
        <v>6.0000000000000001E-3</v>
      </c>
      <c r="AB22" s="242">
        <f>Y22/AA22</f>
        <v>666666.66666666663</v>
      </c>
      <c r="AC22" s="265">
        <f>AB22/W22</f>
        <v>0.3166666666666666</v>
      </c>
      <c r="AD22" s="241">
        <f t="shared" si="14"/>
        <v>1.3571428571428572</v>
      </c>
      <c r="AE22" s="242">
        <f t="shared" si="15"/>
        <v>2947.3684210526317</v>
      </c>
      <c r="AF22" s="265">
        <v>1.4E-3</v>
      </c>
      <c r="AG22" s="242" t="s">
        <v>86</v>
      </c>
      <c r="AH22" s="161">
        <f t="shared" si="16"/>
        <v>140</v>
      </c>
      <c r="AI22" s="161">
        <f t="shared" si="17"/>
        <v>4140</v>
      </c>
      <c r="AJ22" s="296" t="s">
        <v>74</v>
      </c>
    </row>
    <row r="23" spans="1:48" s="41" customFormat="1" ht="47.25" x14ac:dyDescent="0.25">
      <c r="A23" s="290" t="s">
        <v>55</v>
      </c>
      <c r="B23" s="291" t="s">
        <v>24</v>
      </c>
      <c r="C23" s="291" t="s">
        <v>44</v>
      </c>
      <c r="D23" s="291" t="s">
        <v>391</v>
      </c>
      <c r="E23" s="291" t="s">
        <v>75</v>
      </c>
      <c r="F23" s="292" t="s">
        <v>80</v>
      </c>
      <c r="G23" s="291" t="s">
        <v>90</v>
      </c>
      <c r="H23" s="292" t="s">
        <v>91</v>
      </c>
      <c r="I23" s="292" t="s">
        <v>92</v>
      </c>
      <c r="J23" s="292" t="s">
        <v>93</v>
      </c>
      <c r="K23" s="292" t="s">
        <v>81</v>
      </c>
      <c r="L23" s="161" t="s">
        <v>82</v>
      </c>
      <c r="M23" s="292" t="s">
        <v>94</v>
      </c>
      <c r="N23" s="292" t="s">
        <v>84</v>
      </c>
      <c r="O23" s="293">
        <v>45762</v>
      </c>
      <c r="P23" s="293">
        <v>45807</v>
      </c>
      <c r="Q23" s="161">
        <v>8</v>
      </c>
      <c r="R23" s="292" t="s">
        <v>95</v>
      </c>
      <c r="S23" s="242">
        <v>2960000</v>
      </c>
      <c r="T23" s="243">
        <f>W23/X23</f>
        <v>686274.50980392157</v>
      </c>
      <c r="U23" s="265">
        <f>T23/S23</f>
        <v>0.2318494965553789</v>
      </c>
      <c r="V23" s="240">
        <v>1.7</v>
      </c>
      <c r="W23" s="294">
        <f>AB23/AC23</f>
        <v>4117647.0588235292</v>
      </c>
      <c r="X23" s="243">
        <v>6</v>
      </c>
      <c r="Y23" s="242">
        <v>7000</v>
      </c>
      <c r="Z23" s="295">
        <f t="shared" si="18"/>
        <v>25707.5</v>
      </c>
      <c r="AA23" s="241">
        <v>5.0000000000000001E-3</v>
      </c>
      <c r="AB23" s="242">
        <f>Y23/AA23</f>
        <v>1400000</v>
      </c>
      <c r="AC23" s="265">
        <v>0.34</v>
      </c>
      <c r="AD23" s="241">
        <f t="shared" si="14"/>
        <v>1.2142857142857144</v>
      </c>
      <c r="AE23" s="242">
        <f t="shared" si="15"/>
        <v>5764.7058823529405</v>
      </c>
      <c r="AF23" s="265">
        <v>1.4E-3</v>
      </c>
      <c r="AG23" s="242" t="s">
        <v>86</v>
      </c>
      <c r="AH23" s="161">
        <f t="shared" si="16"/>
        <v>245.00000000000003</v>
      </c>
      <c r="AI23" s="161">
        <f t="shared" si="17"/>
        <v>7245</v>
      </c>
      <c r="AJ23" s="296" t="s">
        <v>74</v>
      </c>
    </row>
    <row r="24" spans="1:48" s="41" customFormat="1" ht="47.25" x14ac:dyDescent="0.25">
      <c r="A24" s="290" t="s">
        <v>55</v>
      </c>
      <c r="B24" s="291" t="s">
        <v>24</v>
      </c>
      <c r="C24" s="291" t="s">
        <v>44</v>
      </c>
      <c r="D24" s="291" t="s">
        <v>391</v>
      </c>
      <c r="E24" s="291" t="s">
        <v>75</v>
      </c>
      <c r="F24" s="292" t="s">
        <v>80</v>
      </c>
      <c r="G24" s="291" t="s">
        <v>90</v>
      </c>
      <c r="H24" s="292" t="s">
        <v>91</v>
      </c>
      <c r="I24" s="292" t="s">
        <v>92</v>
      </c>
      <c r="J24" s="292" t="s">
        <v>93</v>
      </c>
      <c r="K24" s="291" t="s">
        <v>96</v>
      </c>
      <c r="L24" s="161" t="s">
        <v>82</v>
      </c>
      <c r="M24" s="292" t="s">
        <v>94</v>
      </c>
      <c r="N24" s="292" t="s">
        <v>84</v>
      </c>
      <c r="O24" s="293">
        <v>45762</v>
      </c>
      <c r="P24" s="293">
        <v>45807</v>
      </c>
      <c r="Q24" s="161">
        <v>8</v>
      </c>
      <c r="R24" s="292" t="s">
        <v>95</v>
      </c>
      <c r="S24" s="242">
        <v>2960000</v>
      </c>
      <c r="T24" s="243">
        <f>W24/X24</f>
        <v>504201.68067226891</v>
      </c>
      <c r="U24" s="265">
        <f>T24/S24</f>
        <v>0.17033840563252328</v>
      </c>
      <c r="V24" s="240">
        <v>1.7</v>
      </c>
      <c r="W24" s="294">
        <f>AB24/AC24</f>
        <v>3529411.7647058824</v>
      </c>
      <c r="X24" s="243">
        <v>7</v>
      </c>
      <c r="Y24" s="242">
        <v>6000</v>
      </c>
      <c r="Z24" s="295">
        <f t="shared" ref="Z24" si="20">Y24*3.6725</f>
        <v>22035</v>
      </c>
      <c r="AA24" s="241">
        <v>6.0000000000000001E-3</v>
      </c>
      <c r="AB24" s="242">
        <f>Y24/AA24</f>
        <v>1000000</v>
      </c>
      <c r="AC24" s="265">
        <v>0.28333333333333333</v>
      </c>
      <c r="AD24" s="241">
        <f t="shared" si="14"/>
        <v>1.2142857142857144</v>
      </c>
      <c r="AE24" s="242">
        <f t="shared" si="15"/>
        <v>4941.1764705882351</v>
      </c>
      <c r="AF24" s="265">
        <v>1.4E-3</v>
      </c>
      <c r="AG24" s="242" t="s">
        <v>86</v>
      </c>
      <c r="AH24" s="161">
        <f t="shared" si="16"/>
        <v>210.00000000000003</v>
      </c>
      <c r="AI24" s="161">
        <f t="shared" si="17"/>
        <v>6210</v>
      </c>
      <c r="AJ24" s="296" t="s">
        <v>74</v>
      </c>
    </row>
    <row r="25" spans="1:48" s="41" customFormat="1" x14ac:dyDescent="0.25">
      <c r="A25" s="290" t="s">
        <v>55</v>
      </c>
      <c r="B25" s="291" t="s">
        <v>24</v>
      </c>
      <c r="C25" s="291" t="s">
        <v>44</v>
      </c>
      <c r="D25" s="291" t="s">
        <v>391</v>
      </c>
      <c r="E25" s="291" t="s">
        <v>75</v>
      </c>
      <c r="F25" s="292" t="s">
        <v>80</v>
      </c>
      <c r="G25" s="291" t="s">
        <v>97</v>
      </c>
      <c r="H25" s="292" t="s">
        <v>91</v>
      </c>
      <c r="I25" s="292" t="s">
        <v>92</v>
      </c>
      <c r="J25" s="292" t="s">
        <v>98</v>
      </c>
      <c r="K25" s="292" t="s">
        <v>81</v>
      </c>
      <c r="L25" s="161" t="s">
        <v>82</v>
      </c>
      <c r="M25" s="292" t="s">
        <v>99</v>
      </c>
      <c r="N25" s="292" t="s">
        <v>84</v>
      </c>
      <c r="O25" s="293">
        <v>45762</v>
      </c>
      <c r="P25" s="293">
        <v>45807</v>
      </c>
      <c r="Q25" s="161">
        <v>8</v>
      </c>
      <c r="R25" s="292" t="s">
        <v>85</v>
      </c>
      <c r="S25" s="242"/>
      <c r="T25" s="243"/>
      <c r="U25" s="265"/>
      <c r="V25" s="240">
        <v>1.7</v>
      </c>
      <c r="W25" s="294">
        <f>(Y25/V25)*1000</f>
        <v>1176470.5882352942</v>
      </c>
      <c r="X25" s="243">
        <v>7</v>
      </c>
      <c r="Y25" s="242">
        <v>2000</v>
      </c>
      <c r="Z25" s="295">
        <f t="shared" si="18"/>
        <v>7345</v>
      </c>
      <c r="AA25" s="241" t="s">
        <v>80</v>
      </c>
      <c r="AB25" s="265" t="s">
        <v>80</v>
      </c>
      <c r="AC25" s="265" t="s">
        <v>80</v>
      </c>
      <c r="AD25" s="241">
        <f t="shared" si="14"/>
        <v>2.8333333333333335</v>
      </c>
      <c r="AE25" s="242">
        <f t="shared" si="15"/>
        <v>705.88235294117646</v>
      </c>
      <c r="AF25" s="265">
        <v>5.9999999999999995E-4</v>
      </c>
      <c r="AG25" s="242" t="s">
        <v>86</v>
      </c>
      <c r="AH25" s="161">
        <f t="shared" si="16"/>
        <v>70</v>
      </c>
      <c r="AI25" s="161">
        <f t="shared" si="17"/>
        <v>2070</v>
      </c>
      <c r="AJ25" s="296" t="s">
        <v>74</v>
      </c>
    </row>
    <row r="26" spans="1:48" s="41" customFormat="1" ht="31.5" x14ac:dyDescent="0.25">
      <c r="A26" s="290" t="s">
        <v>55</v>
      </c>
      <c r="B26" s="291" t="s">
        <v>100</v>
      </c>
      <c r="C26" s="291" t="s">
        <v>44</v>
      </c>
      <c r="D26" s="291" t="s">
        <v>391</v>
      </c>
      <c r="E26" s="291" t="s">
        <v>75</v>
      </c>
      <c r="F26" s="292" t="s">
        <v>80</v>
      </c>
      <c r="G26" s="291" t="s">
        <v>76</v>
      </c>
      <c r="H26" s="292" t="s">
        <v>77</v>
      </c>
      <c r="I26" s="292" t="s">
        <v>78</v>
      </c>
      <c r="J26" s="292" t="s">
        <v>79</v>
      </c>
      <c r="K26" s="292" t="s">
        <v>81</v>
      </c>
      <c r="L26" s="161" t="s">
        <v>82</v>
      </c>
      <c r="M26" s="292" t="s">
        <v>83</v>
      </c>
      <c r="N26" s="292" t="s">
        <v>84</v>
      </c>
      <c r="O26" s="293">
        <v>45762</v>
      </c>
      <c r="P26" s="293">
        <v>45807</v>
      </c>
      <c r="Q26" s="161">
        <v>8</v>
      </c>
      <c r="R26" s="292" t="s">
        <v>85</v>
      </c>
      <c r="S26" s="242">
        <v>2200000</v>
      </c>
      <c r="T26" s="243">
        <f>W26/X26</f>
        <v>500000</v>
      </c>
      <c r="U26" s="265">
        <f>T26/S26</f>
        <v>0.22727272727272727</v>
      </c>
      <c r="V26" s="240">
        <v>0.3</v>
      </c>
      <c r="W26" s="294">
        <f>(Y26/V26)*1000</f>
        <v>3000000</v>
      </c>
      <c r="X26" s="243">
        <v>6</v>
      </c>
      <c r="Y26" s="242">
        <v>900</v>
      </c>
      <c r="Z26" s="295">
        <f t="shared" si="18"/>
        <v>3305.25</v>
      </c>
      <c r="AA26" s="241">
        <v>0.02</v>
      </c>
      <c r="AB26" s="242">
        <f>Y26/AA26</f>
        <v>45000</v>
      </c>
      <c r="AC26" s="265">
        <f>AB26/W26</f>
        <v>1.4999999999999999E-2</v>
      </c>
      <c r="AD26" s="241">
        <f t="shared" si="14"/>
        <v>0.3</v>
      </c>
      <c r="AE26" s="242">
        <f t="shared" si="15"/>
        <v>3000</v>
      </c>
      <c r="AF26" s="265">
        <v>1E-3</v>
      </c>
      <c r="AG26" s="242" t="s">
        <v>86</v>
      </c>
      <c r="AH26" s="161">
        <f t="shared" si="16"/>
        <v>31.500000000000004</v>
      </c>
      <c r="AI26" s="161">
        <f t="shared" si="17"/>
        <v>931.5</v>
      </c>
      <c r="AJ26" s="296" t="s">
        <v>74</v>
      </c>
    </row>
    <row r="27" spans="1:48" s="41" customFormat="1" ht="31.5" x14ac:dyDescent="0.25">
      <c r="A27" s="290" t="s">
        <v>55</v>
      </c>
      <c r="B27" s="291" t="s">
        <v>100</v>
      </c>
      <c r="C27" s="291" t="s">
        <v>44</v>
      </c>
      <c r="D27" s="291" t="s">
        <v>391</v>
      </c>
      <c r="E27" s="291" t="s">
        <v>75</v>
      </c>
      <c r="F27" s="292" t="s">
        <v>80</v>
      </c>
      <c r="G27" s="291" t="s">
        <v>87</v>
      </c>
      <c r="H27" s="292" t="s">
        <v>77</v>
      </c>
      <c r="I27" s="292" t="s">
        <v>78</v>
      </c>
      <c r="J27" s="292" t="s">
        <v>79</v>
      </c>
      <c r="K27" s="292" t="s">
        <v>81</v>
      </c>
      <c r="L27" s="161" t="s">
        <v>82</v>
      </c>
      <c r="M27" s="292" t="s">
        <v>88</v>
      </c>
      <c r="N27" s="292" t="s">
        <v>84</v>
      </c>
      <c r="O27" s="293">
        <v>45762</v>
      </c>
      <c r="P27" s="293">
        <v>45807</v>
      </c>
      <c r="Q27" s="161">
        <v>8</v>
      </c>
      <c r="R27" s="292" t="s">
        <v>85</v>
      </c>
      <c r="S27" s="242">
        <v>2200000</v>
      </c>
      <c r="T27" s="243">
        <f>W27/X27</f>
        <v>466666.66666666669</v>
      </c>
      <c r="U27" s="265">
        <f>T27/S27</f>
        <v>0.21212121212121213</v>
      </c>
      <c r="V27" s="240">
        <v>0.5</v>
      </c>
      <c r="W27" s="294">
        <f>(Y27/V27)*1000</f>
        <v>2800000</v>
      </c>
      <c r="X27" s="243">
        <v>6</v>
      </c>
      <c r="Y27" s="242">
        <v>1400</v>
      </c>
      <c r="Z27" s="295">
        <f t="shared" si="18"/>
        <v>5141.5</v>
      </c>
      <c r="AA27" s="241">
        <v>1.8E-3</v>
      </c>
      <c r="AB27" s="242">
        <f>Y27/AA27</f>
        <v>777777.77777777775</v>
      </c>
      <c r="AC27" s="265">
        <f>AB27/W27</f>
        <v>0.27777777777777779</v>
      </c>
      <c r="AD27" s="241">
        <f t="shared" si="14"/>
        <v>0.33333333333333331</v>
      </c>
      <c r="AE27" s="242">
        <f t="shared" si="15"/>
        <v>4200</v>
      </c>
      <c r="AF27" s="265">
        <v>1.5E-3</v>
      </c>
      <c r="AG27" s="242" t="s">
        <v>86</v>
      </c>
      <c r="AH27" s="161">
        <f t="shared" si="16"/>
        <v>49.000000000000007</v>
      </c>
      <c r="AI27" s="161">
        <f t="shared" si="17"/>
        <v>1449</v>
      </c>
      <c r="AJ27" s="296" t="s">
        <v>74</v>
      </c>
    </row>
    <row r="28" spans="1:48" s="41" customFormat="1" ht="47.25" x14ac:dyDescent="0.25">
      <c r="A28" s="290" t="s">
        <v>55</v>
      </c>
      <c r="B28" s="291" t="s">
        <v>100</v>
      </c>
      <c r="C28" s="291" t="s">
        <v>44</v>
      </c>
      <c r="D28" s="291" t="s">
        <v>391</v>
      </c>
      <c r="E28" s="291" t="s">
        <v>75</v>
      </c>
      <c r="F28" s="292" t="s">
        <v>80</v>
      </c>
      <c r="G28" s="291" t="s">
        <v>90</v>
      </c>
      <c r="H28" s="292" t="s">
        <v>91</v>
      </c>
      <c r="I28" s="292" t="s">
        <v>92</v>
      </c>
      <c r="J28" s="292" t="s">
        <v>93</v>
      </c>
      <c r="K28" s="292" t="s">
        <v>81</v>
      </c>
      <c r="L28" s="161" t="s">
        <v>82</v>
      </c>
      <c r="M28" s="292" t="s">
        <v>94</v>
      </c>
      <c r="N28" s="292" t="s">
        <v>84</v>
      </c>
      <c r="O28" s="293">
        <v>45762</v>
      </c>
      <c r="P28" s="293">
        <v>45807</v>
      </c>
      <c r="Q28" s="161">
        <v>8</v>
      </c>
      <c r="R28" s="292" t="s">
        <v>95</v>
      </c>
      <c r="S28" s="242">
        <v>997000</v>
      </c>
      <c r="T28" s="243">
        <f>W28/X28</f>
        <v>204081.63265306124</v>
      </c>
      <c r="U28" s="265">
        <f>T28/S28</f>
        <v>0.20469571981249873</v>
      </c>
      <c r="V28" s="240">
        <v>0.7</v>
      </c>
      <c r="W28" s="294">
        <f>AB28/AC28</f>
        <v>1428571.4285714286</v>
      </c>
      <c r="X28" s="243">
        <v>7</v>
      </c>
      <c r="Y28" s="242">
        <v>1000</v>
      </c>
      <c r="Z28" s="295">
        <f t="shared" si="18"/>
        <v>3672.5</v>
      </c>
      <c r="AA28" s="241">
        <v>1.4E-3</v>
      </c>
      <c r="AB28" s="242">
        <f>Y28/AA28</f>
        <v>714285.71428571432</v>
      </c>
      <c r="AC28" s="265">
        <v>0.5</v>
      </c>
      <c r="AD28" s="241">
        <f t="shared" si="14"/>
        <v>0.7</v>
      </c>
      <c r="AE28" s="242">
        <f t="shared" si="15"/>
        <v>1428.5714285714287</v>
      </c>
      <c r="AF28" s="265">
        <v>1E-3</v>
      </c>
      <c r="AG28" s="242" t="s">
        <v>86</v>
      </c>
      <c r="AH28" s="161">
        <f t="shared" si="16"/>
        <v>35</v>
      </c>
      <c r="AI28" s="161">
        <f t="shared" si="17"/>
        <v>1035</v>
      </c>
      <c r="AJ28" s="296" t="s">
        <v>74</v>
      </c>
    </row>
    <row r="29" spans="1:48" s="41" customFormat="1" ht="47.25" x14ac:dyDescent="0.25">
      <c r="A29" s="290" t="s">
        <v>55</v>
      </c>
      <c r="B29" s="291" t="s">
        <v>100</v>
      </c>
      <c r="C29" s="291" t="s">
        <v>44</v>
      </c>
      <c r="D29" s="291" t="s">
        <v>391</v>
      </c>
      <c r="E29" s="291" t="s">
        <v>75</v>
      </c>
      <c r="F29" s="292" t="s">
        <v>80</v>
      </c>
      <c r="G29" s="291" t="s">
        <v>90</v>
      </c>
      <c r="H29" s="292" t="s">
        <v>91</v>
      </c>
      <c r="I29" s="292" t="s">
        <v>92</v>
      </c>
      <c r="J29" s="292" t="s">
        <v>93</v>
      </c>
      <c r="K29" s="291" t="s">
        <v>96</v>
      </c>
      <c r="L29" s="161" t="s">
        <v>82</v>
      </c>
      <c r="M29" s="292" t="s">
        <v>94</v>
      </c>
      <c r="N29" s="292" t="s">
        <v>84</v>
      </c>
      <c r="O29" s="293">
        <v>45762</v>
      </c>
      <c r="P29" s="293">
        <v>45807</v>
      </c>
      <c r="Q29" s="161">
        <v>8</v>
      </c>
      <c r="R29" s="292" t="s">
        <v>95</v>
      </c>
      <c r="S29" s="242">
        <v>997000</v>
      </c>
      <c r="T29" s="243">
        <f>W29/X29</f>
        <v>150793.6507936508</v>
      </c>
      <c r="U29" s="265">
        <f>T29/S29</f>
        <v>0.15124739297256851</v>
      </c>
      <c r="V29" s="240">
        <v>0.9</v>
      </c>
      <c r="W29" s="294">
        <f>AB29/AC29</f>
        <v>1055555.5555555555</v>
      </c>
      <c r="X29" s="243">
        <v>7</v>
      </c>
      <c r="Y29" s="242">
        <v>950</v>
      </c>
      <c r="Z29" s="295">
        <f>Y29*3.6725</f>
        <v>3488.875</v>
      </c>
      <c r="AA29" s="241">
        <v>2E-3</v>
      </c>
      <c r="AB29" s="242">
        <f>Y29/AA29</f>
        <v>475000</v>
      </c>
      <c r="AC29" s="265">
        <v>0.45</v>
      </c>
      <c r="AD29" s="241">
        <f t="shared" si="14"/>
        <v>0.90000000000000013</v>
      </c>
      <c r="AE29" s="242">
        <f t="shared" si="15"/>
        <v>1055.5555555555554</v>
      </c>
      <c r="AF29" s="265">
        <v>1E-3</v>
      </c>
      <c r="AG29" s="242" t="s">
        <v>86</v>
      </c>
      <c r="AH29" s="161">
        <f t="shared" si="16"/>
        <v>33.25</v>
      </c>
      <c r="AI29" s="161">
        <f t="shared" si="17"/>
        <v>983.25</v>
      </c>
      <c r="AJ29" s="296" t="s">
        <v>74</v>
      </c>
    </row>
    <row r="30" spans="1:48" s="41" customFormat="1" x14ac:dyDescent="0.25">
      <c r="A30" s="290" t="s">
        <v>55</v>
      </c>
      <c r="B30" s="291" t="s">
        <v>100</v>
      </c>
      <c r="C30" s="291" t="s">
        <v>44</v>
      </c>
      <c r="D30" s="291" t="s">
        <v>391</v>
      </c>
      <c r="E30" s="291" t="s">
        <v>75</v>
      </c>
      <c r="F30" s="292" t="s">
        <v>80</v>
      </c>
      <c r="G30" s="291" t="s">
        <v>97</v>
      </c>
      <c r="H30" s="292" t="s">
        <v>91</v>
      </c>
      <c r="I30" s="292" t="s">
        <v>92</v>
      </c>
      <c r="J30" s="292" t="s">
        <v>98</v>
      </c>
      <c r="K30" s="292" t="s">
        <v>81</v>
      </c>
      <c r="L30" s="161" t="s">
        <v>82</v>
      </c>
      <c r="M30" s="292" t="s">
        <v>99</v>
      </c>
      <c r="N30" s="292" t="s">
        <v>84</v>
      </c>
      <c r="O30" s="293">
        <v>45762</v>
      </c>
      <c r="P30" s="293">
        <v>45807</v>
      </c>
      <c r="Q30" s="161">
        <v>8</v>
      </c>
      <c r="R30" s="292" t="s">
        <v>85</v>
      </c>
      <c r="S30" s="242"/>
      <c r="T30" s="243"/>
      <c r="U30" s="265"/>
      <c r="V30" s="240">
        <v>0.5</v>
      </c>
      <c r="W30" s="294">
        <f>(Y30/V30)*1000</f>
        <v>600000</v>
      </c>
      <c r="X30" s="243">
        <v>7</v>
      </c>
      <c r="Y30" s="242">
        <v>300</v>
      </c>
      <c r="Z30" s="295">
        <f t="shared" si="18"/>
        <v>1101.75</v>
      </c>
      <c r="AA30" s="241" t="s">
        <v>80</v>
      </c>
      <c r="AB30" s="265" t="s">
        <v>80</v>
      </c>
      <c r="AC30" s="265" t="s">
        <v>80</v>
      </c>
      <c r="AD30" s="241">
        <f t="shared" si="14"/>
        <v>0.33333333333333331</v>
      </c>
      <c r="AE30" s="242">
        <f t="shared" si="15"/>
        <v>900</v>
      </c>
      <c r="AF30" s="265">
        <v>1.5E-3</v>
      </c>
      <c r="AG30" s="242" t="s">
        <v>86</v>
      </c>
      <c r="AH30" s="161">
        <f t="shared" si="16"/>
        <v>10.500000000000002</v>
      </c>
      <c r="AI30" s="161">
        <f t="shared" si="17"/>
        <v>310.5</v>
      </c>
      <c r="AJ30" s="296" t="s">
        <v>74</v>
      </c>
    </row>
    <row r="31" spans="1:48" s="41" customFormat="1" ht="31.5" x14ac:dyDescent="0.25">
      <c r="A31" s="290" t="s">
        <v>55</v>
      </c>
      <c r="B31" s="291" t="s">
        <v>101</v>
      </c>
      <c r="C31" s="291" t="s">
        <v>44</v>
      </c>
      <c r="D31" s="291" t="s">
        <v>391</v>
      </c>
      <c r="E31" s="291" t="s">
        <v>75</v>
      </c>
      <c r="F31" s="292" t="s">
        <v>80</v>
      </c>
      <c r="G31" s="291" t="s">
        <v>76</v>
      </c>
      <c r="H31" s="292" t="s">
        <v>77</v>
      </c>
      <c r="I31" s="292" t="s">
        <v>78</v>
      </c>
      <c r="J31" s="292" t="s">
        <v>79</v>
      </c>
      <c r="K31" s="292" t="s">
        <v>81</v>
      </c>
      <c r="L31" s="161" t="s">
        <v>82</v>
      </c>
      <c r="M31" s="292" t="s">
        <v>83</v>
      </c>
      <c r="N31" s="292" t="s">
        <v>84</v>
      </c>
      <c r="O31" s="293">
        <v>45762</v>
      </c>
      <c r="P31" s="293">
        <v>45807</v>
      </c>
      <c r="Q31" s="161">
        <v>8</v>
      </c>
      <c r="R31" s="292" t="s">
        <v>85</v>
      </c>
      <c r="S31" s="242">
        <v>1800000</v>
      </c>
      <c r="T31" s="243">
        <f>W31/X31</f>
        <v>366666.66666666669</v>
      </c>
      <c r="U31" s="265">
        <f>T31/S31</f>
        <v>0.20370370370370372</v>
      </c>
      <c r="V31" s="240">
        <v>0.5</v>
      </c>
      <c r="W31" s="294">
        <f>(Y31/V31)*1000</f>
        <v>2200000</v>
      </c>
      <c r="X31" s="243">
        <v>6</v>
      </c>
      <c r="Y31" s="242">
        <v>1100</v>
      </c>
      <c r="Z31" s="295">
        <f t="shared" si="18"/>
        <v>4039.75</v>
      </c>
      <c r="AA31" s="241">
        <v>2.7E-2</v>
      </c>
      <c r="AB31" s="242">
        <f>Y31/AA31</f>
        <v>40740.740740740745</v>
      </c>
      <c r="AC31" s="265">
        <f>AB31/W31</f>
        <v>1.8518518518518521E-2</v>
      </c>
      <c r="AD31" s="241">
        <f t="shared" si="14"/>
        <v>0.33333333333333331</v>
      </c>
      <c r="AE31" s="242">
        <f t="shared" si="15"/>
        <v>3300</v>
      </c>
      <c r="AF31" s="265">
        <v>1.5E-3</v>
      </c>
      <c r="AG31" s="242" t="s">
        <v>86</v>
      </c>
      <c r="AH31" s="161">
        <f t="shared" si="16"/>
        <v>38.500000000000007</v>
      </c>
      <c r="AI31" s="161">
        <f t="shared" si="17"/>
        <v>1138.5</v>
      </c>
      <c r="AJ31" s="296" t="s">
        <v>74</v>
      </c>
    </row>
    <row r="32" spans="1:48" s="41" customFormat="1" ht="31.5" x14ac:dyDescent="0.25">
      <c r="A32" s="290" t="s">
        <v>55</v>
      </c>
      <c r="B32" s="291" t="s">
        <v>101</v>
      </c>
      <c r="C32" s="291" t="s">
        <v>44</v>
      </c>
      <c r="D32" s="291" t="s">
        <v>391</v>
      </c>
      <c r="E32" s="291" t="s">
        <v>75</v>
      </c>
      <c r="F32" s="292" t="s">
        <v>80</v>
      </c>
      <c r="G32" s="291" t="s">
        <v>87</v>
      </c>
      <c r="H32" s="292" t="s">
        <v>77</v>
      </c>
      <c r="I32" s="292" t="s">
        <v>78</v>
      </c>
      <c r="J32" s="292" t="s">
        <v>79</v>
      </c>
      <c r="K32" s="292" t="s">
        <v>81</v>
      </c>
      <c r="L32" s="161" t="s">
        <v>82</v>
      </c>
      <c r="M32" s="292" t="s">
        <v>88</v>
      </c>
      <c r="N32" s="292" t="s">
        <v>84</v>
      </c>
      <c r="O32" s="293">
        <v>45762</v>
      </c>
      <c r="P32" s="293">
        <v>45807</v>
      </c>
      <c r="Q32" s="161">
        <v>8</v>
      </c>
      <c r="R32" s="292" t="s">
        <v>85</v>
      </c>
      <c r="S32" s="242">
        <v>1800000</v>
      </c>
      <c r="T32" s="243">
        <f>W32/X32</f>
        <v>361111.11111111118</v>
      </c>
      <c r="U32" s="265">
        <f>T32/S32</f>
        <v>0.20061728395061731</v>
      </c>
      <c r="V32" s="240">
        <v>0.6</v>
      </c>
      <c r="W32" s="294">
        <f>(Y32/V32)*1000</f>
        <v>2166666.666666667</v>
      </c>
      <c r="X32" s="243">
        <v>6</v>
      </c>
      <c r="Y32" s="242">
        <v>1300</v>
      </c>
      <c r="Z32" s="295">
        <f t="shared" si="18"/>
        <v>4774.25</v>
      </c>
      <c r="AA32" s="241">
        <v>2.2000000000000001E-3</v>
      </c>
      <c r="AB32" s="242">
        <f>Y32/AA32</f>
        <v>590909.09090909082</v>
      </c>
      <c r="AC32" s="265">
        <f>AB32/W32</f>
        <v>0.27272727272727265</v>
      </c>
      <c r="AD32" s="241">
        <f t="shared" si="14"/>
        <v>0.29999999999999993</v>
      </c>
      <c r="AE32" s="242">
        <f t="shared" si="15"/>
        <v>4333.3333333333339</v>
      </c>
      <c r="AF32" s="265">
        <v>2E-3</v>
      </c>
      <c r="AG32" s="242" t="s">
        <v>86</v>
      </c>
      <c r="AH32" s="161">
        <f t="shared" si="16"/>
        <v>45.500000000000007</v>
      </c>
      <c r="AI32" s="161">
        <f t="shared" si="17"/>
        <v>1345.5</v>
      </c>
      <c r="AJ32" s="296" t="s">
        <v>74</v>
      </c>
    </row>
    <row r="33" spans="1:36" s="41" customFormat="1" ht="47.25" x14ac:dyDescent="0.25">
      <c r="A33" s="290" t="s">
        <v>55</v>
      </c>
      <c r="B33" s="291" t="s">
        <v>101</v>
      </c>
      <c r="C33" s="291" t="s">
        <v>44</v>
      </c>
      <c r="D33" s="291" t="s">
        <v>391</v>
      </c>
      <c r="E33" s="291" t="s">
        <v>75</v>
      </c>
      <c r="F33" s="292" t="s">
        <v>80</v>
      </c>
      <c r="G33" s="291" t="s">
        <v>90</v>
      </c>
      <c r="H33" s="292" t="s">
        <v>91</v>
      </c>
      <c r="I33" s="292" t="s">
        <v>92</v>
      </c>
      <c r="J33" s="292" t="s">
        <v>93</v>
      </c>
      <c r="K33" s="292" t="s">
        <v>81</v>
      </c>
      <c r="L33" s="161" t="s">
        <v>82</v>
      </c>
      <c r="M33" s="292" t="s">
        <v>94</v>
      </c>
      <c r="N33" s="292" t="s">
        <v>84</v>
      </c>
      <c r="O33" s="293">
        <v>45762</v>
      </c>
      <c r="P33" s="293">
        <v>45807</v>
      </c>
      <c r="Q33" s="161">
        <v>8</v>
      </c>
      <c r="R33" s="292" t="s">
        <v>95</v>
      </c>
      <c r="S33" s="242">
        <v>1010000</v>
      </c>
      <c r="T33" s="243">
        <f>W33/X33</f>
        <v>158730.15873015873</v>
      </c>
      <c r="U33" s="265">
        <f>T33/S33</f>
        <v>0.15715857300015715</v>
      </c>
      <c r="V33" s="240">
        <v>0.9</v>
      </c>
      <c r="W33" s="294">
        <f>AB33/AC33</f>
        <v>1111111.111111111</v>
      </c>
      <c r="X33" s="243">
        <v>7</v>
      </c>
      <c r="Y33" s="242">
        <v>1000</v>
      </c>
      <c r="Z33" s="295">
        <f t="shared" si="18"/>
        <v>3672.5</v>
      </c>
      <c r="AA33" s="241">
        <v>2E-3</v>
      </c>
      <c r="AB33" s="242">
        <f>Y33/AA33</f>
        <v>500000</v>
      </c>
      <c r="AC33" s="265">
        <v>0.45000000000000007</v>
      </c>
      <c r="AD33" s="241">
        <f t="shared" si="14"/>
        <v>0.9</v>
      </c>
      <c r="AE33" s="242">
        <f t="shared" si="15"/>
        <v>1111.1111111111111</v>
      </c>
      <c r="AF33" s="265">
        <v>1E-3</v>
      </c>
      <c r="AG33" s="242" t="s">
        <v>86</v>
      </c>
      <c r="AH33" s="161">
        <f t="shared" si="16"/>
        <v>35</v>
      </c>
      <c r="AI33" s="161">
        <f t="shared" si="17"/>
        <v>1035</v>
      </c>
      <c r="AJ33" s="296" t="s">
        <v>74</v>
      </c>
    </row>
    <row r="34" spans="1:36" s="41" customFormat="1" ht="47.25" x14ac:dyDescent="0.25">
      <c r="A34" s="290" t="s">
        <v>55</v>
      </c>
      <c r="B34" s="291" t="s">
        <v>101</v>
      </c>
      <c r="C34" s="291" t="s">
        <v>44</v>
      </c>
      <c r="D34" s="291" t="s">
        <v>391</v>
      </c>
      <c r="E34" s="291" t="s">
        <v>75</v>
      </c>
      <c r="F34" s="292" t="s">
        <v>80</v>
      </c>
      <c r="G34" s="291" t="s">
        <v>90</v>
      </c>
      <c r="H34" s="292" t="s">
        <v>91</v>
      </c>
      <c r="I34" s="292" t="s">
        <v>92</v>
      </c>
      <c r="J34" s="292" t="s">
        <v>93</v>
      </c>
      <c r="K34" s="291" t="s">
        <v>96</v>
      </c>
      <c r="L34" s="161" t="s">
        <v>82</v>
      </c>
      <c r="M34" s="292" t="s">
        <v>94</v>
      </c>
      <c r="N34" s="292" t="s">
        <v>84</v>
      </c>
      <c r="O34" s="293">
        <v>45762</v>
      </c>
      <c r="P34" s="293">
        <v>45807</v>
      </c>
      <c r="Q34" s="161">
        <v>8</v>
      </c>
      <c r="R34" s="292" t="s">
        <v>95</v>
      </c>
      <c r="S34" s="242">
        <v>1010000</v>
      </c>
      <c r="T34" s="243">
        <f>W34/X34</f>
        <v>157142.85714285713</v>
      </c>
      <c r="U34" s="265">
        <f>T34/S34</f>
        <v>0.15558698727015557</v>
      </c>
      <c r="V34" s="240">
        <v>1</v>
      </c>
      <c r="W34" s="294">
        <f>AB34/AC34</f>
        <v>1100000</v>
      </c>
      <c r="X34" s="243">
        <v>7</v>
      </c>
      <c r="Y34" s="242">
        <v>1100</v>
      </c>
      <c r="Z34" s="295">
        <f t="shared" ref="Z34" si="21">Y34*3.6725</f>
        <v>4039.75</v>
      </c>
      <c r="AA34" s="241">
        <v>3.0000000000000001E-3</v>
      </c>
      <c r="AB34" s="242">
        <f>Y34/AA34</f>
        <v>366666.66666666669</v>
      </c>
      <c r="AC34" s="265">
        <v>0.33333333333333337</v>
      </c>
      <c r="AD34" s="241">
        <f t="shared" si="14"/>
        <v>1</v>
      </c>
      <c r="AE34" s="242">
        <f t="shared" si="15"/>
        <v>1100</v>
      </c>
      <c r="AF34" s="265">
        <v>1E-3</v>
      </c>
      <c r="AG34" s="242" t="s">
        <v>86</v>
      </c>
      <c r="AH34" s="161">
        <f t="shared" si="16"/>
        <v>38.500000000000007</v>
      </c>
      <c r="AI34" s="161">
        <f t="shared" si="17"/>
        <v>1138.5</v>
      </c>
      <c r="AJ34" s="296" t="s">
        <v>74</v>
      </c>
    </row>
    <row r="35" spans="1:36" s="41" customFormat="1" x14ac:dyDescent="0.25">
      <c r="A35" s="290" t="s">
        <v>55</v>
      </c>
      <c r="B35" s="291" t="s">
        <v>101</v>
      </c>
      <c r="C35" s="291" t="s">
        <v>44</v>
      </c>
      <c r="D35" s="291" t="s">
        <v>391</v>
      </c>
      <c r="E35" s="291" t="s">
        <v>75</v>
      </c>
      <c r="F35" s="292" t="s">
        <v>80</v>
      </c>
      <c r="G35" s="291" t="s">
        <v>97</v>
      </c>
      <c r="H35" s="292" t="s">
        <v>91</v>
      </c>
      <c r="I35" s="292" t="s">
        <v>92</v>
      </c>
      <c r="J35" s="292" t="s">
        <v>98</v>
      </c>
      <c r="K35" s="292" t="s">
        <v>81</v>
      </c>
      <c r="L35" s="161" t="s">
        <v>82</v>
      </c>
      <c r="M35" s="292" t="s">
        <v>99</v>
      </c>
      <c r="N35" s="292" t="s">
        <v>84</v>
      </c>
      <c r="O35" s="293">
        <v>45762</v>
      </c>
      <c r="P35" s="293">
        <v>45807</v>
      </c>
      <c r="Q35" s="161">
        <v>8</v>
      </c>
      <c r="R35" s="292" t="s">
        <v>85</v>
      </c>
      <c r="S35" s="242"/>
      <c r="T35" s="243"/>
      <c r="U35" s="265"/>
      <c r="V35" s="240">
        <v>0.7</v>
      </c>
      <c r="W35" s="294">
        <f>(Y35/V35)*1000</f>
        <v>571428.57142857148</v>
      </c>
      <c r="X35" s="243">
        <v>7</v>
      </c>
      <c r="Y35" s="242">
        <v>400</v>
      </c>
      <c r="Z35" s="295">
        <f t="shared" si="18"/>
        <v>1469</v>
      </c>
      <c r="AA35" s="241" t="s">
        <v>80</v>
      </c>
      <c r="AB35" s="265" t="s">
        <v>80</v>
      </c>
      <c r="AC35" s="265" t="s">
        <v>80</v>
      </c>
      <c r="AD35" s="241">
        <f t="shared" si="14"/>
        <v>0.46666666666666662</v>
      </c>
      <c r="AE35" s="242">
        <f t="shared" si="15"/>
        <v>857.14285714285722</v>
      </c>
      <c r="AF35" s="265">
        <v>1.5E-3</v>
      </c>
      <c r="AG35" s="242" t="s">
        <v>86</v>
      </c>
      <c r="AH35" s="161">
        <f t="shared" si="16"/>
        <v>14.000000000000002</v>
      </c>
      <c r="AI35" s="161">
        <f t="shared" si="17"/>
        <v>414</v>
      </c>
      <c r="AJ35" s="296" t="s">
        <v>74</v>
      </c>
    </row>
    <row r="36" spans="1:36" s="41" customFormat="1" ht="31.5" x14ac:dyDescent="0.25">
      <c r="A36" s="290" t="s">
        <v>55</v>
      </c>
      <c r="B36" s="291" t="s">
        <v>102</v>
      </c>
      <c r="C36" s="291" t="s">
        <v>44</v>
      </c>
      <c r="D36" s="291" t="s">
        <v>391</v>
      </c>
      <c r="E36" s="291" t="s">
        <v>75</v>
      </c>
      <c r="F36" s="292" t="s">
        <v>80</v>
      </c>
      <c r="G36" s="291" t="s">
        <v>76</v>
      </c>
      <c r="H36" s="292" t="s">
        <v>77</v>
      </c>
      <c r="I36" s="292" t="s">
        <v>78</v>
      </c>
      <c r="J36" s="292" t="s">
        <v>79</v>
      </c>
      <c r="K36" s="292" t="s">
        <v>81</v>
      </c>
      <c r="L36" s="161" t="s">
        <v>82</v>
      </c>
      <c r="M36" s="292" t="s">
        <v>83</v>
      </c>
      <c r="N36" s="292" t="s">
        <v>84</v>
      </c>
      <c r="O36" s="293">
        <v>45762</v>
      </c>
      <c r="P36" s="293">
        <v>45807</v>
      </c>
      <c r="Q36" s="161">
        <v>8</v>
      </c>
      <c r="R36" s="292" t="s">
        <v>85</v>
      </c>
      <c r="S36" s="242">
        <v>3980000</v>
      </c>
      <c r="T36" s="243">
        <f>W36/X36</f>
        <v>833333.33333333337</v>
      </c>
      <c r="U36" s="265">
        <f>T36/S36</f>
        <v>0.20938023450586266</v>
      </c>
      <c r="V36" s="240">
        <v>0.4</v>
      </c>
      <c r="W36" s="294">
        <f>(Y36/V36)*1000</f>
        <v>5000000</v>
      </c>
      <c r="X36" s="243">
        <v>6</v>
      </c>
      <c r="Y36" s="242">
        <v>2000</v>
      </c>
      <c r="Z36" s="295">
        <f t="shared" si="18"/>
        <v>7345</v>
      </c>
      <c r="AA36" s="240">
        <v>1.0999999999999999E-2</v>
      </c>
      <c r="AB36" s="242">
        <f>Y36/AA36</f>
        <v>181818.18181818182</v>
      </c>
      <c r="AC36" s="265">
        <f>AB36/W36</f>
        <v>3.6363636363636362E-2</v>
      </c>
      <c r="AD36" s="241">
        <f t="shared" si="14"/>
        <v>0.4</v>
      </c>
      <c r="AE36" s="242">
        <f t="shared" si="15"/>
        <v>5000</v>
      </c>
      <c r="AF36" s="265">
        <v>1E-3</v>
      </c>
      <c r="AG36" s="242" t="s">
        <v>86</v>
      </c>
      <c r="AH36" s="161">
        <f t="shared" si="16"/>
        <v>70</v>
      </c>
      <c r="AI36" s="161">
        <f t="shared" si="17"/>
        <v>2070</v>
      </c>
      <c r="AJ36" s="296" t="s">
        <v>74</v>
      </c>
    </row>
    <row r="37" spans="1:36" s="41" customFormat="1" ht="31.5" x14ac:dyDescent="0.25">
      <c r="A37" s="290" t="s">
        <v>55</v>
      </c>
      <c r="B37" s="291" t="s">
        <v>102</v>
      </c>
      <c r="C37" s="291" t="s">
        <v>44</v>
      </c>
      <c r="D37" s="291" t="s">
        <v>391</v>
      </c>
      <c r="E37" s="291" t="s">
        <v>75</v>
      </c>
      <c r="F37" s="292" t="s">
        <v>80</v>
      </c>
      <c r="G37" s="291" t="s">
        <v>87</v>
      </c>
      <c r="H37" s="292" t="s">
        <v>77</v>
      </c>
      <c r="I37" s="292" t="s">
        <v>78</v>
      </c>
      <c r="J37" s="292" t="s">
        <v>79</v>
      </c>
      <c r="K37" s="292" t="s">
        <v>81</v>
      </c>
      <c r="L37" s="161" t="s">
        <v>82</v>
      </c>
      <c r="M37" s="292" t="s">
        <v>88</v>
      </c>
      <c r="N37" s="292" t="s">
        <v>84</v>
      </c>
      <c r="O37" s="293">
        <v>45762</v>
      </c>
      <c r="P37" s="293">
        <v>45807</v>
      </c>
      <c r="Q37" s="161">
        <v>8</v>
      </c>
      <c r="R37" s="292" t="s">
        <v>85</v>
      </c>
      <c r="S37" s="242">
        <v>3980000</v>
      </c>
      <c r="T37" s="243">
        <f>W37/X37</f>
        <v>740740.74074074067</v>
      </c>
      <c r="U37" s="265">
        <f>T37/S37</f>
        <v>0.18611576400521124</v>
      </c>
      <c r="V37" s="240">
        <v>0.9</v>
      </c>
      <c r="W37" s="294">
        <f>(Y37/V37)*1000</f>
        <v>4444444.444444444</v>
      </c>
      <c r="X37" s="243">
        <v>6</v>
      </c>
      <c r="Y37" s="242">
        <v>4000</v>
      </c>
      <c r="Z37" s="295">
        <f t="shared" si="18"/>
        <v>14690</v>
      </c>
      <c r="AA37" s="241">
        <v>3.0000000000000001E-3</v>
      </c>
      <c r="AB37" s="242">
        <f>Y37/AA37</f>
        <v>1333333.3333333333</v>
      </c>
      <c r="AC37" s="265">
        <f>AB37/W37</f>
        <v>0.3</v>
      </c>
      <c r="AD37" s="241">
        <f t="shared" si="14"/>
        <v>0.9</v>
      </c>
      <c r="AE37" s="242">
        <f t="shared" si="15"/>
        <v>4444.4444444444443</v>
      </c>
      <c r="AF37" s="265">
        <v>1E-3</v>
      </c>
      <c r="AG37" s="242" t="s">
        <v>86</v>
      </c>
      <c r="AH37" s="161">
        <f t="shared" si="16"/>
        <v>140</v>
      </c>
      <c r="AI37" s="161">
        <f t="shared" si="17"/>
        <v>4140</v>
      </c>
      <c r="AJ37" s="296" t="s">
        <v>74</v>
      </c>
    </row>
    <row r="38" spans="1:36" s="41" customFormat="1" ht="47.25" x14ac:dyDescent="0.25">
      <c r="A38" s="290" t="s">
        <v>55</v>
      </c>
      <c r="B38" s="291" t="s">
        <v>102</v>
      </c>
      <c r="C38" s="291" t="s">
        <v>44</v>
      </c>
      <c r="D38" s="291" t="s">
        <v>391</v>
      </c>
      <c r="E38" s="291" t="s">
        <v>75</v>
      </c>
      <c r="F38" s="292" t="s">
        <v>80</v>
      </c>
      <c r="G38" s="291" t="s">
        <v>90</v>
      </c>
      <c r="H38" s="292" t="s">
        <v>91</v>
      </c>
      <c r="I38" s="292" t="s">
        <v>92</v>
      </c>
      <c r="J38" s="292" t="s">
        <v>93</v>
      </c>
      <c r="K38" s="292" t="s">
        <v>81</v>
      </c>
      <c r="L38" s="161" t="s">
        <v>82</v>
      </c>
      <c r="M38" s="292" t="s">
        <v>94</v>
      </c>
      <c r="N38" s="292" t="s">
        <v>84</v>
      </c>
      <c r="O38" s="293">
        <v>45762</v>
      </c>
      <c r="P38" s="293">
        <v>45807</v>
      </c>
      <c r="Q38" s="161">
        <v>8</v>
      </c>
      <c r="R38" s="292" t="s">
        <v>95</v>
      </c>
      <c r="S38" s="242">
        <v>2040000</v>
      </c>
      <c r="T38" s="243">
        <f>W38/X38</f>
        <v>428571.42857142858</v>
      </c>
      <c r="U38" s="265">
        <f>T38/S38</f>
        <v>0.21008403361344538</v>
      </c>
      <c r="V38" s="240">
        <v>0.5</v>
      </c>
      <c r="W38" s="294">
        <f>AB38/AC38</f>
        <v>3000000</v>
      </c>
      <c r="X38" s="243">
        <v>7</v>
      </c>
      <c r="Y38" s="242">
        <v>1500</v>
      </c>
      <c r="Z38" s="295">
        <f t="shared" si="18"/>
        <v>5508.75</v>
      </c>
      <c r="AA38" s="241">
        <v>5.9999999999999995E-4</v>
      </c>
      <c r="AB38" s="242">
        <f>Y38/AA38</f>
        <v>2500000</v>
      </c>
      <c r="AC38" s="265">
        <v>0.83333333333333337</v>
      </c>
      <c r="AD38" s="241">
        <f t="shared" si="14"/>
        <v>0.16666666666666666</v>
      </c>
      <c r="AE38" s="242">
        <f t="shared" si="15"/>
        <v>9000</v>
      </c>
      <c r="AF38" s="265">
        <v>3.0000000000000001E-3</v>
      </c>
      <c r="AG38" s="242" t="s">
        <v>86</v>
      </c>
      <c r="AH38" s="161">
        <f t="shared" si="16"/>
        <v>52.500000000000007</v>
      </c>
      <c r="AI38" s="161">
        <f t="shared" si="17"/>
        <v>1552.5</v>
      </c>
      <c r="AJ38" s="296" t="s">
        <v>74</v>
      </c>
    </row>
    <row r="39" spans="1:36" s="41" customFormat="1" ht="47.25" x14ac:dyDescent="0.25">
      <c r="A39" s="290" t="s">
        <v>55</v>
      </c>
      <c r="B39" s="291" t="s">
        <v>102</v>
      </c>
      <c r="C39" s="291" t="s">
        <v>44</v>
      </c>
      <c r="D39" s="291" t="s">
        <v>391</v>
      </c>
      <c r="E39" s="291" t="s">
        <v>75</v>
      </c>
      <c r="F39" s="292" t="s">
        <v>80</v>
      </c>
      <c r="G39" s="291" t="s">
        <v>90</v>
      </c>
      <c r="H39" s="292" t="s">
        <v>91</v>
      </c>
      <c r="I39" s="292" t="s">
        <v>92</v>
      </c>
      <c r="J39" s="292" t="s">
        <v>93</v>
      </c>
      <c r="K39" s="291" t="s">
        <v>96</v>
      </c>
      <c r="L39" s="161" t="s">
        <v>82</v>
      </c>
      <c r="M39" s="292" t="s">
        <v>94</v>
      </c>
      <c r="N39" s="292" t="s">
        <v>84</v>
      </c>
      <c r="O39" s="293">
        <v>45762</v>
      </c>
      <c r="P39" s="293">
        <v>45807</v>
      </c>
      <c r="Q39" s="161">
        <v>8</v>
      </c>
      <c r="R39" s="292" t="s">
        <v>95</v>
      </c>
      <c r="S39" s="242">
        <v>2040000</v>
      </c>
      <c r="T39" s="243">
        <f>W39/X39</f>
        <v>371428.57142857142</v>
      </c>
      <c r="U39" s="265">
        <f>T39/S39</f>
        <v>0.18207282913165265</v>
      </c>
      <c r="V39" s="240">
        <v>0.5</v>
      </c>
      <c r="W39" s="294">
        <f>AB39/AC39</f>
        <v>2600000</v>
      </c>
      <c r="X39" s="243">
        <v>7</v>
      </c>
      <c r="Y39" s="242">
        <v>1300</v>
      </c>
      <c r="Z39" s="295">
        <f t="shared" ref="Z39" si="22">Y39*3.6725</f>
        <v>4774.25</v>
      </c>
      <c r="AA39" s="241">
        <v>1E-3</v>
      </c>
      <c r="AB39" s="242">
        <f>Y39/AA39</f>
        <v>1300000</v>
      </c>
      <c r="AC39" s="265">
        <v>0.5</v>
      </c>
      <c r="AD39" s="241">
        <f t="shared" si="14"/>
        <v>0.16666666666666666</v>
      </c>
      <c r="AE39" s="242">
        <f t="shared" si="15"/>
        <v>7800</v>
      </c>
      <c r="AF39" s="265">
        <v>3.0000000000000001E-3</v>
      </c>
      <c r="AG39" s="242" t="s">
        <v>86</v>
      </c>
      <c r="AH39" s="161">
        <f t="shared" si="16"/>
        <v>45.500000000000007</v>
      </c>
      <c r="AI39" s="161">
        <f t="shared" si="17"/>
        <v>1345.5</v>
      </c>
      <c r="AJ39" s="296" t="s">
        <v>74</v>
      </c>
    </row>
    <row r="40" spans="1:36" s="41" customFormat="1" x14ac:dyDescent="0.25">
      <c r="A40" s="290" t="s">
        <v>55</v>
      </c>
      <c r="B40" s="291" t="s">
        <v>102</v>
      </c>
      <c r="C40" s="291" t="s">
        <v>44</v>
      </c>
      <c r="D40" s="291" t="s">
        <v>391</v>
      </c>
      <c r="E40" s="291" t="s">
        <v>75</v>
      </c>
      <c r="F40" s="292" t="s">
        <v>80</v>
      </c>
      <c r="G40" s="291" t="s">
        <v>97</v>
      </c>
      <c r="H40" s="292" t="s">
        <v>91</v>
      </c>
      <c r="I40" s="292" t="s">
        <v>92</v>
      </c>
      <c r="J40" s="292" t="s">
        <v>98</v>
      </c>
      <c r="K40" s="292" t="s">
        <v>81</v>
      </c>
      <c r="L40" s="161" t="s">
        <v>82</v>
      </c>
      <c r="M40" s="292" t="s">
        <v>99</v>
      </c>
      <c r="N40" s="292" t="s">
        <v>84</v>
      </c>
      <c r="O40" s="293">
        <v>45717</v>
      </c>
      <c r="P40" s="293">
        <v>45747</v>
      </c>
      <c r="Q40" s="161">
        <v>8</v>
      </c>
      <c r="R40" s="292" t="s">
        <v>85</v>
      </c>
      <c r="S40" s="242"/>
      <c r="T40" s="243"/>
      <c r="U40" s="265"/>
      <c r="V40" s="240">
        <v>0.8</v>
      </c>
      <c r="W40" s="294">
        <f>(Y40/V40)*1000</f>
        <v>750000</v>
      </c>
      <c r="X40" s="243">
        <v>7</v>
      </c>
      <c r="Y40" s="242">
        <v>600</v>
      </c>
      <c r="Z40" s="295">
        <f t="shared" si="18"/>
        <v>2203.5</v>
      </c>
      <c r="AA40" s="241" t="s">
        <v>80</v>
      </c>
      <c r="AB40" s="265" t="s">
        <v>80</v>
      </c>
      <c r="AC40" s="265" t="s">
        <v>80</v>
      </c>
      <c r="AD40" s="241">
        <f t="shared" si="14"/>
        <v>0.53333333333333333</v>
      </c>
      <c r="AE40" s="242">
        <f t="shared" si="15"/>
        <v>1125</v>
      </c>
      <c r="AF40" s="265">
        <v>1.5E-3</v>
      </c>
      <c r="AG40" s="242" t="s">
        <v>86</v>
      </c>
      <c r="AH40" s="161">
        <f t="shared" si="16"/>
        <v>21.000000000000004</v>
      </c>
      <c r="AI40" s="161">
        <f t="shared" si="17"/>
        <v>621</v>
      </c>
      <c r="AJ40" s="296" t="s">
        <v>74</v>
      </c>
    </row>
    <row r="41" spans="1:36" s="41" customFormat="1" ht="31.5" x14ac:dyDescent="0.25">
      <c r="A41" s="290" t="s">
        <v>55</v>
      </c>
      <c r="B41" s="291" t="s">
        <v>103</v>
      </c>
      <c r="C41" s="291" t="s">
        <v>44</v>
      </c>
      <c r="D41" s="291" t="s">
        <v>391</v>
      </c>
      <c r="E41" s="291" t="s">
        <v>75</v>
      </c>
      <c r="F41" s="292" t="s">
        <v>80</v>
      </c>
      <c r="G41" s="291" t="s">
        <v>76</v>
      </c>
      <c r="H41" s="292" t="s">
        <v>77</v>
      </c>
      <c r="I41" s="292" t="s">
        <v>78</v>
      </c>
      <c r="J41" s="292" t="s">
        <v>79</v>
      </c>
      <c r="K41" s="292" t="s">
        <v>81</v>
      </c>
      <c r="L41" s="161" t="s">
        <v>82</v>
      </c>
      <c r="M41" s="292" t="s">
        <v>83</v>
      </c>
      <c r="N41" s="292" t="s">
        <v>84</v>
      </c>
      <c r="O41" s="293">
        <v>45717</v>
      </c>
      <c r="P41" s="293">
        <v>45747</v>
      </c>
      <c r="Q41" s="161">
        <v>8</v>
      </c>
      <c r="R41" s="292" t="s">
        <v>85</v>
      </c>
      <c r="S41" s="242">
        <v>1990000</v>
      </c>
      <c r="T41" s="243">
        <f>W41/X41</f>
        <v>444444.4444444445</v>
      </c>
      <c r="U41" s="265">
        <f>T41/S41</f>
        <v>0.22333891680625351</v>
      </c>
      <c r="V41" s="239">
        <v>0.3</v>
      </c>
      <c r="W41" s="294">
        <f>(Y41/V41)*1000</f>
        <v>2666666.666666667</v>
      </c>
      <c r="X41" s="243">
        <v>6</v>
      </c>
      <c r="Y41" s="242">
        <v>800</v>
      </c>
      <c r="Z41" s="295">
        <f t="shared" si="18"/>
        <v>2938</v>
      </c>
      <c r="AA41" s="241">
        <v>1.2999999999999999E-2</v>
      </c>
      <c r="AB41" s="242">
        <f>Y41/AA41</f>
        <v>61538.461538461539</v>
      </c>
      <c r="AC41" s="265">
        <f>AB41/W41</f>
        <v>2.3076923076923075E-2</v>
      </c>
      <c r="AD41" s="241">
        <f t="shared" si="14"/>
        <v>0.3</v>
      </c>
      <c r="AE41" s="242">
        <f t="shared" si="15"/>
        <v>2666.666666666667</v>
      </c>
      <c r="AF41" s="265">
        <v>1E-3</v>
      </c>
      <c r="AG41" s="242" t="s">
        <v>86</v>
      </c>
      <c r="AH41" s="161">
        <f t="shared" si="16"/>
        <v>28.000000000000004</v>
      </c>
      <c r="AI41" s="161">
        <f t="shared" si="17"/>
        <v>828</v>
      </c>
      <c r="AJ41" s="296" t="s">
        <v>74</v>
      </c>
    </row>
    <row r="42" spans="1:36" s="41" customFormat="1" ht="31.5" x14ac:dyDescent="0.25">
      <c r="A42" s="290" t="s">
        <v>55</v>
      </c>
      <c r="B42" s="291" t="s">
        <v>103</v>
      </c>
      <c r="C42" s="291" t="s">
        <v>44</v>
      </c>
      <c r="D42" s="291" t="s">
        <v>391</v>
      </c>
      <c r="E42" s="291" t="s">
        <v>75</v>
      </c>
      <c r="F42" s="292" t="s">
        <v>80</v>
      </c>
      <c r="G42" s="291" t="s">
        <v>87</v>
      </c>
      <c r="H42" s="292" t="s">
        <v>77</v>
      </c>
      <c r="I42" s="292" t="s">
        <v>78</v>
      </c>
      <c r="J42" s="292" t="s">
        <v>79</v>
      </c>
      <c r="K42" s="292" t="s">
        <v>81</v>
      </c>
      <c r="L42" s="161" t="s">
        <v>82</v>
      </c>
      <c r="M42" s="292" t="s">
        <v>88</v>
      </c>
      <c r="N42" s="292" t="s">
        <v>84</v>
      </c>
      <c r="O42" s="293">
        <v>45717</v>
      </c>
      <c r="P42" s="293">
        <v>45747</v>
      </c>
      <c r="Q42" s="161">
        <v>8</v>
      </c>
      <c r="R42" s="292" t="s">
        <v>85</v>
      </c>
      <c r="S42" s="242">
        <v>1990000</v>
      </c>
      <c r="T42" s="243">
        <f>W42/X42</f>
        <v>388888.88888888893</v>
      </c>
      <c r="U42" s="265">
        <f>T42/S42</f>
        <v>0.19542155220547183</v>
      </c>
      <c r="V42" s="239">
        <v>0.6</v>
      </c>
      <c r="W42" s="294">
        <f>(Y42/V42)*1000</f>
        <v>2333333.3333333335</v>
      </c>
      <c r="X42" s="243">
        <v>6</v>
      </c>
      <c r="Y42" s="242">
        <v>1400</v>
      </c>
      <c r="Z42" s="295">
        <f t="shared" si="18"/>
        <v>5141.5</v>
      </c>
      <c r="AA42" s="241">
        <v>2E-3</v>
      </c>
      <c r="AB42" s="242">
        <f>Y42/AA42</f>
        <v>700000</v>
      </c>
      <c r="AC42" s="265">
        <f>AB42/W42</f>
        <v>0.3</v>
      </c>
      <c r="AD42" s="241">
        <f t="shared" si="14"/>
        <v>0.6</v>
      </c>
      <c r="AE42" s="242">
        <f t="shared" si="15"/>
        <v>2333.3333333333335</v>
      </c>
      <c r="AF42" s="265">
        <v>1E-3</v>
      </c>
      <c r="AG42" s="242" t="s">
        <v>86</v>
      </c>
      <c r="AH42" s="161">
        <f t="shared" si="16"/>
        <v>49.000000000000007</v>
      </c>
      <c r="AI42" s="161">
        <f t="shared" si="17"/>
        <v>1449</v>
      </c>
      <c r="AJ42" s="296" t="s">
        <v>74</v>
      </c>
    </row>
    <row r="43" spans="1:36" s="41" customFormat="1" ht="47.25" x14ac:dyDescent="0.25">
      <c r="A43" s="290" t="s">
        <v>55</v>
      </c>
      <c r="B43" s="291" t="s">
        <v>103</v>
      </c>
      <c r="C43" s="291" t="s">
        <v>44</v>
      </c>
      <c r="D43" s="291" t="s">
        <v>391</v>
      </c>
      <c r="E43" s="291" t="s">
        <v>75</v>
      </c>
      <c r="F43" s="292" t="s">
        <v>80</v>
      </c>
      <c r="G43" s="291" t="s">
        <v>90</v>
      </c>
      <c r="H43" s="292" t="s">
        <v>91</v>
      </c>
      <c r="I43" s="292" t="s">
        <v>92</v>
      </c>
      <c r="J43" s="292" t="s">
        <v>93</v>
      </c>
      <c r="K43" s="292" t="s">
        <v>81</v>
      </c>
      <c r="L43" s="161" t="s">
        <v>82</v>
      </c>
      <c r="M43" s="292" t="s">
        <v>94</v>
      </c>
      <c r="N43" s="292" t="s">
        <v>84</v>
      </c>
      <c r="O43" s="293">
        <v>45717</v>
      </c>
      <c r="P43" s="293">
        <v>45747</v>
      </c>
      <c r="Q43" s="161">
        <v>8</v>
      </c>
      <c r="R43" s="292" t="s">
        <v>95</v>
      </c>
      <c r="S43" s="242">
        <v>922000</v>
      </c>
      <c r="T43" s="243">
        <f>W43/X43</f>
        <v>190476.1904761905</v>
      </c>
      <c r="U43" s="265">
        <f>T43/S43</f>
        <v>0.20659022828220228</v>
      </c>
      <c r="V43" s="239">
        <v>0.3</v>
      </c>
      <c r="W43" s="294">
        <f>AB43/AC43</f>
        <v>1333333.3333333335</v>
      </c>
      <c r="X43" s="243">
        <v>7</v>
      </c>
      <c r="Y43" s="242">
        <v>400</v>
      </c>
      <c r="Z43" s="295">
        <f t="shared" si="18"/>
        <v>1469</v>
      </c>
      <c r="AA43" s="241">
        <v>1E-3</v>
      </c>
      <c r="AB43" s="242">
        <f>Y43/AA43</f>
        <v>400000</v>
      </c>
      <c r="AC43" s="265">
        <v>0.3</v>
      </c>
      <c r="AD43" s="241">
        <f t="shared" si="14"/>
        <v>0.15</v>
      </c>
      <c r="AE43" s="242">
        <f t="shared" si="15"/>
        <v>2666.666666666667</v>
      </c>
      <c r="AF43" s="265">
        <v>2E-3</v>
      </c>
      <c r="AG43" s="242" t="s">
        <v>86</v>
      </c>
      <c r="AH43" s="161">
        <f t="shared" si="16"/>
        <v>14.000000000000002</v>
      </c>
      <c r="AI43" s="161">
        <f t="shared" si="17"/>
        <v>414</v>
      </c>
      <c r="AJ43" s="296" t="s">
        <v>74</v>
      </c>
    </row>
    <row r="44" spans="1:36" s="41" customFormat="1" ht="47.25" x14ac:dyDescent="0.25">
      <c r="A44" s="290" t="s">
        <v>55</v>
      </c>
      <c r="B44" s="291" t="s">
        <v>103</v>
      </c>
      <c r="C44" s="291" t="s">
        <v>44</v>
      </c>
      <c r="D44" s="291" t="s">
        <v>391</v>
      </c>
      <c r="E44" s="291" t="s">
        <v>75</v>
      </c>
      <c r="F44" s="292" t="s">
        <v>80</v>
      </c>
      <c r="G44" s="291" t="s">
        <v>90</v>
      </c>
      <c r="H44" s="292" t="s">
        <v>91</v>
      </c>
      <c r="I44" s="292" t="s">
        <v>92</v>
      </c>
      <c r="J44" s="292" t="s">
        <v>93</v>
      </c>
      <c r="K44" s="291" t="s">
        <v>96</v>
      </c>
      <c r="L44" s="161" t="s">
        <v>82</v>
      </c>
      <c r="M44" s="292" t="s">
        <v>94</v>
      </c>
      <c r="N44" s="292" t="s">
        <v>84</v>
      </c>
      <c r="O44" s="293">
        <v>45717</v>
      </c>
      <c r="P44" s="293">
        <v>45747</v>
      </c>
      <c r="Q44" s="161">
        <v>8</v>
      </c>
      <c r="R44" s="292" t="s">
        <v>95</v>
      </c>
      <c r="S44" s="242">
        <v>922000</v>
      </c>
      <c r="T44" s="243">
        <f>W44/X44</f>
        <v>160714.28571428571</v>
      </c>
      <c r="U44" s="265">
        <f>T44/S44</f>
        <v>0.17431050511310814</v>
      </c>
      <c r="V44" s="239">
        <v>0.4</v>
      </c>
      <c r="W44" s="294">
        <f>AB44/AC44</f>
        <v>1125000</v>
      </c>
      <c r="X44" s="243">
        <v>7</v>
      </c>
      <c r="Y44" s="242">
        <v>450</v>
      </c>
      <c r="Z44" s="295">
        <f t="shared" ref="Z44" si="23">Y44*3.6725</f>
        <v>1652.625</v>
      </c>
      <c r="AA44" s="241">
        <v>2E-3</v>
      </c>
      <c r="AB44" s="242">
        <f>Y44/AA44</f>
        <v>225000</v>
      </c>
      <c r="AC44" s="265">
        <v>0.2</v>
      </c>
      <c r="AD44" s="241">
        <f t="shared" si="14"/>
        <v>0.2</v>
      </c>
      <c r="AE44" s="242">
        <f t="shared" si="15"/>
        <v>2250</v>
      </c>
      <c r="AF44" s="265">
        <v>2E-3</v>
      </c>
      <c r="AG44" s="242" t="s">
        <v>86</v>
      </c>
      <c r="AH44" s="161">
        <f t="shared" si="16"/>
        <v>15.750000000000002</v>
      </c>
      <c r="AI44" s="161">
        <f t="shared" si="17"/>
        <v>465.75</v>
      </c>
      <c r="AJ44" s="296" t="s">
        <v>74</v>
      </c>
    </row>
    <row r="45" spans="1:36" s="41" customFormat="1" x14ac:dyDescent="0.25">
      <c r="A45" s="290" t="s">
        <v>55</v>
      </c>
      <c r="B45" s="291" t="s">
        <v>103</v>
      </c>
      <c r="C45" s="291" t="s">
        <v>44</v>
      </c>
      <c r="D45" s="291" t="s">
        <v>391</v>
      </c>
      <c r="E45" s="291" t="s">
        <v>75</v>
      </c>
      <c r="F45" s="292" t="s">
        <v>80</v>
      </c>
      <c r="G45" s="291" t="s">
        <v>97</v>
      </c>
      <c r="H45" s="292" t="s">
        <v>91</v>
      </c>
      <c r="I45" s="292" t="s">
        <v>92</v>
      </c>
      <c r="J45" s="292" t="s">
        <v>98</v>
      </c>
      <c r="K45" s="292" t="s">
        <v>81</v>
      </c>
      <c r="L45" s="161" t="s">
        <v>82</v>
      </c>
      <c r="M45" s="292" t="s">
        <v>99</v>
      </c>
      <c r="N45" s="292" t="s">
        <v>84</v>
      </c>
      <c r="O45" s="293">
        <v>45717</v>
      </c>
      <c r="P45" s="293">
        <v>45747</v>
      </c>
      <c r="Q45" s="161">
        <v>8</v>
      </c>
      <c r="R45" s="292" t="s">
        <v>85</v>
      </c>
      <c r="S45" s="242"/>
      <c r="T45" s="243"/>
      <c r="U45" s="265"/>
      <c r="V45" s="239">
        <v>0.6</v>
      </c>
      <c r="W45" s="294">
        <f>(Y45/V45)*1000</f>
        <v>500000</v>
      </c>
      <c r="X45" s="243">
        <v>7</v>
      </c>
      <c r="Y45" s="242">
        <v>300</v>
      </c>
      <c r="Z45" s="295">
        <f t="shared" si="18"/>
        <v>1101.75</v>
      </c>
      <c r="AA45" s="241" t="s">
        <v>80</v>
      </c>
      <c r="AB45" s="265" t="s">
        <v>80</v>
      </c>
      <c r="AC45" s="265" t="s">
        <v>80</v>
      </c>
      <c r="AD45" s="241">
        <f t="shared" si="14"/>
        <v>0.6</v>
      </c>
      <c r="AE45" s="242">
        <f t="shared" si="15"/>
        <v>500</v>
      </c>
      <c r="AF45" s="265">
        <v>1E-3</v>
      </c>
      <c r="AG45" s="242" t="s">
        <v>86</v>
      </c>
      <c r="AH45" s="161">
        <f t="shared" si="16"/>
        <v>10.500000000000002</v>
      </c>
      <c r="AI45" s="161">
        <f t="shared" si="17"/>
        <v>310.5</v>
      </c>
      <c r="AJ45" s="296" t="s">
        <v>74</v>
      </c>
    </row>
    <row r="46" spans="1:36" s="41" customFormat="1" ht="31.5" x14ac:dyDescent="0.25">
      <c r="A46" s="290" t="s">
        <v>55</v>
      </c>
      <c r="B46" s="291" t="s">
        <v>51</v>
      </c>
      <c r="C46" s="291" t="s">
        <v>44</v>
      </c>
      <c r="D46" s="291" t="s">
        <v>391</v>
      </c>
      <c r="E46" s="291" t="s">
        <v>75</v>
      </c>
      <c r="F46" s="292" t="s">
        <v>80</v>
      </c>
      <c r="G46" s="291" t="s">
        <v>76</v>
      </c>
      <c r="H46" s="292" t="s">
        <v>77</v>
      </c>
      <c r="I46" s="292" t="s">
        <v>78</v>
      </c>
      <c r="J46" s="292" t="s">
        <v>79</v>
      </c>
      <c r="K46" s="292" t="s">
        <v>81</v>
      </c>
      <c r="L46" s="161" t="s">
        <v>82</v>
      </c>
      <c r="M46" s="292" t="s">
        <v>83</v>
      </c>
      <c r="N46" s="292" t="s">
        <v>84</v>
      </c>
      <c r="O46" s="293">
        <v>45717</v>
      </c>
      <c r="P46" s="293">
        <v>45747</v>
      </c>
      <c r="Q46" s="161">
        <v>8</v>
      </c>
      <c r="R46" s="292" t="s">
        <v>85</v>
      </c>
      <c r="S46" s="242">
        <v>2400000</v>
      </c>
      <c r="T46" s="243">
        <f>W46/X46</f>
        <v>458333.33333333331</v>
      </c>
      <c r="U46" s="265">
        <f>T46/S46</f>
        <v>0.19097222222222221</v>
      </c>
      <c r="V46" s="239">
        <v>0.4</v>
      </c>
      <c r="W46" s="294">
        <f>(Y46/V46)*1000</f>
        <v>2750000</v>
      </c>
      <c r="X46" s="243">
        <v>6</v>
      </c>
      <c r="Y46" s="242">
        <v>1100</v>
      </c>
      <c r="Z46" s="295">
        <f t="shared" ref="Z46:Z50" si="24">Y46*3.6725</f>
        <v>4039.75</v>
      </c>
      <c r="AA46" s="241">
        <v>0.02</v>
      </c>
      <c r="AB46" s="242">
        <f>Y46/AA46</f>
        <v>55000</v>
      </c>
      <c r="AC46" s="265">
        <f>AB46/W46</f>
        <v>0.02</v>
      </c>
      <c r="AD46" s="241">
        <f t="shared" si="14"/>
        <v>0.4</v>
      </c>
      <c r="AE46" s="242">
        <f t="shared" si="15"/>
        <v>2750</v>
      </c>
      <c r="AF46" s="265">
        <v>1E-3</v>
      </c>
      <c r="AG46" s="242" t="s">
        <v>86</v>
      </c>
      <c r="AH46" s="161">
        <f t="shared" si="16"/>
        <v>38.500000000000007</v>
      </c>
      <c r="AI46" s="161">
        <f t="shared" si="17"/>
        <v>1138.5</v>
      </c>
      <c r="AJ46" s="296" t="s">
        <v>74</v>
      </c>
    </row>
    <row r="47" spans="1:36" s="41" customFormat="1" ht="31.5" x14ac:dyDescent="0.25">
      <c r="A47" s="290" t="s">
        <v>55</v>
      </c>
      <c r="B47" s="291" t="s">
        <v>51</v>
      </c>
      <c r="C47" s="291" t="s">
        <v>44</v>
      </c>
      <c r="D47" s="291" t="s">
        <v>391</v>
      </c>
      <c r="E47" s="291" t="s">
        <v>75</v>
      </c>
      <c r="F47" s="292" t="s">
        <v>80</v>
      </c>
      <c r="G47" s="291" t="s">
        <v>87</v>
      </c>
      <c r="H47" s="292" t="s">
        <v>77</v>
      </c>
      <c r="I47" s="292" t="s">
        <v>78</v>
      </c>
      <c r="J47" s="292" t="s">
        <v>79</v>
      </c>
      <c r="K47" s="292" t="s">
        <v>81</v>
      </c>
      <c r="L47" s="161" t="s">
        <v>82</v>
      </c>
      <c r="M47" s="292" t="s">
        <v>88</v>
      </c>
      <c r="N47" s="292" t="s">
        <v>84</v>
      </c>
      <c r="O47" s="293">
        <v>45717</v>
      </c>
      <c r="P47" s="293">
        <v>45747</v>
      </c>
      <c r="Q47" s="161">
        <v>8</v>
      </c>
      <c r="R47" s="292" t="s">
        <v>85</v>
      </c>
      <c r="S47" s="242">
        <v>2400000</v>
      </c>
      <c r="T47" s="243">
        <f>W47/X47</f>
        <v>437500</v>
      </c>
      <c r="U47" s="265">
        <f>T47/S47</f>
        <v>0.18229166666666666</v>
      </c>
      <c r="V47" s="239">
        <v>0.8</v>
      </c>
      <c r="W47" s="294">
        <f>(Y47/V47)*1000</f>
        <v>2625000</v>
      </c>
      <c r="X47" s="243">
        <v>6</v>
      </c>
      <c r="Y47" s="242">
        <v>2100</v>
      </c>
      <c r="Z47" s="295">
        <f t="shared" si="24"/>
        <v>7712.25</v>
      </c>
      <c r="AA47" s="241">
        <v>3.0000000000000001E-3</v>
      </c>
      <c r="AB47" s="242">
        <f>Y47/AA47</f>
        <v>700000</v>
      </c>
      <c r="AC47" s="265">
        <f>AB47/W47</f>
        <v>0.26666666666666666</v>
      </c>
      <c r="AD47" s="241">
        <f t="shared" si="14"/>
        <v>0.8</v>
      </c>
      <c r="AE47" s="242">
        <f t="shared" si="15"/>
        <v>2625</v>
      </c>
      <c r="AF47" s="265">
        <v>1E-3</v>
      </c>
      <c r="AG47" s="242" t="s">
        <v>86</v>
      </c>
      <c r="AH47" s="161">
        <f t="shared" si="16"/>
        <v>73.5</v>
      </c>
      <c r="AI47" s="161">
        <f t="shared" si="17"/>
        <v>2173.5</v>
      </c>
      <c r="AJ47" s="296" t="s">
        <v>74</v>
      </c>
    </row>
    <row r="48" spans="1:36" s="41" customFormat="1" ht="47.25" x14ac:dyDescent="0.25">
      <c r="A48" s="290" t="s">
        <v>55</v>
      </c>
      <c r="B48" s="291" t="s">
        <v>51</v>
      </c>
      <c r="C48" s="291" t="s">
        <v>44</v>
      </c>
      <c r="D48" s="291" t="s">
        <v>391</v>
      </c>
      <c r="E48" s="291" t="s">
        <v>75</v>
      </c>
      <c r="F48" s="292" t="s">
        <v>80</v>
      </c>
      <c r="G48" s="291" t="s">
        <v>90</v>
      </c>
      <c r="H48" s="292" t="s">
        <v>91</v>
      </c>
      <c r="I48" s="292" t="s">
        <v>92</v>
      </c>
      <c r="J48" s="292" t="s">
        <v>93</v>
      </c>
      <c r="K48" s="292" t="s">
        <v>81</v>
      </c>
      <c r="L48" s="161" t="s">
        <v>82</v>
      </c>
      <c r="M48" s="292" t="s">
        <v>94</v>
      </c>
      <c r="N48" s="292" t="s">
        <v>84</v>
      </c>
      <c r="O48" s="293">
        <v>45717</v>
      </c>
      <c r="P48" s="293">
        <v>45747</v>
      </c>
      <c r="Q48" s="161">
        <v>8</v>
      </c>
      <c r="R48" s="292" t="s">
        <v>95</v>
      </c>
      <c r="S48" s="242">
        <v>1240000</v>
      </c>
      <c r="T48" s="243">
        <f>W48/X48</f>
        <v>244897.95918367352</v>
      </c>
      <c r="U48" s="265">
        <f>T48/S48</f>
        <v>0.19749835418038186</v>
      </c>
      <c r="V48" s="239">
        <v>0.7</v>
      </c>
      <c r="W48" s="294">
        <f>AB48/AC48</f>
        <v>1714285.7142857146</v>
      </c>
      <c r="X48" s="243">
        <v>7</v>
      </c>
      <c r="Y48" s="242">
        <v>1200</v>
      </c>
      <c r="Z48" s="295">
        <f t="shared" si="24"/>
        <v>4407</v>
      </c>
      <c r="AA48" s="241">
        <v>3.0000000000000001E-3</v>
      </c>
      <c r="AB48" s="242">
        <f>Y48/AA48</f>
        <v>400000</v>
      </c>
      <c r="AC48" s="265">
        <v>0.23333333333333331</v>
      </c>
      <c r="AD48" s="241">
        <f t="shared" si="14"/>
        <v>0.34999999999999992</v>
      </c>
      <c r="AE48" s="242">
        <f t="shared" si="15"/>
        <v>3428.5714285714294</v>
      </c>
      <c r="AF48" s="265">
        <v>2E-3</v>
      </c>
      <c r="AG48" s="242" t="s">
        <v>86</v>
      </c>
      <c r="AH48" s="161">
        <f t="shared" si="16"/>
        <v>42.000000000000007</v>
      </c>
      <c r="AI48" s="161">
        <f t="shared" si="17"/>
        <v>1242</v>
      </c>
      <c r="AJ48" s="296" t="s">
        <v>74</v>
      </c>
    </row>
    <row r="49" spans="1:225" s="41" customFormat="1" ht="47.25" x14ac:dyDescent="0.25">
      <c r="A49" s="290" t="s">
        <v>55</v>
      </c>
      <c r="B49" s="291" t="s">
        <v>51</v>
      </c>
      <c r="C49" s="291" t="s">
        <v>44</v>
      </c>
      <c r="D49" s="291" t="s">
        <v>391</v>
      </c>
      <c r="E49" s="291" t="s">
        <v>75</v>
      </c>
      <c r="F49" s="292" t="s">
        <v>80</v>
      </c>
      <c r="G49" s="291" t="s">
        <v>90</v>
      </c>
      <c r="H49" s="292" t="s">
        <v>91</v>
      </c>
      <c r="I49" s="292" t="s">
        <v>92</v>
      </c>
      <c r="J49" s="292" t="s">
        <v>93</v>
      </c>
      <c r="K49" s="291" t="s">
        <v>96</v>
      </c>
      <c r="L49" s="161" t="s">
        <v>82</v>
      </c>
      <c r="M49" s="292" t="s">
        <v>94</v>
      </c>
      <c r="N49" s="292" t="s">
        <v>84</v>
      </c>
      <c r="O49" s="293">
        <v>45717</v>
      </c>
      <c r="P49" s="293">
        <v>45747</v>
      </c>
      <c r="Q49" s="161">
        <v>8</v>
      </c>
      <c r="R49" s="292" t="s">
        <v>95</v>
      </c>
      <c r="S49" s="242">
        <v>1240000</v>
      </c>
      <c r="T49" s="243">
        <f>W49/X49</f>
        <v>228571.42857142861</v>
      </c>
      <c r="U49" s="265">
        <f>T49/S49</f>
        <v>0.18433179723502308</v>
      </c>
      <c r="V49" s="239">
        <v>1</v>
      </c>
      <c r="W49" s="294">
        <f>AB49/AC49</f>
        <v>1600000.0000000002</v>
      </c>
      <c r="X49" s="243">
        <v>7</v>
      </c>
      <c r="Y49" s="242">
        <v>1600</v>
      </c>
      <c r="Z49" s="295">
        <f t="shared" ref="Z49" si="25">Y49*3.6725</f>
        <v>5876</v>
      </c>
      <c r="AA49" s="241">
        <v>3.5000000000000001E-3</v>
      </c>
      <c r="AB49" s="242">
        <f>Y49/AA49</f>
        <v>457142.85714285716</v>
      </c>
      <c r="AC49" s="265">
        <v>0.2857142857142857</v>
      </c>
      <c r="AD49" s="241">
        <f t="shared" si="14"/>
        <v>0.49999999999999994</v>
      </c>
      <c r="AE49" s="242">
        <f t="shared" si="15"/>
        <v>3200.0000000000005</v>
      </c>
      <c r="AF49" s="265">
        <v>2E-3</v>
      </c>
      <c r="AG49" s="242" t="s">
        <v>86</v>
      </c>
      <c r="AH49" s="161">
        <f t="shared" si="16"/>
        <v>56.000000000000007</v>
      </c>
      <c r="AI49" s="161">
        <f t="shared" si="17"/>
        <v>1656</v>
      </c>
      <c r="AJ49" s="296" t="s">
        <v>74</v>
      </c>
    </row>
    <row r="50" spans="1:225" s="41" customFormat="1" x14ac:dyDescent="0.25">
      <c r="A50" s="290" t="s">
        <v>55</v>
      </c>
      <c r="B50" s="291" t="s">
        <v>51</v>
      </c>
      <c r="C50" s="291" t="s">
        <v>44</v>
      </c>
      <c r="D50" s="291" t="s">
        <v>391</v>
      </c>
      <c r="E50" s="291" t="s">
        <v>75</v>
      </c>
      <c r="F50" s="292" t="s">
        <v>80</v>
      </c>
      <c r="G50" s="291" t="s">
        <v>97</v>
      </c>
      <c r="H50" s="292" t="s">
        <v>91</v>
      </c>
      <c r="I50" s="292" t="s">
        <v>92</v>
      </c>
      <c r="J50" s="292" t="s">
        <v>98</v>
      </c>
      <c r="K50" s="292" t="s">
        <v>81</v>
      </c>
      <c r="L50" s="161" t="s">
        <v>82</v>
      </c>
      <c r="M50" s="292" t="s">
        <v>99</v>
      </c>
      <c r="N50" s="292" t="s">
        <v>84</v>
      </c>
      <c r="O50" s="293">
        <v>45717</v>
      </c>
      <c r="P50" s="293">
        <v>45747</v>
      </c>
      <c r="Q50" s="161">
        <v>8</v>
      </c>
      <c r="R50" s="292" t="s">
        <v>85</v>
      </c>
      <c r="S50" s="242"/>
      <c r="T50" s="243"/>
      <c r="U50" s="265"/>
      <c r="V50" s="239">
        <v>0.6</v>
      </c>
      <c r="W50" s="294">
        <f>(Y50/V50)*1000</f>
        <v>833333.33333333337</v>
      </c>
      <c r="X50" s="243">
        <v>7</v>
      </c>
      <c r="Y50" s="242">
        <v>500</v>
      </c>
      <c r="Z50" s="295">
        <f t="shared" si="24"/>
        <v>1836.25</v>
      </c>
      <c r="AA50" s="241" t="s">
        <v>80</v>
      </c>
      <c r="AB50" s="265" t="s">
        <v>80</v>
      </c>
      <c r="AC50" s="265" t="s">
        <v>80</v>
      </c>
      <c r="AD50" s="241">
        <f t="shared" si="14"/>
        <v>0.4</v>
      </c>
      <c r="AE50" s="242">
        <f t="shared" si="15"/>
        <v>1250</v>
      </c>
      <c r="AF50" s="265">
        <v>1.5E-3</v>
      </c>
      <c r="AG50" s="242" t="s">
        <v>86</v>
      </c>
      <c r="AH50" s="161">
        <f t="shared" si="16"/>
        <v>17.5</v>
      </c>
      <c r="AI50" s="161">
        <f t="shared" si="17"/>
        <v>517.5</v>
      </c>
      <c r="AJ50" s="296" t="s">
        <v>74</v>
      </c>
    </row>
    <row r="51" spans="1:225" s="41" customFormat="1" ht="31.5" x14ac:dyDescent="0.25">
      <c r="A51" s="290" t="s">
        <v>55</v>
      </c>
      <c r="B51" s="291" t="s">
        <v>53</v>
      </c>
      <c r="C51" s="291" t="s">
        <v>44</v>
      </c>
      <c r="D51" s="291" t="s">
        <v>391</v>
      </c>
      <c r="E51" s="291" t="s">
        <v>75</v>
      </c>
      <c r="F51" s="292" t="s">
        <v>80</v>
      </c>
      <c r="G51" s="291" t="s">
        <v>76</v>
      </c>
      <c r="H51" s="292" t="s">
        <v>77</v>
      </c>
      <c r="I51" s="292" t="s">
        <v>78</v>
      </c>
      <c r="J51" s="292" t="s">
        <v>79</v>
      </c>
      <c r="K51" s="292" t="s">
        <v>81</v>
      </c>
      <c r="L51" s="161" t="s">
        <v>82</v>
      </c>
      <c r="M51" s="292" t="s">
        <v>83</v>
      </c>
      <c r="N51" s="292" t="s">
        <v>84</v>
      </c>
      <c r="O51" s="293">
        <v>45717</v>
      </c>
      <c r="P51" s="293">
        <v>45747</v>
      </c>
      <c r="Q51" s="161">
        <v>8</v>
      </c>
      <c r="R51" s="292" t="s">
        <v>85</v>
      </c>
      <c r="S51" s="242">
        <v>820000</v>
      </c>
      <c r="T51" s="243">
        <f>W51/X51</f>
        <v>166666.66666666666</v>
      </c>
      <c r="U51" s="265">
        <f>T51/S51</f>
        <v>0.2032520325203252</v>
      </c>
      <c r="V51" s="239">
        <v>0.3</v>
      </c>
      <c r="W51" s="294">
        <f>(Y51/V51)*1000</f>
        <v>1000000</v>
      </c>
      <c r="X51" s="243">
        <v>6</v>
      </c>
      <c r="Y51" s="242">
        <v>300</v>
      </c>
      <c r="Z51" s="295">
        <f>Y51*3.6725</f>
        <v>1101.75</v>
      </c>
      <c r="AA51" s="241">
        <v>0.03</v>
      </c>
      <c r="AB51" s="242">
        <f>Y51/AA51</f>
        <v>10000</v>
      </c>
      <c r="AC51" s="265">
        <f>AB51/W51</f>
        <v>0.01</v>
      </c>
      <c r="AD51" s="241">
        <f t="shared" si="14"/>
        <v>0.3</v>
      </c>
      <c r="AE51" s="242">
        <f t="shared" si="15"/>
        <v>1000</v>
      </c>
      <c r="AF51" s="265">
        <v>1E-3</v>
      </c>
      <c r="AG51" s="242" t="s">
        <v>86</v>
      </c>
      <c r="AH51" s="161">
        <f t="shared" si="16"/>
        <v>10.500000000000002</v>
      </c>
      <c r="AI51" s="161">
        <f t="shared" si="17"/>
        <v>310.5</v>
      </c>
      <c r="AJ51" s="296" t="s">
        <v>74</v>
      </c>
    </row>
    <row r="52" spans="1:225" s="41" customFormat="1" ht="31.5" x14ac:dyDescent="0.25">
      <c r="A52" s="290" t="s">
        <v>55</v>
      </c>
      <c r="B52" s="291" t="s">
        <v>53</v>
      </c>
      <c r="C52" s="291" t="s">
        <v>44</v>
      </c>
      <c r="D52" s="291" t="s">
        <v>391</v>
      </c>
      <c r="E52" s="291" t="s">
        <v>75</v>
      </c>
      <c r="F52" s="292" t="s">
        <v>80</v>
      </c>
      <c r="G52" s="291" t="s">
        <v>87</v>
      </c>
      <c r="H52" s="292" t="s">
        <v>77</v>
      </c>
      <c r="I52" s="292" t="s">
        <v>78</v>
      </c>
      <c r="J52" s="292" t="s">
        <v>79</v>
      </c>
      <c r="K52" s="292" t="s">
        <v>81</v>
      </c>
      <c r="L52" s="161" t="s">
        <v>82</v>
      </c>
      <c r="M52" s="292" t="s">
        <v>88</v>
      </c>
      <c r="N52" s="292" t="s">
        <v>84</v>
      </c>
      <c r="O52" s="293">
        <v>45717</v>
      </c>
      <c r="P52" s="293">
        <v>45747</v>
      </c>
      <c r="Q52" s="161">
        <v>8</v>
      </c>
      <c r="R52" s="292" t="s">
        <v>85</v>
      </c>
      <c r="S52" s="242">
        <v>820000</v>
      </c>
      <c r="T52" s="243">
        <f>W52/X52</f>
        <v>156250</v>
      </c>
      <c r="U52" s="265">
        <f>T52/S52</f>
        <v>0.19054878048780488</v>
      </c>
      <c r="V52" s="239">
        <v>0.8</v>
      </c>
      <c r="W52" s="294">
        <f>(Y52/V52)*1000</f>
        <v>937500</v>
      </c>
      <c r="X52" s="243">
        <v>6</v>
      </c>
      <c r="Y52" s="242">
        <v>750</v>
      </c>
      <c r="Z52" s="295">
        <f>Y52*3.6725</f>
        <v>2754.375</v>
      </c>
      <c r="AA52" s="241">
        <v>4.0000000000000001E-3</v>
      </c>
      <c r="AB52" s="242">
        <f>Y52/AA52</f>
        <v>187500</v>
      </c>
      <c r="AC52" s="265">
        <f>AB52/W52</f>
        <v>0.2</v>
      </c>
      <c r="AD52" s="241">
        <f t="shared" si="14"/>
        <v>0.53333333333333333</v>
      </c>
      <c r="AE52" s="242">
        <f t="shared" si="15"/>
        <v>1406.25</v>
      </c>
      <c r="AF52" s="265">
        <v>1.5E-3</v>
      </c>
      <c r="AG52" s="242" t="s">
        <v>86</v>
      </c>
      <c r="AH52" s="161">
        <f t="shared" si="16"/>
        <v>26.250000000000004</v>
      </c>
      <c r="AI52" s="161">
        <f t="shared" si="17"/>
        <v>776.25</v>
      </c>
      <c r="AJ52" s="296" t="s">
        <v>74</v>
      </c>
    </row>
    <row r="53" spans="1:225" s="41" customFormat="1" ht="47.25" x14ac:dyDescent="0.25">
      <c r="A53" s="290" t="s">
        <v>55</v>
      </c>
      <c r="B53" s="291" t="s">
        <v>53</v>
      </c>
      <c r="C53" s="291" t="s">
        <v>44</v>
      </c>
      <c r="D53" s="291" t="s">
        <v>391</v>
      </c>
      <c r="E53" s="291" t="s">
        <v>75</v>
      </c>
      <c r="F53" s="292" t="s">
        <v>80</v>
      </c>
      <c r="G53" s="291" t="s">
        <v>90</v>
      </c>
      <c r="H53" s="292" t="s">
        <v>91</v>
      </c>
      <c r="I53" s="292" t="s">
        <v>92</v>
      </c>
      <c r="J53" s="292" t="s">
        <v>93</v>
      </c>
      <c r="K53" s="292" t="s">
        <v>81</v>
      </c>
      <c r="L53" s="161" t="s">
        <v>82</v>
      </c>
      <c r="M53" s="292" t="s">
        <v>94</v>
      </c>
      <c r="N53" s="292" t="s">
        <v>84</v>
      </c>
      <c r="O53" s="293">
        <v>45717</v>
      </c>
      <c r="P53" s="293">
        <v>45747</v>
      </c>
      <c r="Q53" s="161">
        <v>8</v>
      </c>
      <c r="R53" s="292" t="s">
        <v>95</v>
      </c>
      <c r="S53" s="242">
        <v>463000</v>
      </c>
      <c r="T53" s="243">
        <f>W53/X53</f>
        <v>81632.653061224497</v>
      </c>
      <c r="U53" s="265">
        <f>T53/S53</f>
        <v>0.17631242561819546</v>
      </c>
      <c r="V53" s="239">
        <v>0.7</v>
      </c>
      <c r="W53" s="294">
        <f>AB53/AC53</f>
        <v>571428.57142857148</v>
      </c>
      <c r="X53" s="243">
        <v>7</v>
      </c>
      <c r="Y53" s="242">
        <v>400</v>
      </c>
      <c r="Z53" s="295">
        <f>Y53*3.6725</f>
        <v>1469</v>
      </c>
      <c r="AA53" s="241">
        <v>1.4E-3</v>
      </c>
      <c r="AB53" s="242">
        <f>Y53/AA53</f>
        <v>285714.28571428574</v>
      </c>
      <c r="AC53" s="265">
        <v>0.5</v>
      </c>
      <c r="AD53" s="241">
        <f t="shared" si="14"/>
        <v>0.7</v>
      </c>
      <c r="AE53" s="242">
        <f t="shared" si="15"/>
        <v>571.42857142857144</v>
      </c>
      <c r="AF53" s="265">
        <v>1E-3</v>
      </c>
      <c r="AG53" s="242" t="s">
        <v>86</v>
      </c>
      <c r="AH53" s="161">
        <f t="shared" si="16"/>
        <v>14.000000000000002</v>
      </c>
      <c r="AI53" s="161">
        <f t="shared" si="17"/>
        <v>414</v>
      </c>
      <c r="AJ53" s="296" t="s">
        <v>74</v>
      </c>
    </row>
    <row r="54" spans="1:225" s="41" customFormat="1" ht="30.6" customHeight="1" x14ac:dyDescent="0.25">
      <c r="A54" s="290" t="s">
        <v>55</v>
      </c>
      <c r="B54" s="291" t="s">
        <v>53</v>
      </c>
      <c r="C54" s="291" t="s">
        <v>44</v>
      </c>
      <c r="D54" s="291" t="s">
        <v>391</v>
      </c>
      <c r="E54" s="291" t="s">
        <v>75</v>
      </c>
      <c r="F54" s="292" t="s">
        <v>80</v>
      </c>
      <c r="G54" s="291" t="s">
        <v>90</v>
      </c>
      <c r="H54" s="292" t="s">
        <v>91</v>
      </c>
      <c r="I54" s="292" t="s">
        <v>92</v>
      </c>
      <c r="J54" s="292" t="s">
        <v>93</v>
      </c>
      <c r="K54" s="291" t="s">
        <v>96</v>
      </c>
      <c r="L54" s="161" t="s">
        <v>82</v>
      </c>
      <c r="M54" s="292" t="s">
        <v>94</v>
      </c>
      <c r="N54" s="292" t="s">
        <v>84</v>
      </c>
      <c r="O54" s="293">
        <v>45717</v>
      </c>
      <c r="P54" s="293">
        <v>45747</v>
      </c>
      <c r="Q54" s="161">
        <v>8</v>
      </c>
      <c r="R54" s="292" t="s">
        <v>95</v>
      </c>
      <c r="S54" s="242">
        <v>463000</v>
      </c>
      <c r="T54" s="243">
        <f>W54/X54</f>
        <v>71428.571428571435</v>
      </c>
      <c r="U54" s="265">
        <f>T54/S54</f>
        <v>0.15427337241592101</v>
      </c>
      <c r="V54" s="239">
        <v>0.7</v>
      </c>
      <c r="W54" s="294">
        <f>AB54/AC54</f>
        <v>500000.00000000006</v>
      </c>
      <c r="X54" s="243">
        <v>7</v>
      </c>
      <c r="Y54" s="242">
        <v>350</v>
      </c>
      <c r="Z54" s="295">
        <f t="shared" ref="Z54" si="26">Y54*3.6725</f>
        <v>1285.375</v>
      </c>
      <c r="AA54" s="241">
        <v>1.8E-3</v>
      </c>
      <c r="AB54" s="242">
        <f>Y54/AA54</f>
        <v>194444.44444444444</v>
      </c>
      <c r="AC54" s="265">
        <v>0.38888888888888884</v>
      </c>
      <c r="AD54" s="241">
        <f t="shared" si="14"/>
        <v>0.7</v>
      </c>
      <c r="AE54" s="242">
        <f t="shared" si="15"/>
        <v>500.00000000000006</v>
      </c>
      <c r="AF54" s="265">
        <v>1E-3</v>
      </c>
      <c r="AG54" s="242" t="s">
        <v>86</v>
      </c>
      <c r="AH54" s="161">
        <f t="shared" si="16"/>
        <v>12.250000000000002</v>
      </c>
      <c r="AI54" s="161">
        <f t="shared" si="17"/>
        <v>362.25</v>
      </c>
      <c r="AJ54" s="296" t="s">
        <v>74</v>
      </c>
    </row>
    <row r="55" spans="1:225" s="41" customFormat="1" x14ac:dyDescent="0.25">
      <c r="A55" s="290" t="s">
        <v>55</v>
      </c>
      <c r="B55" s="291" t="s">
        <v>53</v>
      </c>
      <c r="C55" s="291" t="s">
        <v>44</v>
      </c>
      <c r="D55" s="291" t="s">
        <v>391</v>
      </c>
      <c r="E55" s="291" t="s">
        <v>75</v>
      </c>
      <c r="F55" s="292" t="s">
        <v>92</v>
      </c>
      <c r="G55" s="292" t="s">
        <v>98</v>
      </c>
      <c r="H55" s="292" t="s">
        <v>80</v>
      </c>
      <c r="I55" s="291" t="s">
        <v>97</v>
      </c>
      <c r="J55" s="292" t="s">
        <v>91</v>
      </c>
      <c r="K55" s="292" t="s">
        <v>81</v>
      </c>
      <c r="L55" s="161" t="s">
        <v>82</v>
      </c>
      <c r="M55" s="292" t="s">
        <v>99</v>
      </c>
      <c r="N55" s="292" t="s">
        <v>84</v>
      </c>
      <c r="O55" s="293">
        <v>45717</v>
      </c>
      <c r="P55" s="293">
        <v>45747</v>
      </c>
      <c r="Q55" s="161">
        <v>8</v>
      </c>
      <c r="R55" s="292" t="s">
        <v>85</v>
      </c>
      <c r="S55" s="242"/>
      <c r="T55" s="243"/>
      <c r="U55" s="265"/>
      <c r="V55" s="239">
        <v>0.6</v>
      </c>
      <c r="W55" s="294">
        <f>(Y55/V55)*1000</f>
        <v>258333.33333333337</v>
      </c>
      <c r="X55" s="243">
        <v>7</v>
      </c>
      <c r="Y55" s="242">
        <v>155</v>
      </c>
      <c r="Z55" s="295">
        <f t="shared" ref="Z55" si="27">Y55*3.6725</f>
        <v>569.23749999999995</v>
      </c>
      <c r="AA55" s="241" t="s">
        <v>80</v>
      </c>
      <c r="AB55" s="265" t="s">
        <v>80</v>
      </c>
      <c r="AC55" s="265" t="s">
        <v>80</v>
      </c>
      <c r="AD55" s="241">
        <f t="shared" si="14"/>
        <v>0.39999999999999997</v>
      </c>
      <c r="AE55" s="242">
        <f t="shared" si="15"/>
        <v>387.50000000000006</v>
      </c>
      <c r="AF55" s="265">
        <v>1.5E-3</v>
      </c>
      <c r="AG55" s="242" t="s">
        <v>86</v>
      </c>
      <c r="AH55" s="161">
        <f t="shared" si="16"/>
        <v>5.4250000000000007</v>
      </c>
      <c r="AI55" s="161">
        <f t="shared" si="17"/>
        <v>160.42500000000001</v>
      </c>
      <c r="AJ55" s="296" t="s">
        <v>74</v>
      </c>
    </row>
    <row r="56" spans="1:225" x14ac:dyDescent="0.25">
      <c r="A56" s="213" t="s">
        <v>55</v>
      </c>
      <c r="B56" s="253" t="s">
        <v>24</v>
      </c>
      <c r="C56" s="253" t="s">
        <v>44</v>
      </c>
      <c r="D56" s="253" t="s">
        <v>391</v>
      </c>
      <c r="E56" s="253" t="s">
        <v>75</v>
      </c>
      <c r="F56" s="254"/>
      <c r="G56" s="253" t="s">
        <v>104</v>
      </c>
      <c r="H56" s="254"/>
      <c r="I56" s="253"/>
      <c r="J56" s="254"/>
      <c r="K56" s="254"/>
      <c r="L56" s="255"/>
      <c r="M56" s="254"/>
      <c r="N56" s="254"/>
      <c r="O56" s="256"/>
      <c r="P56" s="256"/>
      <c r="Q56" s="255"/>
      <c r="R56" s="254"/>
      <c r="S56" s="258"/>
      <c r="T56" s="263"/>
      <c r="U56" s="259"/>
      <c r="V56" s="260"/>
      <c r="W56" s="257"/>
      <c r="X56" s="263"/>
      <c r="Y56" s="258">
        <f>11%*(Y20+Y21)</f>
        <v>1595</v>
      </c>
      <c r="Z56" s="262"/>
      <c r="AA56" s="261"/>
      <c r="AB56" s="259"/>
      <c r="AC56" s="259"/>
      <c r="AD56" s="261"/>
      <c r="AE56" s="258"/>
      <c r="AF56" s="259"/>
      <c r="AG56" s="258"/>
      <c r="AH56" s="255"/>
      <c r="AI56" s="255"/>
      <c r="AJ56" s="18" t="s">
        <v>74</v>
      </c>
    </row>
    <row r="57" spans="1:225" x14ac:dyDescent="0.25">
      <c r="A57" s="213"/>
      <c r="B57" s="289" t="s">
        <v>74</v>
      </c>
      <c r="C57" s="289" t="s">
        <v>74</v>
      </c>
      <c r="D57" s="289" t="s">
        <v>74</v>
      </c>
      <c r="E57" s="289" t="s">
        <v>74</v>
      </c>
      <c r="F57" s="289" t="s">
        <v>74</v>
      </c>
      <c r="G57" s="289" t="s">
        <v>74</v>
      </c>
      <c r="H57" s="289" t="s">
        <v>74</v>
      </c>
      <c r="I57" s="289" t="s">
        <v>74</v>
      </c>
      <c r="J57" s="289" t="s">
        <v>74</v>
      </c>
      <c r="K57" s="289" t="s">
        <v>74</v>
      </c>
      <c r="L57" s="289" t="s">
        <v>74</v>
      </c>
      <c r="M57" s="289" t="s">
        <v>74</v>
      </c>
      <c r="N57" s="289" t="s">
        <v>74</v>
      </c>
      <c r="O57" s="289" t="s">
        <v>74</v>
      </c>
      <c r="P57" s="289" t="s">
        <v>74</v>
      </c>
      <c r="Q57" s="289" t="s">
        <v>74</v>
      </c>
      <c r="R57" s="289" t="s">
        <v>74</v>
      </c>
      <c r="S57" s="289" t="s">
        <v>74</v>
      </c>
      <c r="T57" s="289" t="s">
        <v>74</v>
      </c>
      <c r="U57" s="289" t="s">
        <v>74</v>
      </c>
      <c r="V57" s="289" t="s">
        <v>74</v>
      </c>
      <c r="W57" s="289" t="s">
        <v>74</v>
      </c>
      <c r="X57" s="289" t="s">
        <v>74</v>
      </c>
      <c r="Y57" s="289" t="s">
        <v>74</v>
      </c>
      <c r="Z57" s="289" t="s">
        <v>74</v>
      </c>
      <c r="AA57" s="289" t="s">
        <v>74</v>
      </c>
      <c r="AB57" s="289" t="s">
        <v>74</v>
      </c>
      <c r="AC57" s="289" t="s">
        <v>74</v>
      </c>
      <c r="AD57" s="289" t="s">
        <v>74</v>
      </c>
      <c r="AE57" s="289" t="s">
        <v>74</v>
      </c>
      <c r="AF57" s="289" t="s">
        <v>74</v>
      </c>
      <c r="AG57" s="289" t="s">
        <v>74</v>
      </c>
      <c r="AH57" s="289" t="s">
        <v>74</v>
      </c>
      <c r="AI57" s="18" t="s">
        <v>74</v>
      </c>
    </row>
    <row r="58" spans="1:225" ht="17.25" x14ac:dyDescent="0.25">
      <c r="A58" s="213"/>
      <c r="B58" s="214"/>
      <c r="C58" s="215"/>
      <c r="D58" s="215"/>
      <c r="E58" s="216"/>
      <c r="F58" s="215"/>
      <c r="G58" s="215"/>
      <c r="H58" s="215"/>
      <c r="I58" s="216"/>
      <c r="J58" s="216"/>
      <c r="K58" s="215"/>
      <c r="L58" s="215"/>
      <c r="M58" s="215"/>
      <c r="N58" s="215"/>
      <c r="O58" s="215"/>
      <c r="P58" s="215"/>
      <c r="Q58" s="217"/>
      <c r="R58" s="221"/>
      <c r="S58" s="218"/>
      <c r="T58" s="218">
        <f>W58/X58</f>
        <v>7430738.3040935686</v>
      </c>
      <c r="U58" s="225">
        <f>T58/P10</f>
        <v>0.39971696095177883</v>
      </c>
      <c r="V58" s="223">
        <f ca="1">(Y58/W58)*1000</f>
        <v>0.82876466392858017</v>
      </c>
      <c r="W58" s="218">
        <f>SUMIF($I$20:$I$55,$I$20,$W$20:$W$55)</f>
        <v>44584429.82456141</v>
      </c>
      <c r="X58" s="218">
        <v>6</v>
      </c>
      <c r="Y58" s="218">
        <f ca="1">SUMIF($I$20:$I$55,$I$20,$Y$21:$Y$55)</f>
        <v>36950</v>
      </c>
      <c r="Z58" s="218"/>
      <c r="AA58" s="224"/>
      <c r="AB58" s="218"/>
      <c r="AC58" s="220"/>
      <c r="AD58" s="224"/>
      <c r="AE58" s="218"/>
      <c r="AF58" s="219"/>
      <c r="AG58" s="222"/>
      <c r="AH58" s="218"/>
      <c r="AI58" s="218"/>
    </row>
    <row r="59" spans="1:225" ht="17.25" x14ac:dyDescent="0.25">
      <c r="B59" s="226"/>
      <c r="C59" s="227"/>
      <c r="D59" s="227"/>
      <c r="E59" s="228"/>
      <c r="F59" s="227"/>
      <c r="G59" s="227"/>
      <c r="H59" s="227"/>
      <c r="I59" s="228"/>
      <c r="J59" s="228"/>
      <c r="K59" s="227"/>
      <c r="L59" s="227"/>
      <c r="M59" s="227"/>
      <c r="N59" s="227"/>
      <c r="O59" s="227"/>
      <c r="P59" s="227"/>
      <c r="Q59" s="229"/>
      <c r="R59" s="233"/>
      <c r="S59" s="230"/>
      <c r="T59" s="230">
        <f>W59/X59</f>
        <v>9257542.5235883817</v>
      </c>
      <c r="U59" s="237">
        <f>T59/P10</f>
        <v>0.49798507388856278</v>
      </c>
      <c r="V59" s="235">
        <f>(Y59/W59)*1000</f>
        <v>0.88778960280857255</v>
      </c>
      <c r="W59" s="230">
        <f>SUM(W20:W55)</f>
        <v>74060340.188707054</v>
      </c>
      <c r="X59" s="230">
        <v>8</v>
      </c>
      <c r="Y59" s="230">
        <f>SUM(Y20:Y56)</f>
        <v>65750</v>
      </c>
      <c r="Z59" s="230"/>
      <c r="AA59" s="236"/>
      <c r="AB59" s="230">
        <f>SUM(AB20:AB55)</f>
        <v>17276871.554371558</v>
      </c>
      <c r="AC59" s="232"/>
      <c r="AD59" s="236"/>
      <c r="AE59" s="230">
        <f>SUM(AE20:AE55)</f>
        <v>99216.375190427047</v>
      </c>
      <c r="AF59" s="231"/>
      <c r="AG59" s="234"/>
      <c r="AH59" s="230">
        <f>SUM(AH20:AH55)</f>
        <v>2245.4250000000002</v>
      </c>
      <c r="AI59" s="230">
        <f>SUM(AI20:AI55)</f>
        <v>66400.425000000003</v>
      </c>
    </row>
    <row r="60" spans="1:225" x14ac:dyDescent="0.25">
      <c r="I60" s="10"/>
      <c r="J60" s="9"/>
      <c r="K60" s="8"/>
      <c r="L60" s="8"/>
      <c r="N60" s="10"/>
      <c r="O60" s="10"/>
      <c r="P60" s="4"/>
      <c r="Q60" s="9"/>
      <c r="R60" s="11"/>
      <c r="V60" s="11"/>
      <c r="W60" s="211"/>
      <c r="X60" s="211"/>
      <c r="Y60" s="14"/>
      <c r="Z60" s="14"/>
      <c r="AA60" s="14"/>
      <c r="AB60" s="30"/>
      <c r="AC60" s="31"/>
      <c r="AD60" s="12"/>
      <c r="AE60" s="211"/>
      <c r="AF60" s="14"/>
      <c r="AH60" s="211"/>
      <c r="AI60" s="14"/>
      <c r="AJ60" s="16"/>
    </row>
    <row r="61" spans="1:225" s="2" customFormat="1" x14ac:dyDescent="0.25">
      <c r="A61" s="8"/>
      <c r="B61" s="207" t="s">
        <v>105</v>
      </c>
      <c r="C61" s="160">
        <f>Y59</f>
        <v>65750</v>
      </c>
      <c r="D61" s="8"/>
      <c r="E61" s="8"/>
      <c r="F61" s="8"/>
      <c r="G61" s="8"/>
      <c r="H61" s="8"/>
      <c r="I61" s="8"/>
      <c r="J61" s="8"/>
      <c r="K61" s="24"/>
      <c r="L61" s="17"/>
      <c r="M61" s="19"/>
      <c r="N61" s="19"/>
      <c r="O61" s="18"/>
      <c r="P61" s="20"/>
      <c r="Q61" s="20"/>
      <c r="R61" s="25"/>
      <c r="U61" s="25"/>
      <c r="V61" s="25"/>
      <c r="W61" s="25"/>
      <c r="X61" s="21"/>
      <c r="Y61" s="21"/>
      <c r="Z61" s="21"/>
      <c r="AA61" s="23"/>
      <c r="AB61" s="20"/>
      <c r="AC61" s="22"/>
      <c r="AD61" s="22"/>
      <c r="AF61" s="22"/>
      <c r="AI61" s="20"/>
      <c r="AJ61" s="8"/>
    </row>
    <row r="62" spans="1:225" x14ac:dyDescent="0.25">
      <c r="B62" s="207" t="s">
        <v>106</v>
      </c>
      <c r="C62" s="160">
        <f>W59*C76/1000</f>
        <v>1777.4481645289693</v>
      </c>
      <c r="D62" s="8"/>
      <c r="E62" s="8"/>
      <c r="F62" s="8"/>
      <c r="G62" s="8"/>
      <c r="H62" s="8"/>
      <c r="I62" s="8"/>
      <c r="K62" s="8"/>
      <c r="L62" s="17"/>
      <c r="M62" s="17"/>
      <c r="N62" s="26"/>
      <c r="O62" s="26"/>
      <c r="P62" s="18"/>
      <c r="Q62" s="27"/>
      <c r="R62" s="27"/>
      <c r="V62" s="25"/>
      <c r="W62" s="25"/>
      <c r="X62" s="21"/>
      <c r="Y62" s="22"/>
      <c r="Z62" s="23"/>
      <c r="AA62" s="32"/>
      <c r="AB62" s="2"/>
      <c r="AC62" s="2"/>
      <c r="AD62" s="32"/>
      <c r="AE62" s="21"/>
      <c r="AF62" s="22"/>
      <c r="AG62" s="20"/>
      <c r="AH62" s="209"/>
      <c r="AI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</row>
    <row r="63" spans="1:225" x14ac:dyDescent="0.25">
      <c r="B63" s="207" t="s">
        <v>107</v>
      </c>
      <c r="C63" s="160">
        <f>AE59*C78</f>
        <v>595.29825114256232</v>
      </c>
      <c r="D63" s="8"/>
      <c r="E63" s="8"/>
      <c r="F63" s="8"/>
      <c r="G63" s="8"/>
      <c r="H63" s="8"/>
      <c r="I63" s="8"/>
      <c r="K63" s="8"/>
      <c r="L63" s="17"/>
      <c r="M63" s="17"/>
      <c r="N63" s="26"/>
      <c r="O63" s="26"/>
      <c r="P63" s="18"/>
      <c r="Q63" s="27"/>
      <c r="R63" s="27"/>
      <c r="V63" s="25"/>
      <c r="W63" s="25"/>
      <c r="X63" s="21"/>
      <c r="Y63" s="22"/>
      <c r="Z63" s="23"/>
      <c r="AA63" s="32"/>
      <c r="AB63" s="2"/>
      <c r="AC63" s="2"/>
      <c r="AD63" s="32"/>
      <c r="AE63" s="21"/>
      <c r="AF63" s="22"/>
      <c r="AG63" s="20"/>
      <c r="AH63" s="209"/>
      <c r="AI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</row>
    <row r="64" spans="1:225" x14ac:dyDescent="0.25">
      <c r="B64" s="180" t="s">
        <v>108</v>
      </c>
      <c r="C64" s="160"/>
      <c r="D64" s="8"/>
      <c r="E64" s="8"/>
      <c r="F64" s="8"/>
      <c r="G64" s="8"/>
      <c r="H64" s="8"/>
      <c r="I64" s="8"/>
      <c r="K64" s="8"/>
      <c r="L64" s="17"/>
      <c r="M64" s="17"/>
      <c r="N64" s="26"/>
      <c r="O64" s="26"/>
      <c r="P64" s="18"/>
      <c r="Q64" s="27"/>
      <c r="R64" s="27"/>
      <c r="V64" s="25"/>
      <c r="W64" s="25"/>
      <c r="X64" s="21"/>
      <c r="Y64" s="22"/>
      <c r="Z64" s="23"/>
      <c r="AA64" s="32"/>
      <c r="AB64" s="2"/>
      <c r="AC64" s="2"/>
      <c r="AD64" s="32"/>
      <c r="AE64" s="21"/>
      <c r="AF64" s="22"/>
      <c r="AG64" s="20"/>
      <c r="AH64" s="209"/>
      <c r="AI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</row>
    <row r="65" spans="2:225" x14ac:dyDescent="0.25">
      <c r="B65" s="180" t="s">
        <v>109</v>
      </c>
      <c r="C65" s="160"/>
      <c r="D65" s="8"/>
      <c r="E65" s="8"/>
      <c r="F65" s="8"/>
      <c r="G65" s="8"/>
      <c r="H65" s="8"/>
      <c r="I65" s="8"/>
      <c r="K65" s="8"/>
      <c r="L65" s="17"/>
      <c r="M65" s="17"/>
      <c r="N65" s="26"/>
      <c r="O65" s="26"/>
      <c r="P65" s="18"/>
      <c r="Q65" s="27"/>
      <c r="R65" s="27"/>
      <c r="V65" s="25"/>
      <c r="W65" s="25"/>
      <c r="X65" s="21"/>
      <c r="Y65" s="22"/>
      <c r="Z65" s="23"/>
      <c r="AA65" s="32"/>
      <c r="AB65" s="2"/>
      <c r="AC65" s="2"/>
      <c r="AD65" s="32"/>
      <c r="AE65" s="21"/>
      <c r="AF65" s="22"/>
      <c r="AG65" s="20"/>
      <c r="AH65" s="209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</row>
    <row r="66" spans="2:225" x14ac:dyDescent="0.25">
      <c r="B66" s="180" t="s">
        <v>110</v>
      </c>
      <c r="C66" s="160">
        <f>SUM(AH21:AH55)</f>
        <v>2070.4250000000006</v>
      </c>
      <c r="D66" s="8"/>
      <c r="E66" s="8"/>
      <c r="F66" s="8"/>
      <c r="G66" s="8"/>
      <c r="H66" s="17"/>
      <c r="I66" s="18"/>
      <c r="N66" s="28"/>
      <c r="O66" s="28"/>
      <c r="P66" s="18"/>
      <c r="Q66" s="29"/>
      <c r="R66" s="29"/>
      <c r="V66" s="25"/>
      <c r="W66" s="25"/>
      <c r="X66" s="21"/>
      <c r="Y66" s="22"/>
      <c r="Z66" s="23"/>
      <c r="AA66" s="32"/>
      <c r="AB66" s="2"/>
      <c r="AC66" s="2"/>
      <c r="AD66" s="32"/>
      <c r="AE66" s="21"/>
      <c r="AF66" s="22"/>
      <c r="AH66" s="2"/>
      <c r="AI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</row>
    <row r="67" spans="2:225" x14ac:dyDescent="0.25">
      <c r="B67" s="208" t="s">
        <v>111</v>
      </c>
      <c r="C67" s="160">
        <f>$W$59*(C82/1000)</f>
        <v>2110.7196953781513</v>
      </c>
      <c r="D67" s="8"/>
      <c r="E67" s="8"/>
      <c r="F67" s="8"/>
      <c r="G67" s="8"/>
      <c r="H67" s="17"/>
      <c r="I67" s="18"/>
      <c r="N67" s="26"/>
      <c r="O67" s="26"/>
      <c r="P67" s="18"/>
      <c r="Q67" s="27"/>
      <c r="R67" s="27"/>
      <c r="V67" s="25"/>
      <c r="W67" s="25"/>
      <c r="X67" s="21"/>
      <c r="Y67" s="22"/>
      <c r="Z67" s="23"/>
      <c r="AB67" s="8"/>
      <c r="AE67" s="21"/>
      <c r="AF67" s="22"/>
    </row>
    <row r="68" spans="2:225" x14ac:dyDescent="0.25">
      <c r="B68" s="208" t="s">
        <v>112</v>
      </c>
      <c r="C68" s="160" cm="1">
        <f t="array" ref="C68">SUM(Y20:Y55*0.7%)</f>
        <v>449.08500000000004</v>
      </c>
      <c r="D68" s="8"/>
      <c r="E68" s="8"/>
      <c r="F68" s="8"/>
      <c r="G68" s="8"/>
      <c r="H68" s="17"/>
      <c r="I68" s="18"/>
      <c r="N68" s="26"/>
      <c r="O68" s="26"/>
      <c r="P68" s="18"/>
      <c r="Q68" s="27"/>
      <c r="R68" s="27"/>
      <c r="V68" s="25"/>
      <c r="W68" s="25"/>
      <c r="X68" s="21"/>
      <c r="Y68" s="22"/>
      <c r="Z68" s="23"/>
      <c r="AB68" s="8"/>
      <c r="AE68" s="21"/>
      <c r="AF68" s="22"/>
    </row>
    <row r="69" spans="2:225" x14ac:dyDescent="0.25">
      <c r="B69" s="208" t="s">
        <v>113</v>
      </c>
      <c r="C69" s="160">
        <f>SUM(C62:C68)*C84</f>
        <v>1050.4464166574523</v>
      </c>
      <c r="D69" s="8"/>
      <c r="E69" s="8"/>
      <c r="F69" s="8"/>
      <c r="G69" s="8"/>
      <c r="H69" s="17"/>
      <c r="I69" s="8"/>
      <c r="K69" s="8"/>
      <c r="L69" s="8"/>
      <c r="M69" s="8"/>
      <c r="N69" s="26"/>
      <c r="O69" s="26"/>
      <c r="P69" s="8"/>
      <c r="Q69" s="27"/>
      <c r="R69" s="27"/>
      <c r="V69" s="25"/>
      <c r="W69" s="25"/>
      <c r="X69" s="21"/>
      <c r="Y69" s="22"/>
      <c r="Z69" s="23"/>
      <c r="AB69" s="8"/>
      <c r="AE69" s="21"/>
      <c r="AF69" s="22"/>
    </row>
    <row r="70" spans="2:225" x14ac:dyDescent="0.25">
      <c r="B70" s="91" t="s">
        <v>114</v>
      </c>
      <c r="C70" s="158">
        <f>SUM(C62:C69)</f>
        <v>8053.4225277071355</v>
      </c>
      <c r="D70" s="8"/>
      <c r="E70" s="8"/>
      <c r="F70" s="8"/>
      <c r="G70" s="8"/>
      <c r="H70" s="17"/>
      <c r="I70" s="8"/>
      <c r="K70" s="8"/>
      <c r="L70" s="8"/>
      <c r="M70" s="8"/>
      <c r="N70" s="26"/>
      <c r="O70" s="26"/>
      <c r="P70" s="8"/>
      <c r="Q70" s="27"/>
      <c r="R70" s="27"/>
      <c r="V70" s="25"/>
      <c r="W70" s="25"/>
      <c r="X70" s="21"/>
      <c r="Y70" s="22"/>
      <c r="Z70" s="23"/>
      <c r="AB70" s="8"/>
      <c r="AE70" s="21"/>
      <c r="AF70" s="22"/>
    </row>
    <row r="71" spans="2:225" x14ac:dyDescent="0.25">
      <c r="B71" s="91" t="s">
        <v>115</v>
      </c>
      <c r="C71" s="248">
        <f>C72*3.6725</f>
        <v>271043.06923300447</v>
      </c>
      <c r="D71" s="8"/>
      <c r="E71" s="8"/>
      <c r="F71" s="8"/>
      <c r="G71" s="8"/>
      <c r="H71" s="17"/>
      <c r="I71" s="18"/>
      <c r="N71" s="26"/>
      <c r="O71" s="26"/>
      <c r="P71" s="18"/>
      <c r="Q71" s="27"/>
      <c r="R71" s="27"/>
      <c r="V71" s="25"/>
      <c r="W71" s="25"/>
      <c r="X71" s="21"/>
      <c r="Y71" s="22"/>
      <c r="Z71" s="23"/>
      <c r="AB71" s="8"/>
      <c r="AE71" s="21"/>
      <c r="AF71" s="22"/>
    </row>
    <row r="72" spans="2:225" x14ac:dyDescent="0.25">
      <c r="B72" s="91" t="s">
        <v>116</v>
      </c>
      <c r="C72" s="158">
        <f>SUM(C61:C69)</f>
        <v>73803.422527707138</v>
      </c>
      <c r="D72" s="8"/>
      <c r="E72" s="8"/>
      <c r="F72" s="8"/>
      <c r="G72" s="8"/>
      <c r="H72" s="17"/>
      <c r="I72" s="8"/>
      <c r="K72" s="8"/>
      <c r="L72" s="8"/>
      <c r="M72" s="8"/>
      <c r="N72" s="26"/>
      <c r="O72" s="26"/>
      <c r="P72" s="8"/>
      <c r="Q72" s="27"/>
      <c r="R72" s="27"/>
      <c r="V72" s="25"/>
      <c r="W72" s="25"/>
      <c r="X72" s="21"/>
      <c r="Y72" s="22"/>
      <c r="Z72" s="23"/>
      <c r="AB72" s="8"/>
      <c r="AE72" s="21"/>
      <c r="AF72" s="22"/>
    </row>
    <row r="73" spans="2:225" x14ac:dyDescent="0.25">
      <c r="B73" s="8"/>
      <c r="C73" s="8"/>
      <c r="D73" s="8"/>
      <c r="E73" s="8"/>
      <c r="F73" s="8"/>
      <c r="G73" s="8"/>
      <c r="H73" s="17"/>
      <c r="I73" s="8"/>
      <c r="K73" s="8"/>
      <c r="L73" s="8"/>
      <c r="M73" s="8"/>
      <c r="N73" s="26"/>
      <c r="O73" s="26"/>
      <c r="P73" s="8"/>
      <c r="Q73" s="27"/>
      <c r="R73" s="27"/>
      <c r="V73" s="25"/>
      <c r="W73" s="25"/>
      <c r="X73" s="21"/>
      <c r="Y73" s="22"/>
      <c r="Z73" s="23"/>
      <c r="AB73" s="8"/>
      <c r="AE73" s="21"/>
      <c r="AF73" s="22"/>
    </row>
    <row r="74" spans="2:225" ht="17.25" x14ac:dyDescent="0.25">
      <c r="B74" s="68" t="s">
        <v>117</v>
      </c>
      <c r="C74" s="157" t="s">
        <v>118</v>
      </c>
      <c r="D74" s="8"/>
      <c r="E74" s="8"/>
      <c r="F74" s="8"/>
      <c r="G74" s="8"/>
      <c r="H74" s="17"/>
      <c r="I74" s="8"/>
      <c r="K74" s="8"/>
      <c r="L74" s="8"/>
      <c r="M74" s="8"/>
      <c r="N74" s="26"/>
      <c r="O74" s="26"/>
      <c r="P74" s="8"/>
      <c r="Q74" s="27"/>
      <c r="R74" s="27"/>
      <c r="V74" s="25"/>
      <c r="W74" s="25"/>
      <c r="X74" s="21"/>
      <c r="Y74" s="22"/>
      <c r="Z74" s="23"/>
      <c r="AB74" s="8"/>
      <c r="AE74" s="21"/>
      <c r="AF74" s="22"/>
    </row>
    <row r="75" spans="2:225" x14ac:dyDescent="0.25">
      <c r="B75" s="175" t="s">
        <v>119</v>
      </c>
      <c r="C75" s="175" t="s">
        <v>120</v>
      </c>
      <c r="D75" s="8"/>
      <c r="E75" s="8"/>
      <c r="F75" s="8"/>
      <c r="G75" s="8"/>
      <c r="H75" s="17"/>
      <c r="I75" s="8"/>
      <c r="K75" s="8"/>
      <c r="L75" s="8"/>
      <c r="M75" s="8"/>
      <c r="N75" s="26"/>
      <c r="O75" s="26"/>
      <c r="P75" s="8"/>
      <c r="Q75" s="27"/>
      <c r="R75" s="27"/>
      <c r="V75" s="25"/>
      <c r="W75" s="25"/>
      <c r="X75" s="21"/>
      <c r="Y75" s="22"/>
      <c r="Z75" s="23"/>
      <c r="AB75" s="8"/>
      <c r="AE75" s="21"/>
      <c r="AF75" s="22"/>
    </row>
    <row r="76" spans="2:225" x14ac:dyDescent="0.25">
      <c r="B76" s="175" t="s">
        <v>121</v>
      </c>
      <c r="C76" s="176">
        <v>2.4E-2</v>
      </c>
      <c r="D76" s="8"/>
      <c r="E76" s="8"/>
      <c r="F76" s="8"/>
      <c r="G76" s="8"/>
      <c r="H76" s="17"/>
      <c r="I76" s="8"/>
      <c r="K76" s="8"/>
      <c r="L76" s="8"/>
      <c r="M76" s="8"/>
      <c r="N76" s="26"/>
      <c r="O76" s="26"/>
      <c r="P76" s="8"/>
      <c r="Q76" s="27"/>
      <c r="R76" s="27"/>
      <c r="V76" s="25"/>
      <c r="W76" s="25"/>
      <c r="X76" s="21"/>
      <c r="Y76" s="22"/>
      <c r="Z76" s="23"/>
      <c r="AB76" s="8"/>
      <c r="AE76" s="21"/>
      <c r="AF76" s="22"/>
    </row>
    <row r="77" spans="2:225" x14ac:dyDescent="0.25">
      <c r="B77" s="175" t="s">
        <v>108</v>
      </c>
      <c r="C77" s="176">
        <v>0.27700000000000002</v>
      </c>
      <c r="D77" s="8"/>
      <c r="E77" s="8"/>
      <c r="F77" s="8"/>
      <c r="G77" s="8"/>
      <c r="H77" s="17"/>
      <c r="I77" s="8"/>
      <c r="K77" s="8"/>
      <c r="L77" s="8"/>
      <c r="M77" s="8"/>
      <c r="N77" s="26"/>
      <c r="O77" s="26"/>
      <c r="P77" s="8"/>
      <c r="Q77" s="27"/>
      <c r="R77" s="27"/>
      <c r="V77" s="25"/>
      <c r="W77" s="25"/>
      <c r="X77" s="21"/>
      <c r="Y77" s="22"/>
      <c r="Z77" s="23"/>
      <c r="AB77" s="8"/>
      <c r="AE77" s="21"/>
      <c r="AF77" s="22"/>
      <c r="AG77" s="12" t="s">
        <v>122</v>
      </c>
    </row>
    <row r="78" spans="2:225" x14ac:dyDescent="0.25">
      <c r="B78" s="175" t="s">
        <v>123</v>
      </c>
      <c r="C78" s="176">
        <v>6.0000000000000001E-3</v>
      </c>
      <c r="D78" s="8"/>
      <c r="E78" s="8"/>
      <c r="F78" s="8"/>
      <c r="G78" s="8"/>
      <c r="H78" s="17"/>
      <c r="I78" s="8"/>
      <c r="K78" s="8"/>
      <c r="L78" s="8"/>
      <c r="M78" s="8"/>
      <c r="O78" s="4"/>
      <c r="P78" s="8"/>
      <c r="R78" s="11"/>
      <c r="V78" s="25"/>
      <c r="W78" s="25"/>
      <c r="AB78" s="8"/>
      <c r="AE78" s="14"/>
      <c r="AF78" s="16"/>
    </row>
    <row r="79" spans="2:225" x14ac:dyDescent="0.25">
      <c r="B79" s="175" t="s">
        <v>124</v>
      </c>
      <c r="C79" s="178">
        <v>9.4E-2</v>
      </c>
      <c r="D79" s="8"/>
      <c r="E79" s="8"/>
      <c r="F79" s="8"/>
      <c r="G79" s="8"/>
      <c r="H79" s="17"/>
      <c r="I79" s="8"/>
      <c r="K79" s="8"/>
      <c r="L79" s="8"/>
      <c r="M79" s="8"/>
      <c r="O79" s="4"/>
      <c r="P79" s="8"/>
      <c r="R79" s="11"/>
      <c r="V79" s="25"/>
      <c r="W79" s="25"/>
      <c r="AB79" s="8"/>
      <c r="AE79" s="14"/>
      <c r="AF79" s="9"/>
    </row>
    <row r="80" spans="2:225" x14ac:dyDescent="0.25">
      <c r="B80" s="175" t="s">
        <v>110</v>
      </c>
      <c r="C80" s="178">
        <v>3.5000000000000003E-2</v>
      </c>
      <c r="D80" s="8"/>
      <c r="E80" s="8"/>
      <c r="F80" s="8"/>
      <c r="G80" s="8" t="s">
        <v>125</v>
      </c>
      <c r="H80" s="17"/>
      <c r="I80" s="8"/>
      <c r="K80" s="8"/>
      <c r="L80" s="8"/>
      <c r="M80" s="8"/>
      <c r="O80" s="4"/>
      <c r="P80" s="8"/>
      <c r="R80" s="11"/>
      <c r="V80" s="25"/>
      <c r="W80" s="25"/>
      <c r="AB80" s="8"/>
      <c r="AE80" s="14"/>
      <c r="AF80" s="16"/>
    </row>
    <row r="81" spans="2:225" x14ac:dyDescent="0.25">
      <c r="B81" s="175" t="s">
        <v>109</v>
      </c>
      <c r="C81" s="177">
        <v>0.03</v>
      </c>
      <c r="D81" s="8"/>
      <c r="E81" s="8"/>
      <c r="F81" s="8"/>
      <c r="G81" s="8"/>
      <c r="H81" s="17"/>
      <c r="I81" s="8"/>
      <c r="K81" s="8"/>
      <c r="L81" s="8"/>
      <c r="M81" s="8"/>
      <c r="O81" s="4"/>
      <c r="P81" s="8"/>
      <c r="R81" s="11"/>
      <c r="V81" s="25"/>
      <c r="W81" s="25"/>
      <c r="AB81" s="8"/>
      <c r="AE81" s="14"/>
      <c r="AF81" s="16"/>
    </row>
    <row r="82" spans="2:225" x14ac:dyDescent="0.25">
      <c r="B82" s="175" t="s">
        <v>126</v>
      </c>
      <c r="C82" s="175">
        <v>2.8500000000000001E-2</v>
      </c>
      <c r="D82" s="8"/>
      <c r="E82" s="8"/>
      <c r="F82" s="8"/>
      <c r="G82" s="8"/>
      <c r="H82" s="17"/>
      <c r="I82" s="8"/>
      <c r="K82" s="8"/>
      <c r="L82" s="8"/>
      <c r="M82" s="8"/>
      <c r="O82" s="4"/>
      <c r="P82" s="8"/>
      <c r="R82" s="11"/>
      <c r="V82" s="25"/>
      <c r="W82" s="25"/>
      <c r="AB82" s="8"/>
      <c r="AE82" s="14"/>
      <c r="AF82" s="16"/>
    </row>
    <row r="83" spans="2:225" x14ac:dyDescent="0.25">
      <c r="B83" s="175" t="s">
        <v>112</v>
      </c>
      <c r="C83" s="178">
        <v>7.0000000000000001E-3</v>
      </c>
      <c r="D83" s="8"/>
      <c r="E83" s="8"/>
      <c r="F83" s="8"/>
      <c r="G83" s="8"/>
      <c r="H83" s="17"/>
      <c r="I83" s="8"/>
      <c r="K83" s="8"/>
      <c r="L83" s="8"/>
      <c r="M83" s="8"/>
      <c r="O83" s="4"/>
      <c r="P83" s="8"/>
      <c r="R83" s="11"/>
      <c r="V83" s="25"/>
      <c r="W83" s="25"/>
      <c r="AB83" s="8"/>
      <c r="AE83" s="14"/>
      <c r="AF83" s="16"/>
    </row>
    <row r="84" spans="2:225" x14ac:dyDescent="0.25">
      <c r="B84" s="175" t="s">
        <v>113</v>
      </c>
      <c r="C84" s="177">
        <v>0.15</v>
      </c>
      <c r="D84" s="8"/>
      <c r="E84" s="8"/>
      <c r="F84" s="8"/>
      <c r="G84" s="8"/>
      <c r="I84" s="8"/>
      <c r="K84" s="8"/>
      <c r="L84" s="8"/>
      <c r="M84" s="8"/>
      <c r="O84" s="4"/>
      <c r="P84" s="8"/>
      <c r="R84" s="11"/>
      <c r="V84" s="25"/>
      <c r="W84" s="25"/>
      <c r="AB84" s="8"/>
      <c r="AE84" s="14"/>
      <c r="AF84" s="16"/>
    </row>
    <row r="85" spans="2:225" s="11" customFormat="1" x14ac:dyDescent="0.25">
      <c r="B85" s="175" t="s">
        <v>127</v>
      </c>
      <c r="C85" s="175" t="s">
        <v>128</v>
      </c>
      <c r="D85" s="8"/>
      <c r="E85" s="8"/>
      <c r="F85" s="8"/>
      <c r="G85" s="8"/>
      <c r="H85" s="10"/>
      <c r="I85" s="8"/>
      <c r="J85" s="8"/>
      <c r="K85" s="8"/>
      <c r="L85" s="8"/>
      <c r="M85" s="8"/>
      <c r="N85" s="4"/>
      <c r="O85" s="8"/>
      <c r="R85" s="25"/>
      <c r="S85" s="25"/>
      <c r="T85" s="25"/>
      <c r="U85" s="25"/>
      <c r="V85" s="14"/>
      <c r="W85" s="14"/>
      <c r="X85" s="14"/>
      <c r="Y85" s="13"/>
      <c r="Z85" s="15"/>
      <c r="AA85" s="31"/>
      <c r="AB85" s="16"/>
      <c r="AC85" s="8"/>
      <c r="AD85" s="31"/>
      <c r="AE85" s="8"/>
      <c r="AF85" s="8"/>
      <c r="AG85" s="12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</row>
    <row r="86" spans="2:225" s="11" customFormat="1" x14ac:dyDescent="0.25">
      <c r="B86" s="8"/>
      <c r="C86" s="8"/>
      <c r="D86" s="8"/>
      <c r="E86" s="8"/>
      <c r="F86" s="8"/>
      <c r="G86" s="8"/>
      <c r="H86" s="10"/>
      <c r="I86" s="8"/>
      <c r="J86" s="8"/>
      <c r="K86" s="8"/>
      <c r="L86" s="8"/>
      <c r="M86" s="8"/>
      <c r="N86" s="4"/>
      <c r="O86" s="8"/>
      <c r="R86" s="25"/>
      <c r="S86" s="25"/>
      <c r="T86" s="25"/>
      <c r="U86" s="25"/>
      <c r="V86" s="14"/>
      <c r="W86" s="14"/>
      <c r="X86" s="14"/>
      <c r="Y86" s="13"/>
      <c r="Z86" s="15"/>
      <c r="AA86" s="31"/>
      <c r="AB86" s="16"/>
      <c r="AC86" s="8"/>
      <c r="AD86" s="31"/>
      <c r="AE86" s="8"/>
      <c r="AF86" s="8"/>
      <c r="AG86" s="12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</row>
    <row r="87" spans="2:225" s="11" customFormat="1" x14ac:dyDescent="0.25">
      <c r="B87" s="8"/>
      <c r="C87" s="8"/>
      <c r="D87" s="8"/>
      <c r="E87" s="8"/>
      <c r="F87" s="8"/>
      <c r="G87" s="8"/>
      <c r="H87" s="10"/>
      <c r="I87" s="8"/>
      <c r="J87" s="8"/>
      <c r="K87" s="8"/>
      <c r="L87" s="8"/>
      <c r="M87" s="8"/>
      <c r="N87" s="4"/>
      <c r="O87" s="8"/>
      <c r="R87" s="25"/>
      <c r="S87" s="25"/>
      <c r="T87" s="25"/>
      <c r="U87" s="25"/>
      <c r="V87" s="14"/>
      <c r="W87" s="14"/>
      <c r="X87" s="14"/>
      <c r="Y87" s="13"/>
      <c r="Z87" s="15"/>
      <c r="AA87" s="31"/>
      <c r="AB87" s="16"/>
      <c r="AC87" s="8"/>
      <c r="AD87" s="31"/>
      <c r="AE87" s="8"/>
      <c r="AF87" s="8"/>
      <c r="AG87" s="12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</row>
    <row r="88" spans="2:225" s="11" customFormat="1" x14ac:dyDescent="0.25">
      <c r="B88" s="9"/>
      <c r="C88" s="9"/>
      <c r="D88" s="8"/>
      <c r="E88" s="8"/>
      <c r="F88" s="8"/>
      <c r="G88" s="8"/>
      <c r="H88" s="10"/>
      <c r="I88" s="8"/>
      <c r="J88" s="8"/>
      <c r="K88" s="8"/>
      <c r="L88" s="8"/>
      <c r="M88" s="8"/>
      <c r="N88" s="4"/>
      <c r="O88" s="8"/>
      <c r="R88" s="25"/>
      <c r="S88" s="25"/>
      <c r="T88" s="25"/>
      <c r="U88" s="25"/>
      <c r="V88" s="14"/>
      <c r="W88" s="14"/>
      <c r="X88" s="14"/>
      <c r="Y88" s="13"/>
      <c r="Z88" s="15"/>
      <c r="AA88" s="31"/>
      <c r="AB88" s="16"/>
      <c r="AC88" s="8"/>
      <c r="AD88" s="31"/>
      <c r="AE88" s="8"/>
      <c r="AF88" s="8"/>
      <c r="AG88" s="12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</row>
    <row r="89" spans="2:225" s="11" customFormat="1" x14ac:dyDescent="0.25">
      <c r="B89" s="9"/>
      <c r="C89" s="9"/>
      <c r="D89" s="8"/>
      <c r="E89" s="8"/>
      <c r="F89" s="8"/>
      <c r="G89" s="8"/>
      <c r="H89" s="10"/>
      <c r="I89" s="8"/>
      <c r="J89" s="8"/>
      <c r="K89" s="8"/>
      <c r="L89" s="8"/>
      <c r="M89" s="8"/>
      <c r="N89" s="4"/>
      <c r="O89" s="8"/>
      <c r="R89" s="25"/>
      <c r="S89" s="25"/>
      <c r="T89" s="25"/>
      <c r="U89" s="25"/>
      <c r="V89" s="14"/>
      <c r="W89" s="14"/>
      <c r="X89" s="14"/>
      <c r="Y89" s="13"/>
      <c r="Z89" s="15"/>
      <c r="AA89" s="31"/>
      <c r="AB89" s="16"/>
      <c r="AC89" s="8"/>
      <c r="AD89" s="31"/>
      <c r="AE89" s="8"/>
      <c r="AF89" s="8"/>
      <c r="AG89" s="12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</row>
    <row r="90" spans="2:225" s="11" customFormat="1" x14ac:dyDescent="0.25">
      <c r="B90" s="9"/>
      <c r="C90" s="9"/>
      <c r="D90" s="8"/>
      <c r="E90" s="8"/>
      <c r="F90" s="8"/>
      <c r="G90" s="8"/>
      <c r="H90" s="10"/>
      <c r="I90" s="8"/>
      <c r="J90" s="8"/>
      <c r="K90" s="8"/>
      <c r="L90" s="8"/>
      <c r="M90" s="8"/>
      <c r="N90" s="4"/>
      <c r="O90" s="8"/>
      <c r="R90" s="25"/>
      <c r="S90" s="25"/>
      <c r="T90" s="25"/>
      <c r="U90" s="25"/>
      <c r="V90" s="14"/>
      <c r="W90" s="14"/>
      <c r="X90" s="14"/>
      <c r="Y90" s="13"/>
      <c r="Z90" s="15"/>
      <c r="AA90" s="31"/>
      <c r="AB90" s="16"/>
      <c r="AC90" s="8"/>
      <c r="AD90" s="31"/>
      <c r="AE90" s="8"/>
      <c r="AF90" s="8"/>
      <c r="AG90" s="12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</row>
    <row r="91" spans="2:225" s="11" customFormat="1" x14ac:dyDescent="0.25">
      <c r="B91" s="9"/>
      <c r="C91" s="9"/>
      <c r="D91" s="8"/>
      <c r="E91" s="8"/>
      <c r="F91" s="8"/>
      <c r="G91" s="8"/>
      <c r="H91" s="10"/>
      <c r="I91" s="8"/>
      <c r="J91" s="8"/>
      <c r="K91" s="8"/>
      <c r="L91" s="8"/>
      <c r="M91" s="8"/>
      <c r="N91" s="4"/>
      <c r="O91" s="8"/>
      <c r="R91" s="25"/>
      <c r="S91" s="25"/>
      <c r="T91" s="25"/>
      <c r="U91" s="25"/>
      <c r="V91" s="14"/>
      <c r="W91" s="14"/>
      <c r="X91" s="14"/>
      <c r="Y91" s="13"/>
      <c r="Z91" s="15"/>
      <c r="AA91" s="31"/>
      <c r="AB91" s="16"/>
      <c r="AC91" s="8"/>
      <c r="AD91" s="31"/>
      <c r="AE91" s="8"/>
      <c r="AF91" s="8"/>
      <c r="AG91" s="12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</row>
    <row r="92" spans="2:225" s="11" customFormat="1" x14ac:dyDescent="0.25">
      <c r="B92" s="9"/>
      <c r="C92" s="9"/>
      <c r="D92" s="8"/>
      <c r="E92" s="8"/>
      <c r="F92" s="8"/>
      <c r="G92" s="8"/>
      <c r="H92" s="10"/>
      <c r="I92" s="8"/>
      <c r="J92" s="8"/>
      <c r="K92" s="8"/>
      <c r="L92" s="8"/>
      <c r="M92" s="8"/>
      <c r="N92" s="4"/>
      <c r="O92" s="8"/>
      <c r="R92" s="25"/>
      <c r="S92" s="25"/>
      <c r="T92" s="25"/>
      <c r="U92" s="25"/>
      <c r="V92" s="14"/>
      <c r="W92" s="14"/>
      <c r="X92" s="14"/>
      <c r="Y92" s="13"/>
      <c r="Z92" s="15"/>
      <c r="AA92" s="31"/>
      <c r="AB92" s="16"/>
      <c r="AC92" s="8"/>
      <c r="AD92" s="31"/>
      <c r="AE92" s="8"/>
      <c r="AF92" s="8"/>
      <c r="AG92" s="12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</row>
    <row r="93" spans="2:225" s="11" customFormat="1" x14ac:dyDescent="0.25">
      <c r="B93" s="9"/>
      <c r="C93" s="9"/>
      <c r="D93" s="8"/>
      <c r="E93" s="8"/>
      <c r="F93" s="8"/>
      <c r="G93" s="8"/>
      <c r="H93" s="10"/>
      <c r="I93" s="8"/>
      <c r="J93" s="8"/>
      <c r="K93" s="8"/>
      <c r="L93" s="8"/>
      <c r="M93" s="8"/>
      <c r="N93" s="4"/>
      <c r="O93" s="8"/>
      <c r="R93" s="25"/>
      <c r="S93" s="25"/>
      <c r="T93" s="25"/>
      <c r="U93" s="25"/>
      <c r="V93" s="14"/>
      <c r="W93" s="14"/>
      <c r="X93" s="14"/>
      <c r="Y93" s="13"/>
      <c r="Z93" s="15"/>
      <c r="AA93" s="31"/>
      <c r="AB93" s="16"/>
      <c r="AC93" s="8"/>
      <c r="AD93" s="31"/>
      <c r="AE93" s="8"/>
      <c r="AF93" s="8"/>
      <c r="AG93" s="12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</row>
    <row r="94" spans="2:225" s="11" customFormat="1" x14ac:dyDescent="0.25">
      <c r="B94" s="9"/>
      <c r="C94" s="9"/>
      <c r="D94" s="8"/>
      <c r="E94" s="8"/>
      <c r="F94" s="8"/>
      <c r="G94" s="8"/>
      <c r="H94" s="10"/>
      <c r="I94" s="8"/>
      <c r="J94" s="8"/>
      <c r="K94" s="8"/>
      <c r="L94" s="8"/>
      <c r="M94" s="8"/>
      <c r="N94" s="4"/>
      <c r="O94" s="8"/>
      <c r="R94" s="25"/>
      <c r="S94" s="25"/>
      <c r="T94" s="25"/>
      <c r="U94" s="25"/>
      <c r="V94" s="14"/>
      <c r="W94" s="14"/>
      <c r="X94" s="14"/>
      <c r="Y94" s="13"/>
      <c r="Z94" s="15"/>
      <c r="AA94" s="31"/>
      <c r="AB94" s="16"/>
      <c r="AC94" s="8"/>
      <c r="AD94" s="31"/>
      <c r="AE94" s="8"/>
      <c r="AF94" s="8"/>
      <c r="AG94" s="12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</row>
    <row r="95" spans="2:225" s="11" customFormat="1" x14ac:dyDescent="0.25">
      <c r="B95" s="9"/>
      <c r="C95" s="9"/>
      <c r="D95" s="8"/>
      <c r="E95" s="8"/>
      <c r="F95" s="8"/>
      <c r="G95" s="8"/>
      <c r="H95" s="10"/>
      <c r="I95" s="8"/>
      <c r="J95" s="8"/>
      <c r="K95" s="8"/>
      <c r="L95" s="8"/>
      <c r="M95" s="8"/>
      <c r="N95" s="4"/>
      <c r="O95" s="8"/>
      <c r="R95" s="25"/>
      <c r="S95" s="25"/>
      <c r="T95" s="25"/>
      <c r="U95" s="25"/>
      <c r="V95" s="14"/>
      <c r="W95" s="14"/>
      <c r="X95" s="14"/>
      <c r="Y95" s="13"/>
      <c r="Z95" s="15"/>
      <c r="AA95" s="31"/>
      <c r="AB95" s="16"/>
      <c r="AC95" s="8"/>
      <c r="AD95" s="31"/>
      <c r="AE95" s="8"/>
      <c r="AF95" s="8"/>
      <c r="AG95" s="12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</row>
    <row r="96" spans="2:225" s="11" customFormat="1" x14ac:dyDescent="0.25">
      <c r="B96" s="9"/>
      <c r="C96" s="9"/>
      <c r="D96" s="8"/>
      <c r="E96" s="8"/>
      <c r="F96" s="8"/>
      <c r="G96" s="8"/>
      <c r="H96" s="10"/>
      <c r="I96" s="8"/>
      <c r="J96" s="8"/>
      <c r="K96" s="8"/>
      <c r="L96" s="8"/>
      <c r="M96" s="8"/>
      <c r="N96" s="4"/>
      <c r="O96" s="8"/>
      <c r="R96" s="25"/>
      <c r="S96" s="25"/>
      <c r="T96" s="25"/>
      <c r="U96" s="25"/>
      <c r="V96" s="14"/>
      <c r="W96" s="14"/>
      <c r="X96" s="14"/>
      <c r="Y96" s="13"/>
      <c r="Z96" s="15"/>
      <c r="AA96" s="31"/>
      <c r="AB96" s="16"/>
      <c r="AC96" s="8"/>
      <c r="AD96" s="31"/>
      <c r="AE96" s="8"/>
      <c r="AF96" s="8"/>
      <c r="AG96" s="12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</row>
    <row r="97" spans="2:225" s="11" customFormat="1" x14ac:dyDescent="0.25">
      <c r="B97" s="9"/>
      <c r="C97" s="9"/>
      <c r="D97" s="8"/>
      <c r="E97" s="8"/>
      <c r="F97" s="8"/>
      <c r="G97" s="8"/>
      <c r="H97" s="10"/>
      <c r="I97" s="8"/>
      <c r="J97" s="8"/>
      <c r="K97" s="8"/>
      <c r="L97" s="8"/>
      <c r="M97" s="8"/>
      <c r="N97" s="4"/>
      <c r="O97" s="8"/>
      <c r="R97" s="25"/>
      <c r="S97" s="25"/>
      <c r="T97" s="25"/>
      <c r="U97" s="25"/>
      <c r="V97" s="14"/>
      <c r="W97" s="14"/>
      <c r="X97" s="14"/>
      <c r="Y97" s="13"/>
      <c r="Z97" s="15"/>
      <c r="AA97" s="31"/>
      <c r="AB97" s="16"/>
      <c r="AC97" s="8"/>
      <c r="AD97" s="31"/>
      <c r="AE97" s="8"/>
      <c r="AF97" s="8"/>
      <c r="AG97" s="12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</row>
    <row r="98" spans="2:225" s="11" customFormat="1" x14ac:dyDescent="0.25">
      <c r="B98" s="9"/>
      <c r="C98" s="9"/>
      <c r="D98" s="8"/>
      <c r="E98" s="8"/>
      <c r="F98" s="8"/>
      <c r="G98" s="8"/>
      <c r="H98" s="10"/>
      <c r="I98" s="8"/>
      <c r="J98" s="8"/>
      <c r="K98" s="8"/>
      <c r="L98" s="8"/>
      <c r="M98" s="8"/>
      <c r="N98" s="4"/>
      <c r="O98" s="8"/>
      <c r="R98" s="25"/>
      <c r="S98" s="25"/>
      <c r="T98" s="25"/>
      <c r="U98" s="25"/>
      <c r="V98" s="14"/>
      <c r="W98" s="14"/>
      <c r="X98" s="14"/>
      <c r="Y98" s="13"/>
      <c r="Z98" s="15"/>
      <c r="AA98" s="31"/>
      <c r="AB98" s="16"/>
      <c r="AC98" s="8"/>
      <c r="AD98" s="31"/>
      <c r="AE98" s="8"/>
      <c r="AF98" s="8"/>
      <c r="AG98" s="12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</row>
    <row r="99" spans="2:225" s="11" customFormat="1" x14ac:dyDescent="0.25">
      <c r="B99" s="9"/>
      <c r="C99" s="9"/>
      <c r="D99" s="8"/>
      <c r="E99" s="8"/>
      <c r="F99" s="8"/>
      <c r="G99" s="8"/>
      <c r="H99" s="10"/>
      <c r="I99" s="8"/>
      <c r="J99" s="8"/>
      <c r="K99" s="8"/>
      <c r="L99" s="8"/>
      <c r="M99" s="8"/>
      <c r="N99" s="4"/>
      <c r="O99" s="8"/>
      <c r="R99" s="25"/>
      <c r="S99" s="25"/>
      <c r="T99" s="25"/>
      <c r="U99" s="25"/>
      <c r="V99" s="14"/>
      <c r="W99" s="14"/>
      <c r="X99" s="14"/>
      <c r="Y99" s="13"/>
      <c r="Z99" s="15"/>
      <c r="AA99" s="31"/>
      <c r="AB99" s="16"/>
      <c r="AC99" s="8"/>
      <c r="AD99" s="31"/>
      <c r="AE99" s="8"/>
      <c r="AF99" s="8"/>
      <c r="AG99" s="12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</row>
    <row r="100" spans="2:225" s="11" customFormat="1" x14ac:dyDescent="0.25">
      <c r="B100" s="9"/>
      <c r="C100" s="9"/>
      <c r="D100" s="8"/>
      <c r="E100" s="8"/>
      <c r="F100" s="8"/>
      <c r="G100" s="8"/>
      <c r="H100" s="10"/>
      <c r="I100" s="8"/>
      <c r="J100" s="8"/>
      <c r="K100" s="8"/>
      <c r="L100" s="8"/>
      <c r="M100" s="8"/>
      <c r="N100" s="4"/>
      <c r="O100" s="8"/>
      <c r="R100" s="25"/>
      <c r="S100" s="25"/>
      <c r="T100" s="25"/>
      <c r="U100" s="25"/>
      <c r="V100" s="14"/>
      <c r="W100" s="14"/>
      <c r="X100" s="14"/>
      <c r="Y100" s="13"/>
      <c r="Z100" s="15"/>
      <c r="AA100" s="31"/>
      <c r="AB100" s="16"/>
      <c r="AC100" s="8"/>
      <c r="AD100" s="31"/>
      <c r="AE100" s="8"/>
      <c r="AF100" s="8"/>
      <c r="AG100" s="12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</row>
    <row r="101" spans="2:225" s="11" customFormat="1" x14ac:dyDescent="0.25">
      <c r="B101" s="9"/>
      <c r="C101" s="9"/>
      <c r="D101" s="8"/>
      <c r="E101" s="8"/>
      <c r="F101" s="8"/>
      <c r="G101" s="8"/>
      <c r="H101" s="10"/>
      <c r="I101" s="8"/>
      <c r="J101" s="8"/>
      <c r="K101" s="8"/>
      <c r="L101" s="8"/>
      <c r="M101" s="8"/>
      <c r="N101" s="4"/>
      <c r="O101" s="8"/>
      <c r="R101" s="25"/>
      <c r="S101" s="25"/>
      <c r="T101" s="25"/>
      <c r="U101" s="25"/>
      <c r="V101" s="14"/>
      <c r="W101" s="14"/>
      <c r="X101" s="14"/>
      <c r="Y101" s="13"/>
      <c r="Z101" s="15"/>
      <c r="AA101" s="31"/>
      <c r="AB101" s="16"/>
      <c r="AC101" s="8"/>
      <c r="AD101" s="31"/>
      <c r="AE101" s="8"/>
      <c r="AF101" s="8"/>
      <c r="AG101" s="12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</row>
    <row r="102" spans="2:225" s="11" customFormat="1" x14ac:dyDescent="0.25">
      <c r="B102" s="9"/>
      <c r="C102" s="9"/>
      <c r="D102" s="8"/>
      <c r="E102" s="8"/>
      <c r="F102" s="8"/>
      <c r="G102" s="8"/>
      <c r="H102" s="10"/>
      <c r="I102" s="8"/>
      <c r="J102" s="8"/>
      <c r="K102" s="8"/>
      <c r="L102" s="8"/>
      <c r="M102" s="8"/>
      <c r="N102" s="4"/>
      <c r="O102" s="8"/>
      <c r="R102" s="25"/>
      <c r="S102" s="25"/>
      <c r="T102" s="25"/>
      <c r="U102" s="25"/>
      <c r="V102" s="14"/>
      <c r="W102" s="14"/>
      <c r="X102" s="14"/>
      <c r="Y102" s="13"/>
      <c r="Z102" s="15"/>
      <c r="AA102" s="31"/>
      <c r="AB102" s="16"/>
      <c r="AC102" s="8"/>
      <c r="AD102" s="31"/>
      <c r="AE102" s="8"/>
      <c r="AF102" s="8"/>
      <c r="AG102" s="12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</row>
    <row r="103" spans="2:225" s="11" customFormat="1" x14ac:dyDescent="0.25">
      <c r="B103" s="9"/>
      <c r="C103" s="9"/>
      <c r="D103" s="8"/>
      <c r="E103" s="8"/>
      <c r="F103" s="8"/>
      <c r="G103" s="8"/>
      <c r="H103" s="10"/>
      <c r="I103" s="8"/>
      <c r="J103" s="8"/>
      <c r="K103" s="8"/>
      <c r="L103" s="8"/>
      <c r="M103" s="8"/>
      <c r="N103" s="4"/>
      <c r="O103" s="8"/>
      <c r="R103" s="25"/>
      <c r="S103" s="25"/>
      <c r="T103" s="25"/>
      <c r="U103" s="25"/>
      <c r="V103" s="14"/>
      <c r="W103" s="14"/>
      <c r="X103" s="14"/>
      <c r="Y103" s="13"/>
      <c r="Z103" s="15"/>
      <c r="AA103" s="31"/>
      <c r="AB103" s="16"/>
      <c r="AC103" s="8"/>
      <c r="AD103" s="31"/>
      <c r="AE103" s="8"/>
      <c r="AF103" s="8"/>
      <c r="AG103" s="12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</row>
    <row r="104" spans="2:225" s="11" customFormat="1" x14ac:dyDescent="0.25">
      <c r="B104" s="9"/>
      <c r="C104" s="9"/>
      <c r="D104" s="8"/>
      <c r="E104" s="8"/>
      <c r="F104" s="8"/>
      <c r="G104" s="8"/>
      <c r="H104" s="10"/>
      <c r="I104" s="8"/>
      <c r="J104" s="8"/>
      <c r="K104" s="8"/>
      <c r="L104" s="8"/>
      <c r="M104" s="8"/>
      <c r="N104" s="4"/>
      <c r="O104" s="8"/>
      <c r="R104" s="25"/>
      <c r="S104" s="25"/>
      <c r="T104" s="25"/>
      <c r="U104" s="25"/>
      <c r="V104" s="14"/>
      <c r="W104" s="14"/>
      <c r="X104" s="14"/>
      <c r="Y104" s="13"/>
      <c r="Z104" s="15"/>
      <c r="AA104" s="31"/>
      <c r="AB104" s="16"/>
      <c r="AC104" s="8"/>
      <c r="AD104" s="31"/>
      <c r="AE104" s="8"/>
      <c r="AF104" s="8"/>
      <c r="AG104" s="12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</row>
    <row r="105" spans="2:225" s="11" customFormat="1" x14ac:dyDescent="0.25">
      <c r="B105" s="9"/>
      <c r="C105" s="9"/>
      <c r="D105" s="8"/>
      <c r="E105" s="8"/>
      <c r="F105" s="8"/>
      <c r="G105" s="8"/>
      <c r="H105" s="10"/>
      <c r="I105" s="8"/>
      <c r="J105" s="8"/>
      <c r="K105" s="8"/>
      <c r="L105" s="8"/>
      <c r="M105" s="8"/>
      <c r="N105" s="4"/>
      <c r="O105" s="8"/>
      <c r="R105" s="25"/>
      <c r="S105" s="25"/>
      <c r="T105" s="25"/>
      <c r="U105" s="25"/>
      <c r="V105" s="14"/>
      <c r="W105" s="14"/>
      <c r="X105" s="14"/>
      <c r="Y105" s="13"/>
      <c r="Z105" s="15"/>
      <c r="AA105" s="31"/>
      <c r="AB105" s="16"/>
      <c r="AC105" s="8"/>
      <c r="AD105" s="31"/>
      <c r="AE105" s="8"/>
      <c r="AF105" s="8"/>
      <c r="AG105" s="12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</row>
    <row r="106" spans="2:225" s="11" customFormat="1" x14ac:dyDescent="0.25">
      <c r="B106" s="9"/>
      <c r="C106" s="9"/>
      <c r="D106" s="8"/>
      <c r="E106" s="8"/>
      <c r="F106" s="8"/>
      <c r="G106" s="8"/>
      <c r="H106" s="10"/>
      <c r="I106" s="8"/>
      <c r="J106" s="8"/>
      <c r="K106" s="8"/>
      <c r="L106" s="8"/>
      <c r="M106" s="8"/>
      <c r="N106" s="4"/>
      <c r="O106" s="8"/>
      <c r="R106" s="25"/>
      <c r="S106" s="25"/>
      <c r="T106" s="25"/>
      <c r="U106" s="25"/>
      <c r="V106" s="14"/>
      <c r="W106" s="14"/>
      <c r="X106" s="14"/>
      <c r="Y106" s="13"/>
      <c r="Z106" s="15"/>
      <c r="AA106" s="31"/>
      <c r="AB106" s="16"/>
      <c r="AC106" s="8"/>
      <c r="AD106" s="31"/>
      <c r="AE106" s="8"/>
      <c r="AF106" s="8"/>
      <c r="AG106" s="12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</row>
    <row r="107" spans="2:225" s="11" customFormat="1" x14ac:dyDescent="0.25">
      <c r="B107" s="9"/>
      <c r="C107" s="9"/>
      <c r="D107" s="8"/>
      <c r="E107" s="8"/>
      <c r="F107" s="8"/>
      <c r="G107" s="8"/>
      <c r="H107" s="10"/>
      <c r="I107" s="8"/>
      <c r="J107" s="8"/>
      <c r="K107" s="8"/>
      <c r="L107" s="8"/>
      <c r="M107" s="8"/>
      <c r="N107" s="4"/>
      <c r="O107" s="8"/>
      <c r="R107" s="25"/>
      <c r="S107" s="25"/>
      <c r="T107" s="25"/>
      <c r="U107" s="25"/>
      <c r="V107" s="14"/>
      <c r="W107" s="14"/>
      <c r="X107" s="14"/>
      <c r="Y107" s="13"/>
      <c r="Z107" s="15"/>
      <c r="AA107" s="31"/>
      <c r="AB107" s="16"/>
      <c r="AC107" s="8"/>
      <c r="AD107" s="31"/>
      <c r="AE107" s="8"/>
      <c r="AF107" s="8"/>
      <c r="AG107" s="12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</row>
    <row r="108" spans="2:225" s="11" customFormat="1" x14ac:dyDescent="0.25">
      <c r="B108" s="9"/>
      <c r="C108" s="9"/>
      <c r="D108" s="8"/>
      <c r="E108" s="8"/>
      <c r="F108" s="8"/>
      <c r="G108" s="8"/>
      <c r="H108" s="10"/>
      <c r="I108" s="8"/>
      <c r="J108" s="8"/>
      <c r="K108" s="8"/>
      <c r="L108" s="8"/>
      <c r="M108" s="8"/>
      <c r="N108" s="4"/>
      <c r="O108" s="8"/>
      <c r="R108" s="25"/>
      <c r="S108" s="25"/>
      <c r="T108" s="25"/>
      <c r="U108" s="25"/>
      <c r="V108" s="14"/>
      <c r="W108" s="14"/>
      <c r="X108" s="14"/>
      <c r="Y108" s="13"/>
      <c r="Z108" s="15"/>
      <c r="AA108" s="31"/>
      <c r="AB108" s="16"/>
      <c r="AC108" s="8"/>
      <c r="AD108" s="31"/>
      <c r="AE108" s="8"/>
      <c r="AF108" s="8"/>
      <c r="AG108" s="12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</row>
    <row r="109" spans="2:225" s="11" customFormat="1" x14ac:dyDescent="0.25">
      <c r="B109" s="9"/>
      <c r="C109" s="9"/>
      <c r="D109" s="8"/>
      <c r="E109" s="8"/>
      <c r="F109" s="8"/>
      <c r="G109" s="8"/>
      <c r="H109" s="10"/>
      <c r="I109" s="8"/>
      <c r="J109" s="8"/>
      <c r="K109" s="8"/>
      <c r="L109" s="8"/>
      <c r="M109" s="8"/>
      <c r="N109" s="4"/>
      <c r="O109" s="8"/>
      <c r="R109" s="25"/>
      <c r="S109" s="25"/>
      <c r="T109" s="25"/>
      <c r="U109" s="25"/>
      <c r="V109" s="14"/>
      <c r="W109" s="14"/>
      <c r="X109" s="14"/>
      <c r="Y109" s="13"/>
      <c r="Z109" s="15"/>
      <c r="AA109" s="31"/>
      <c r="AB109" s="16"/>
      <c r="AC109" s="8"/>
      <c r="AD109" s="31"/>
      <c r="AE109" s="8"/>
      <c r="AF109" s="8"/>
      <c r="AG109" s="12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</row>
    <row r="110" spans="2:225" s="11" customFormat="1" x14ac:dyDescent="0.25">
      <c r="B110" s="9"/>
      <c r="C110" s="9"/>
      <c r="D110" s="8"/>
      <c r="E110" s="8"/>
      <c r="F110" s="8"/>
      <c r="G110" s="8"/>
      <c r="H110" s="10"/>
      <c r="I110" s="8"/>
      <c r="J110" s="8"/>
      <c r="K110" s="8"/>
      <c r="L110" s="8"/>
      <c r="M110" s="8"/>
      <c r="N110" s="4"/>
      <c r="O110" s="8"/>
      <c r="R110" s="25"/>
      <c r="S110" s="25"/>
      <c r="T110" s="25"/>
      <c r="U110" s="25"/>
      <c r="V110" s="14"/>
      <c r="W110" s="14"/>
      <c r="X110" s="14"/>
      <c r="Y110" s="13"/>
      <c r="Z110" s="15"/>
      <c r="AA110" s="31"/>
      <c r="AB110" s="16"/>
      <c r="AC110" s="8"/>
      <c r="AD110" s="31"/>
      <c r="AE110" s="8"/>
      <c r="AF110" s="8"/>
      <c r="AG110" s="12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</row>
    <row r="111" spans="2:225" s="11" customFormat="1" x14ac:dyDescent="0.25">
      <c r="B111" s="9"/>
      <c r="C111" s="9"/>
      <c r="D111" s="8"/>
      <c r="E111" s="8"/>
      <c r="F111" s="8"/>
      <c r="G111" s="8"/>
      <c r="H111" s="10"/>
      <c r="I111" s="8"/>
      <c r="J111" s="8"/>
      <c r="K111" s="8"/>
      <c r="L111" s="8"/>
      <c r="M111" s="8"/>
      <c r="N111" s="4"/>
      <c r="O111" s="8"/>
      <c r="R111" s="25"/>
      <c r="S111" s="25"/>
      <c r="T111" s="25"/>
      <c r="U111" s="25"/>
      <c r="V111" s="14"/>
      <c r="W111" s="14"/>
      <c r="X111" s="14"/>
      <c r="Y111" s="13"/>
      <c r="Z111" s="15"/>
      <c r="AA111" s="31"/>
      <c r="AB111" s="16"/>
      <c r="AC111" s="8"/>
      <c r="AD111" s="31"/>
      <c r="AE111" s="8"/>
      <c r="AF111" s="8"/>
      <c r="AG111" s="12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</row>
    <row r="112" spans="2:225" s="11" customFormat="1" x14ac:dyDescent="0.25">
      <c r="B112" s="9"/>
      <c r="C112" s="9"/>
      <c r="D112" s="8"/>
      <c r="E112" s="8"/>
      <c r="F112" s="8"/>
      <c r="G112" s="8"/>
      <c r="H112" s="10"/>
      <c r="I112" s="8"/>
      <c r="J112" s="8"/>
      <c r="K112" s="8"/>
      <c r="L112" s="8"/>
      <c r="M112" s="8"/>
      <c r="N112" s="4"/>
      <c r="O112" s="8"/>
      <c r="R112" s="25"/>
      <c r="S112" s="25"/>
      <c r="T112" s="25"/>
      <c r="U112" s="25"/>
      <c r="V112" s="14"/>
      <c r="W112" s="14"/>
      <c r="X112" s="14"/>
      <c r="Y112" s="13"/>
      <c r="Z112" s="15"/>
      <c r="AA112" s="31"/>
      <c r="AB112" s="16"/>
      <c r="AC112" s="8"/>
      <c r="AD112" s="31"/>
      <c r="AE112" s="8"/>
      <c r="AF112" s="8"/>
      <c r="AG112" s="12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</row>
  </sheetData>
  <sheetProtection formatCells="0"/>
  <protectedRanges>
    <protectedRange algorithmName="SHA-512" hashValue="L3IN/wCF0Mok3X5PeDkCwtM48JGxgzhcLp57hM/KsykF06IFb741dLgAf8MBsTSKQPZMUyGPFiZGKpzQJiKw4g==" saltValue="NLcsiBANLVLcj17l9gDIrw==" spinCount="100000" sqref="M30 M35 M40 M45 M50 K20:L24 K26:L54 I20:I56 G20:H54 H55:H56 B20:F56 J55:Q56 N26:Q54 N20:Q24 K25:Q25 Y20:AI56 R20:W56 B58:AI59" name="Main Table"/>
    <protectedRange algorithmName="SHA-512" hashValue="Wd/tmxOHAwvOcwhjiuXkiS6EEZx9lm/Pilfh3/PYEL+Ubnn4K5hKBoSXg6Dnkefj5oixJtW5o1hlEJyA0pJcOA==" saltValue="dj518GhYobpac5eN9UROiw==" spinCount="100000" sqref="B61:C63 B67:C72 C64:C66" name="Ad Serving_4"/>
    <protectedRange algorithmName="SHA-512" hashValue="L3IN/wCF0Mok3X5PeDkCwtM48JGxgzhcLp57hM/KsykF06IFb741dLgAf8MBsTSKQPZMUyGPFiZGKpzQJiKw4g==" saltValue="NLcsiBANLVLcj17l9gDIrw==" spinCount="100000" sqref="J26:J27 J31:J32 J36:J37 J41:J42 J46:J47 J51:J52 J20:J22" name="Main Table_1"/>
    <protectedRange algorithmName="SHA-512" hashValue="L3IN/wCF0Mok3X5PeDkCwtM48JGxgzhcLp57hM/KsykF06IFb741dLgAf8MBsTSKQPZMUyGPFiZGKpzQJiKw4g==" saltValue="NLcsiBANLVLcj17l9gDIrw==" spinCount="100000" sqref="J23:J24 J28:J29 J33:J34 J38:J39 J43:J44 J48:J49 J53:J54" name="Main Table_2"/>
    <protectedRange algorithmName="SHA-512" hashValue="L3IN/wCF0Mok3X5PeDkCwtM48JGxgzhcLp57hM/KsykF06IFb741dLgAf8MBsTSKQPZMUyGPFiZGKpzQJiKw4g==" saltValue="NLcsiBANLVLcj17l9gDIrw==" spinCount="100000" sqref="J25" name="Main Table_3"/>
    <protectedRange algorithmName="SHA-512" hashValue="L3IN/wCF0Mok3X5PeDkCwtM48JGxgzhcLp57hM/KsykF06IFb741dLgAf8MBsTSKQPZMUyGPFiZGKpzQJiKw4g==" saltValue="NLcsiBANLVLcj17l9gDIrw==" spinCount="100000" sqref="J30" name="Main Table_5"/>
    <protectedRange algorithmName="SHA-512" hashValue="L3IN/wCF0Mok3X5PeDkCwtM48JGxgzhcLp57hM/KsykF06IFb741dLgAf8MBsTSKQPZMUyGPFiZGKpzQJiKw4g==" saltValue="NLcsiBANLVLcj17l9gDIrw==" spinCount="100000" sqref="J35" name="Main Table_7"/>
    <protectedRange algorithmName="SHA-512" hashValue="L3IN/wCF0Mok3X5PeDkCwtM48JGxgzhcLp57hM/KsykF06IFb741dLgAf8MBsTSKQPZMUyGPFiZGKpzQJiKw4g==" saltValue="NLcsiBANLVLcj17l9gDIrw==" spinCount="100000" sqref="J40" name="Main Table_9"/>
    <protectedRange algorithmName="SHA-512" hashValue="L3IN/wCF0Mok3X5PeDkCwtM48JGxgzhcLp57hM/KsykF06IFb741dLgAf8MBsTSKQPZMUyGPFiZGKpzQJiKw4g==" saltValue="NLcsiBANLVLcj17l9gDIrw==" spinCount="100000" sqref="J45 J50 G55:G56" name="Main Table_10"/>
    <protectedRange algorithmName="SHA-512" hashValue="L3IN/wCF0Mok3X5PeDkCwtM48JGxgzhcLp57hM/KsykF06IFb741dLgAf8MBsTSKQPZMUyGPFiZGKpzQJiKw4g==" saltValue="NLcsiBANLVLcj17l9gDIrw==" spinCount="100000" sqref="M26 M31 M36 M41 M46 M51 M20 M23:M24 M28:M29 M33:M34 M38:M39 M43:M44 M48:M49 M53:M54" name="Main Table_11"/>
    <protectedRange algorithmName="SHA-512" hashValue="L3IN/wCF0Mok3X5PeDkCwtM48JGxgzhcLp57hM/KsykF06IFb741dLgAf8MBsTSKQPZMUyGPFiZGKpzQJiKw4g==" saltValue="NLcsiBANLVLcj17l9gDIrw==" spinCount="100000" sqref="M27 M32 M37 M42 M47 M52 M21:M22" name="Main Table_12"/>
  </protectedRanges>
  <phoneticPr fontId="12" type="noConversion"/>
  <dataValidations xWindow="1334" yWindow="663" count="2">
    <dataValidation allowBlank="1" showInputMessage="1" showErrorMessage="1" prompt="Freeform" sqref="D20:D57 J20:J54 K20:N57 G55:H57 F20:F54" xr:uid="{2DE7F98C-253E-4DE0-8E2E-ECE9F01479C8}"/>
    <dataValidation type="date" allowBlank="1" showInputMessage="1" showErrorMessage="1" sqref="O40:P57" xr:uid="{FA601D2A-04F5-4B6E-AAE4-FC22281C03BD}">
      <formula1>45292</formula1>
      <formula2>46387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334" yWindow="663" count="7">
        <x14:dataValidation type="list" allowBlank="1" showInputMessage="1" showErrorMessage="1" promptTitle="Select MARKET..." xr:uid="{C3F4A17B-3C86-4B95-A0BE-7F21C00FE724}">
          <x14:formula1>
            <xm:f>'HIDDEN_DATA VALIDATION'!$A$3:$A$38</xm:f>
          </x14:formula1>
          <xm:sqref>B20:B57</xm:sqref>
        </x14:dataValidation>
        <x14:dataValidation type="list" allowBlank="1" showInputMessage="1" showErrorMessage="1" xr:uid="{95930D24-CDF4-42E0-A6BC-C562C0F51736}">
          <x14:formula1>
            <xm:f>'HIDDEN_DATA VALIDATION'!$B$2:$B$37</xm:f>
          </x14:formula1>
          <xm:sqref>C20:C57</xm:sqref>
        </x14:dataValidation>
        <x14:dataValidation type="list" allowBlank="1" showInputMessage="1" showErrorMessage="1" xr:uid="{50E0AD99-8C13-4AA0-B014-5030CE57F4D7}">
          <x14:formula1>
            <xm:f>'HIDDEN_DATA VALIDATION'!$D$2:$D$102</xm:f>
          </x14:formula1>
          <xm:sqref>E20:E57</xm:sqref>
        </x14:dataValidation>
        <x14:dataValidation type="list" allowBlank="1" showInputMessage="1" showErrorMessage="1" xr:uid="{82485072-CA84-4AC8-A217-3807B14F207A}">
          <x14:formula1>
            <xm:f>'HIDDEN_DATA VALIDATION'!$F$2:$F$100</xm:f>
          </x14:formula1>
          <xm:sqref>I55:I57 G20:G54</xm:sqref>
        </x14:dataValidation>
        <x14:dataValidation type="list" allowBlank="1" showInputMessage="1" showErrorMessage="1" xr:uid="{31096FE6-3CEA-45EC-B4AF-4D48C65D9EE3}">
          <x14:formula1>
            <xm:f>'HIDDEN_DATA VALIDATION'!$H$2:$H$38</xm:f>
          </x14:formula1>
          <xm:sqref>F55:F57 I20:I54</xm:sqref>
        </x14:dataValidation>
        <x14:dataValidation type="list" allowBlank="1" showInputMessage="1" showErrorMessage="1" xr:uid="{70DCFC4B-F7EF-4EF6-84B5-7733C6A81996}">
          <x14:formula1>
            <xm:f>'HIDDEN_DATA VALIDATION'!$D$2:$D$38</xm:f>
          </x14:formula1>
          <xm:sqref>I55:I57 G20:G54</xm:sqref>
        </x14:dataValidation>
        <x14:dataValidation type="list" allowBlank="1" showErrorMessage="1" prompt="Freeform" xr:uid="{B0563E27-C476-4813-9B0B-C349ADE0414B}">
          <x14:formula1>
            <xm:f>'HIDDEN_DATA VALIDATION'!$G$2:$G$10</xm:f>
          </x14:formula1>
          <xm:sqref>J55:J57 H20:H54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95A6-519F-4ED9-AD11-E303FF8F0FE1}">
  <sheetPr>
    <tabColor theme="3" tint="0.89999084444715716"/>
  </sheetPr>
  <dimension ref="A1:HY101"/>
  <sheetViews>
    <sheetView topLeftCell="A14" zoomScale="55" zoomScaleNormal="55" workbookViewId="0">
      <selection activeCell="D30" sqref="D30"/>
    </sheetView>
  </sheetViews>
  <sheetFormatPr defaultColWidth="12.140625" defaultRowHeight="15.75" x14ac:dyDescent="0.25"/>
  <cols>
    <col min="1" max="1" width="12.85546875" style="209" customWidth="1"/>
    <col min="2" max="2" width="32.85546875" style="9" customWidth="1"/>
    <col min="3" max="3" width="24.5703125" style="9" customWidth="1"/>
    <col min="4" max="4" width="24" style="9" customWidth="1"/>
    <col min="5" max="5" width="18.28515625" style="10" customWidth="1"/>
    <col min="6" max="6" width="17.42578125" style="10" customWidth="1"/>
    <col min="7" max="7" width="25.140625" style="10" customWidth="1"/>
    <col min="8" max="8" width="21.5703125" style="10" bestFit="1" customWidth="1"/>
    <col min="9" max="9" width="55.85546875" style="9" customWidth="1"/>
    <col min="10" max="10" width="22" style="8" customWidth="1"/>
    <col min="11" max="11" width="14.85546875" style="10" customWidth="1"/>
    <col min="12" max="12" width="14.28515625" style="10" bestFit="1" customWidth="1"/>
    <col min="13" max="13" width="13.140625" style="10" customWidth="1"/>
    <col min="14" max="14" width="11.7109375" style="4" customWidth="1"/>
    <col min="15" max="15" width="13.7109375" style="9" bestFit="1" customWidth="1"/>
    <col min="16" max="16" width="21.7109375" style="11" customWidth="1"/>
    <col min="17" max="17" width="17.5703125" style="11" customWidth="1"/>
    <col min="18" max="18" width="18.42578125" style="25" customWidth="1"/>
    <col min="19" max="19" width="14.5703125" style="13" customWidth="1"/>
    <col min="20" max="20" width="13.7109375" style="15" bestFit="1" customWidth="1"/>
    <col min="21" max="21" width="14.5703125" style="11" customWidth="1"/>
    <col min="22" max="22" width="22.140625" style="8" customWidth="1"/>
    <col min="23" max="23" width="16" style="25" bestFit="1" customWidth="1"/>
    <col min="24" max="24" width="19.7109375" style="13" bestFit="1" customWidth="1"/>
    <col min="25" max="25" width="20.140625" style="30" customWidth="1"/>
    <col min="26" max="26" width="17.140625" style="31" customWidth="1"/>
    <col min="27" max="27" width="20.140625" style="12" bestFit="1" customWidth="1"/>
    <col min="28" max="28" width="12.42578125" style="25" bestFit="1" customWidth="1"/>
    <col min="29" max="29" width="13.140625" style="14" customWidth="1"/>
    <col min="30" max="30" width="20.28515625" style="12" bestFit="1" customWidth="1"/>
    <col min="31" max="31" width="18" style="25" bestFit="1" customWidth="1"/>
    <col min="32" max="32" width="16.42578125" style="14" customWidth="1"/>
    <col min="33" max="33" width="13" style="8" bestFit="1" customWidth="1"/>
    <col min="34" max="34" width="22.5703125" style="8" bestFit="1" customWidth="1"/>
    <col min="35" max="35" width="19.85546875" style="8" customWidth="1"/>
    <col min="36" max="36" width="7" style="8" bestFit="1" customWidth="1"/>
    <col min="45" max="16384" width="12.140625" style="8"/>
  </cols>
  <sheetData>
    <row r="1" spans="2:45" x14ac:dyDescent="0.25">
      <c r="E1" s="9"/>
      <c r="I1" s="10"/>
      <c r="J1" s="9"/>
      <c r="K1" s="8"/>
      <c r="N1" s="10"/>
      <c r="O1" s="10"/>
      <c r="P1" s="9"/>
      <c r="R1" s="11"/>
      <c r="S1" s="25"/>
      <c r="T1" s="13"/>
      <c r="U1" s="15"/>
      <c r="W1" s="13"/>
      <c r="X1" s="11"/>
      <c r="Y1" s="12"/>
      <c r="Z1" s="30"/>
      <c r="AD1" s="8"/>
      <c r="AF1" s="25"/>
      <c r="AG1" s="25"/>
      <c r="AH1" s="25"/>
      <c r="AI1" s="25"/>
      <c r="AJ1" s="211"/>
      <c r="AK1" s="25"/>
      <c r="AL1" s="25"/>
      <c r="AM1" s="25"/>
      <c r="AN1" s="25"/>
      <c r="AO1" s="25"/>
      <c r="AP1" s="25"/>
      <c r="AQ1" s="25"/>
      <c r="AR1" s="25"/>
      <c r="AS1" s="25"/>
    </row>
    <row r="2" spans="2:45" ht="34.5" x14ac:dyDescent="0.25">
      <c r="B2" s="309" t="s">
        <v>37</v>
      </c>
      <c r="C2" s="310"/>
      <c r="E2" s="9"/>
      <c r="F2" s="71" t="s">
        <v>13</v>
      </c>
      <c r="G2" s="71" t="s">
        <v>38</v>
      </c>
      <c r="H2" s="71" t="s">
        <v>39</v>
      </c>
      <c r="I2" s="71" t="s">
        <v>16</v>
      </c>
      <c r="J2" s="71" t="s">
        <v>40</v>
      </c>
      <c r="K2" s="71" t="s">
        <v>18</v>
      </c>
      <c r="L2" s="71" t="s">
        <v>19</v>
      </c>
      <c r="M2" s="71" t="s">
        <v>132</v>
      </c>
      <c r="N2" s="71" t="s">
        <v>41</v>
      </c>
      <c r="O2" s="71" t="s">
        <v>42</v>
      </c>
      <c r="P2" s="71" t="s">
        <v>22</v>
      </c>
      <c r="Q2" s="274" t="s">
        <v>377</v>
      </c>
      <c r="R2" s="274" t="s">
        <v>375</v>
      </c>
      <c r="S2" s="274" t="s">
        <v>376</v>
      </c>
      <c r="T2" s="274" t="s">
        <v>374</v>
      </c>
      <c r="U2" s="274" t="s">
        <v>381</v>
      </c>
      <c r="V2" s="274" t="s">
        <v>373</v>
      </c>
      <c r="X2" s="11"/>
      <c r="Y2" s="12"/>
      <c r="Z2" s="30"/>
      <c r="AD2" s="8"/>
      <c r="AF2" s="25"/>
      <c r="AG2" s="25"/>
      <c r="AH2" s="25"/>
      <c r="AI2" s="25"/>
      <c r="AJ2" s="211"/>
      <c r="AK2" s="25"/>
      <c r="AL2" s="25"/>
      <c r="AM2" s="25"/>
      <c r="AN2" s="25"/>
      <c r="AO2" s="25"/>
      <c r="AP2" s="25"/>
      <c r="AQ2" s="25"/>
      <c r="AR2" s="25"/>
      <c r="AS2" s="25"/>
    </row>
    <row r="3" spans="2:45" x14ac:dyDescent="0.25">
      <c r="B3" s="61" t="s">
        <v>43</v>
      </c>
      <c r="C3" s="87" t="str">
        <f>C22</f>
        <v>Centrum</v>
      </c>
      <c r="E3" s="9"/>
      <c r="F3" s="95" t="str">
        <f t="shared" ref="F3" si="0">B22</f>
        <v>UAE</v>
      </c>
      <c r="G3" s="199">
        <f>SUMIF(B:B, F3, Y:Y)</f>
        <v>43628.80000000001</v>
      </c>
      <c r="H3" s="245">
        <f t="shared" ref="H3:H9" si="1">G3*3.6725</f>
        <v>160226.76800000004</v>
      </c>
      <c r="I3" s="163">
        <f>SUMIF(B:B, F3, W:W)</f>
        <v>55609600.000000007</v>
      </c>
      <c r="J3" s="192">
        <f>V22</f>
        <v>0.5</v>
      </c>
      <c r="K3" s="163">
        <f>SUMIF(B:B, F3, AE:AE)</f>
        <v>82668.800000000017</v>
      </c>
      <c r="L3" s="163">
        <f>SUMIF(B:B, F3, AB:AB)</f>
        <v>4120094.1176470602</v>
      </c>
      <c r="M3" s="193">
        <f>O3/P3</f>
        <v>0.4</v>
      </c>
      <c r="N3" s="163">
        <f t="shared" ref="N3:N9" si="2">X22</f>
        <v>12</v>
      </c>
      <c r="O3" s="194">
        <f>T3</f>
        <v>3840000.0000000005</v>
      </c>
      <c r="P3" s="205">
        <f>S22</f>
        <v>9600000</v>
      </c>
      <c r="Q3" s="163">
        <f t="shared" ref="Q3:Q9" si="3">SUMIFS($Y$22:$Y$43,$B$22:$B$43,F3,$I$22:$I$43,$I$22)</f>
        <v>23040.000000000004</v>
      </c>
      <c r="R3" s="163">
        <f t="shared" ref="R3:R9" si="4">SUMIFS($W$22:$W$43,$B$22:$B$43,F3,$I$22:$I$43,$I$22)</f>
        <v>46080000.000000007</v>
      </c>
      <c r="S3" s="279">
        <f>Q3/R3*1000</f>
        <v>0.5</v>
      </c>
      <c r="T3" s="163">
        <f t="shared" ref="T3:T9" si="5">R3/V3</f>
        <v>3840000.0000000005</v>
      </c>
      <c r="U3" s="275">
        <f t="shared" ref="U3:U9" si="6">T3/P3</f>
        <v>0.4</v>
      </c>
      <c r="V3" s="205">
        <f>X22</f>
        <v>12</v>
      </c>
      <c r="X3" s="11"/>
      <c r="Y3" s="12"/>
      <c r="Z3" s="30"/>
      <c r="AD3" s="8"/>
      <c r="AF3" s="25"/>
      <c r="AG3" s="25"/>
      <c r="AH3" s="25"/>
      <c r="AI3" s="25"/>
      <c r="AJ3" s="211"/>
      <c r="AK3" s="25"/>
      <c r="AL3" s="25"/>
      <c r="AM3" s="25"/>
      <c r="AN3" s="25"/>
      <c r="AO3" s="25"/>
      <c r="AP3" s="25"/>
      <c r="AQ3" s="25"/>
      <c r="AR3" s="25"/>
      <c r="AS3" s="25"/>
    </row>
    <row r="4" spans="2:45" x14ac:dyDescent="0.25">
      <c r="B4" s="61" t="s">
        <v>45</v>
      </c>
      <c r="C4" s="87" t="str">
        <f>D22</f>
        <v>Sensodyne Clinical</v>
      </c>
      <c r="E4" s="9"/>
      <c r="F4" s="95" t="str">
        <f>B25</f>
        <v>Kuwait</v>
      </c>
      <c r="G4" s="199">
        <f t="shared" ref="G4:G9" si="7">SUMIF(B:B, F4, Y:Y)</f>
        <v>3969.2</v>
      </c>
      <c r="H4" s="245">
        <f t="shared" si="1"/>
        <v>14576.886999999999</v>
      </c>
      <c r="I4" s="163">
        <f t="shared" ref="I4:I9" si="8">SUMIF(B:B, F4, W:W)</f>
        <v>17340400</v>
      </c>
      <c r="J4" s="192">
        <f>V25</f>
        <v>0.2</v>
      </c>
      <c r="K4" s="163">
        <f t="shared" ref="K4:K9" si="9">SUMIF(B:B, F4, AE:AE)</f>
        <v>34124</v>
      </c>
      <c r="L4" s="163">
        <f t="shared" ref="L4:L9" si="10">SUMIF(B:B, F4, AB:AB)</f>
        <v>974400</v>
      </c>
      <c r="M4" s="193">
        <f t="shared" ref="M4:M9" si="11">O4/P4</f>
        <v>0.4</v>
      </c>
      <c r="N4" s="163">
        <f t="shared" si="2"/>
        <v>12</v>
      </c>
      <c r="O4" s="194">
        <f t="shared" ref="O4:O9" si="12">T4</f>
        <v>1160000</v>
      </c>
      <c r="P4" s="205">
        <f>S25</f>
        <v>2900000</v>
      </c>
      <c r="Q4" s="163">
        <f t="shared" si="3"/>
        <v>2784</v>
      </c>
      <c r="R4" s="163">
        <f t="shared" si="4"/>
        <v>13920000</v>
      </c>
      <c r="S4" s="279">
        <f t="shared" ref="S4:S9" si="13">Q4/R4*1000</f>
        <v>0.2</v>
      </c>
      <c r="T4" s="163">
        <f t="shared" si="5"/>
        <v>1160000</v>
      </c>
      <c r="U4" s="275">
        <f t="shared" si="6"/>
        <v>0.4</v>
      </c>
      <c r="V4" s="205">
        <f>X23</f>
        <v>12</v>
      </c>
      <c r="X4" s="11"/>
      <c r="Y4" s="12"/>
      <c r="Z4" s="30"/>
      <c r="AD4" s="8"/>
      <c r="AF4" s="25"/>
      <c r="AG4" s="25"/>
      <c r="AH4" s="25"/>
      <c r="AI4" s="25"/>
      <c r="AJ4" s="211"/>
      <c r="AK4" s="25"/>
      <c r="AL4" s="25"/>
      <c r="AM4" s="25"/>
      <c r="AN4" s="25"/>
      <c r="AO4" s="25"/>
      <c r="AP4" s="25"/>
      <c r="AQ4" s="25"/>
      <c r="AR4" s="25"/>
      <c r="AS4" s="25"/>
    </row>
    <row r="5" spans="2:45" x14ac:dyDescent="0.25">
      <c r="B5" s="61" t="s">
        <v>47</v>
      </c>
      <c r="C5" s="88" t="str">
        <f>I22</f>
        <v>Awareness</v>
      </c>
      <c r="E5" s="9"/>
      <c r="F5" s="95" t="str">
        <f>B28</f>
        <v>Qatar</v>
      </c>
      <c r="G5" s="199">
        <f t="shared" si="7"/>
        <v>4440.6400000000003</v>
      </c>
      <c r="H5" s="245">
        <f t="shared" si="1"/>
        <v>16308.250400000001</v>
      </c>
      <c r="I5" s="163">
        <f t="shared" si="8"/>
        <v>13812378.347578347</v>
      </c>
      <c r="J5" s="192">
        <f>V28</f>
        <v>0.21</v>
      </c>
      <c r="K5" s="163">
        <f t="shared" si="9"/>
        <v>13493.556695156694</v>
      </c>
      <c r="L5" s="163">
        <f t="shared" si="10"/>
        <v>816960</v>
      </c>
      <c r="M5" s="193">
        <f t="shared" si="11"/>
        <v>0.4</v>
      </c>
      <c r="N5" s="163">
        <f t="shared" si="2"/>
        <v>12</v>
      </c>
      <c r="O5" s="194">
        <f t="shared" si="12"/>
        <v>920000</v>
      </c>
      <c r="P5" s="205">
        <f>S28</f>
        <v>2300000</v>
      </c>
      <c r="Q5" s="163">
        <f t="shared" si="3"/>
        <v>2318.4</v>
      </c>
      <c r="R5" s="163">
        <f t="shared" si="4"/>
        <v>11040000</v>
      </c>
      <c r="S5" s="279">
        <f t="shared" si="13"/>
        <v>0.21000000000000002</v>
      </c>
      <c r="T5" s="163">
        <f t="shared" si="5"/>
        <v>920000</v>
      </c>
      <c r="U5" s="275">
        <f t="shared" si="6"/>
        <v>0.4</v>
      </c>
      <c r="V5" s="205">
        <f>X28</f>
        <v>12</v>
      </c>
      <c r="X5" s="11"/>
      <c r="Y5" s="12"/>
      <c r="Z5" s="30"/>
      <c r="AD5" s="8"/>
      <c r="AF5" s="25"/>
      <c r="AG5" s="25"/>
      <c r="AH5" s="25"/>
      <c r="AI5" s="25"/>
      <c r="AJ5" s="211"/>
      <c r="AK5" s="25"/>
      <c r="AL5" s="25"/>
      <c r="AM5" s="25"/>
      <c r="AN5" s="25"/>
      <c r="AO5" s="25"/>
      <c r="AP5" s="25"/>
      <c r="AQ5" s="25"/>
      <c r="AR5" s="25"/>
      <c r="AS5" s="25"/>
    </row>
    <row r="6" spans="2:45" x14ac:dyDescent="0.25">
      <c r="B6" s="62" t="s">
        <v>48</v>
      </c>
      <c r="C6" s="89">
        <f>O22</f>
        <v>45762</v>
      </c>
      <c r="E6" s="9"/>
      <c r="F6" s="95" t="str">
        <f>B31</f>
        <v>Jordan</v>
      </c>
      <c r="G6" s="199">
        <f t="shared" si="7"/>
        <v>4830.3999999999996</v>
      </c>
      <c r="H6" s="245">
        <f t="shared" si="1"/>
        <v>17739.643999999997</v>
      </c>
      <c r="I6" s="163">
        <f t="shared" si="8"/>
        <v>24799085.714285709</v>
      </c>
      <c r="J6" s="192">
        <f>V31</f>
        <v>0.2</v>
      </c>
      <c r="K6" s="163">
        <f t="shared" si="9"/>
        <v>12053.165714285711</v>
      </c>
      <c r="L6" s="163">
        <f t="shared" si="10"/>
        <v>1079200</v>
      </c>
      <c r="M6" s="193">
        <f t="shared" si="11"/>
        <v>0.39999999999999991</v>
      </c>
      <c r="N6" s="163">
        <f t="shared" si="2"/>
        <v>12</v>
      </c>
      <c r="O6" s="194">
        <f t="shared" si="12"/>
        <v>1419999.9999999998</v>
      </c>
      <c r="P6" s="205">
        <f>S31</f>
        <v>3550000</v>
      </c>
      <c r="Q6" s="163">
        <f t="shared" si="3"/>
        <v>3407.9999999999995</v>
      </c>
      <c r="R6" s="163">
        <f t="shared" si="4"/>
        <v>17039999.999999996</v>
      </c>
      <c r="S6" s="279">
        <f t="shared" si="13"/>
        <v>0.2</v>
      </c>
      <c r="T6" s="163">
        <f t="shared" si="5"/>
        <v>1419999.9999999998</v>
      </c>
      <c r="U6" s="275">
        <f t="shared" si="6"/>
        <v>0.39999999999999991</v>
      </c>
      <c r="V6" s="205">
        <f>X31</f>
        <v>12</v>
      </c>
      <c r="X6" s="11"/>
      <c r="Y6" s="12"/>
      <c r="Z6" s="30"/>
      <c r="AD6" s="8"/>
      <c r="AF6" s="25"/>
      <c r="AG6" s="25"/>
      <c r="AH6" s="25"/>
      <c r="AI6" s="25"/>
      <c r="AJ6" s="211"/>
      <c r="AK6" s="25"/>
      <c r="AL6" s="25"/>
      <c r="AM6" s="25"/>
      <c r="AN6" s="25"/>
      <c r="AO6" s="25"/>
      <c r="AP6" s="25"/>
      <c r="AQ6" s="25"/>
      <c r="AR6" s="25"/>
      <c r="AS6" s="25"/>
    </row>
    <row r="7" spans="2:45" x14ac:dyDescent="0.25">
      <c r="B7" s="62" t="s">
        <v>49</v>
      </c>
      <c r="C7" s="89">
        <f>P22</f>
        <v>45807</v>
      </c>
      <c r="E7" s="9"/>
      <c r="F7" s="95" t="str">
        <f>B34</f>
        <v>Lebanon</v>
      </c>
      <c r="G7" s="199">
        <f t="shared" si="7"/>
        <v>3346.0000000000014</v>
      </c>
      <c r="H7" s="245">
        <f t="shared" si="1"/>
        <v>12288.185000000005</v>
      </c>
      <c r="I7" s="163">
        <f t="shared" si="8"/>
        <v>11620900.000000004</v>
      </c>
      <c r="J7" s="192">
        <f>V34</f>
        <v>0.18</v>
      </c>
      <c r="K7" s="163">
        <f t="shared" si="9"/>
        <v>19507.700000000008</v>
      </c>
      <c r="L7" s="163">
        <f t="shared" si="10"/>
        <v>877200.00000000035</v>
      </c>
      <c r="M7" s="193">
        <f t="shared" si="11"/>
        <v>0.40000000000000019</v>
      </c>
      <c r="N7" s="163">
        <f t="shared" si="2"/>
        <v>12</v>
      </c>
      <c r="O7" s="194">
        <f t="shared" si="12"/>
        <v>860000.00000000035</v>
      </c>
      <c r="P7" s="205">
        <f>S34</f>
        <v>2150000</v>
      </c>
      <c r="Q7" s="163">
        <f t="shared" si="3"/>
        <v>1857.6000000000006</v>
      </c>
      <c r="R7" s="163">
        <f t="shared" si="4"/>
        <v>10320000.000000004</v>
      </c>
      <c r="S7" s="279">
        <f t="shared" si="13"/>
        <v>0.18</v>
      </c>
      <c r="T7" s="163">
        <f t="shared" si="5"/>
        <v>860000.00000000035</v>
      </c>
      <c r="U7" s="275">
        <f t="shared" si="6"/>
        <v>0.40000000000000019</v>
      </c>
      <c r="V7" s="205">
        <f>X34</f>
        <v>12</v>
      </c>
      <c r="X7" s="11"/>
      <c r="Y7" s="12"/>
      <c r="Z7" s="30"/>
      <c r="AD7" s="8"/>
      <c r="AF7" s="25"/>
      <c r="AG7" s="25"/>
      <c r="AH7" s="25"/>
      <c r="AI7" s="25"/>
      <c r="AJ7" s="211"/>
      <c r="AK7" s="25"/>
      <c r="AL7" s="25"/>
      <c r="AM7" s="25"/>
      <c r="AN7" s="25"/>
      <c r="AO7" s="25"/>
      <c r="AP7" s="25"/>
      <c r="AQ7" s="25"/>
      <c r="AR7" s="25"/>
      <c r="AS7" s="25"/>
    </row>
    <row r="8" spans="2:45" x14ac:dyDescent="0.25">
      <c r="B8" s="61" t="s">
        <v>50</v>
      </c>
      <c r="C8" s="90">
        <v>3.6724999999999999</v>
      </c>
      <c r="E8" s="9"/>
      <c r="F8" s="95" t="s">
        <v>51</v>
      </c>
      <c r="G8" s="199">
        <f t="shared" si="7"/>
        <v>4522.0000000000018</v>
      </c>
      <c r="H8" s="245">
        <f t="shared" si="1"/>
        <v>16607.045000000006</v>
      </c>
      <c r="I8" s="163">
        <f t="shared" si="8"/>
        <v>14046554.121151943</v>
      </c>
      <c r="J8" s="192">
        <f>V37</f>
        <v>0.2</v>
      </c>
      <c r="K8" s="163">
        <f t="shared" si="9"/>
        <v>21032.770605759688</v>
      </c>
      <c r="L8" s="163">
        <f t="shared" si="10"/>
        <v>1104000.0000000005</v>
      </c>
      <c r="M8" s="193">
        <f t="shared" si="11"/>
        <v>0.40000000000000019</v>
      </c>
      <c r="N8" s="163">
        <f t="shared" si="2"/>
        <v>12</v>
      </c>
      <c r="O8" s="194">
        <f t="shared" si="12"/>
        <v>1000000.0000000005</v>
      </c>
      <c r="P8" s="205">
        <f>S37</f>
        <v>2500000</v>
      </c>
      <c r="Q8" s="163">
        <f t="shared" si="3"/>
        <v>2400.0000000000014</v>
      </c>
      <c r="R8" s="163">
        <f t="shared" si="4"/>
        <v>12000000.000000006</v>
      </c>
      <c r="S8" s="279">
        <f t="shared" si="13"/>
        <v>0.2</v>
      </c>
      <c r="T8" s="163">
        <f t="shared" si="5"/>
        <v>1000000.0000000005</v>
      </c>
      <c r="U8" s="275">
        <f t="shared" si="6"/>
        <v>0.40000000000000019</v>
      </c>
      <c r="V8" s="205">
        <f>X37</f>
        <v>12</v>
      </c>
      <c r="X8" s="11"/>
      <c r="Y8" s="12"/>
      <c r="Z8" s="30"/>
      <c r="AD8" s="8"/>
      <c r="AF8" s="25"/>
      <c r="AG8" s="25"/>
      <c r="AH8" s="25"/>
      <c r="AI8" s="25"/>
      <c r="AJ8" s="211"/>
      <c r="AK8" s="25"/>
      <c r="AL8" s="25"/>
      <c r="AM8" s="25"/>
      <c r="AN8" s="25"/>
      <c r="AO8" s="25"/>
      <c r="AP8" s="25"/>
      <c r="AQ8" s="25"/>
      <c r="AR8" s="25"/>
      <c r="AS8" s="25"/>
    </row>
    <row r="9" spans="2:45" x14ac:dyDescent="0.25">
      <c r="B9" s="98" t="s">
        <v>52</v>
      </c>
      <c r="C9" s="246">
        <f>SUM(Z22:Z36)</f>
        <v>221139.73440000002</v>
      </c>
      <c r="E9" s="9"/>
      <c r="F9" s="95" t="s">
        <v>53</v>
      </c>
      <c r="G9" s="199">
        <f t="shared" si="7"/>
        <v>2144.4150399999985</v>
      </c>
      <c r="H9" s="245">
        <f t="shared" si="1"/>
        <v>7875.3642343999945</v>
      </c>
      <c r="I9" s="163">
        <f t="shared" si="8"/>
        <v>5905972.5333333286</v>
      </c>
      <c r="J9" s="192">
        <f>V40</f>
        <v>0.25</v>
      </c>
      <c r="K9" s="163">
        <f t="shared" si="9"/>
        <v>14103.733333333324</v>
      </c>
      <c r="L9" s="163">
        <f t="shared" si="10"/>
        <v>413501.75999999966</v>
      </c>
      <c r="M9" s="193">
        <f t="shared" si="11"/>
        <v>0.39999999999999969</v>
      </c>
      <c r="N9" s="163">
        <f t="shared" si="2"/>
        <v>12</v>
      </c>
      <c r="O9" s="194">
        <f t="shared" si="12"/>
        <v>400679.99999999971</v>
      </c>
      <c r="P9" s="205">
        <f>S40</f>
        <v>1001700</v>
      </c>
      <c r="Q9" s="163">
        <f t="shared" si="3"/>
        <v>1202.0399999999991</v>
      </c>
      <c r="R9" s="163">
        <f t="shared" si="4"/>
        <v>4808159.9999999963</v>
      </c>
      <c r="S9" s="279">
        <f t="shared" si="13"/>
        <v>0.25</v>
      </c>
      <c r="T9" s="163">
        <f t="shared" si="5"/>
        <v>400679.99999999971</v>
      </c>
      <c r="U9" s="275">
        <f t="shared" si="6"/>
        <v>0.39999999999999969</v>
      </c>
      <c r="V9" s="205">
        <f>X40</f>
        <v>12</v>
      </c>
      <c r="X9" s="11"/>
      <c r="Y9" s="12"/>
      <c r="Z9" s="30"/>
      <c r="AD9" s="8"/>
      <c r="AF9" s="25"/>
      <c r="AG9" s="25"/>
      <c r="AH9" s="25"/>
      <c r="AI9" s="25"/>
      <c r="AJ9" s="211"/>
      <c r="AK9" s="25"/>
      <c r="AL9" s="25"/>
      <c r="AM9" s="25"/>
      <c r="AN9" s="25"/>
      <c r="AO9" s="25"/>
      <c r="AP9" s="25"/>
      <c r="AQ9" s="25"/>
      <c r="AR9" s="25"/>
      <c r="AS9" s="25"/>
    </row>
    <row r="10" spans="2:45" x14ac:dyDescent="0.25">
      <c r="B10" s="98" t="s">
        <v>9</v>
      </c>
      <c r="C10" s="94">
        <f>SUM(Y22:Y36)</f>
        <v>60215.040000000008</v>
      </c>
      <c r="E10" s="9"/>
      <c r="F10" s="95"/>
      <c r="G10" s="161"/>
      <c r="H10" s="96"/>
      <c r="I10" s="163"/>
      <c r="J10" s="163"/>
      <c r="K10" s="163"/>
      <c r="L10" s="163"/>
      <c r="M10" s="163"/>
      <c r="N10" s="163"/>
      <c r="O10" s="194"/>
      <c r="P10" s="163"/>
      <c r="R10" s="163"/>
      <c r="S10" s="25"/>
      <c r="T10" s="163"/>
      <c r="U10" s="163"/>
      <c r="V10" s="163"/>
      <c r="X10" s="11"/>
      <c r="Y10" s="12"/>
      <c r="Z10" s="30"/>
      <c r="AD10" s="8"/>
      <c r="AF10" s="25"/>
      <c r="AG10" s="25"/>
      <c r="AH10" s="25"/>
      <c r="AI10" s="25"/>
      <c r="AJ10" s="211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2:45" x14ac:dyDescent="0.25">
      <c r="B11" s="92" t="s">
        <v>54</v>
      </c>
      <c r="C11" s="247">
        <f>C57</f>
        <v>254096.10758978678</v>
      </c>
      <c r="F11" s="67" t="s">
        <v>36</v>
      </c>
      <c r="G11" s="162">
        <f>SUM(G3:G10)</f>
        <v>66881.455040000001</v>
      </c>
      <c r="H11" s="200">
        <f>SUM(H3:H10)</f>
        <v>245622.14363440001</v>
      </c>
      <c r="I11" s="164">
        <f>SUM(I3:I9)</f>
        <v>143134890.71634933</v>
      </c>
      <c r="J11" s="201">
        <f>G11/I11*1000</f>
        <v>0.4672617186856215</v>
      </c>
      <c r="K11" s="164">
        <f>SUM(K3:K9)</f>
        <v>196983.72634853548</v>
      </c>
      <c r="L11" s="164">
        <f>SUM(L3:L9)</f>
        <v>9385355.8776470609</v>
      </c>
      <c r="M11" s="202">
        <f>O11/P11</f>
        <v>0.4</v>
      </c>
      <c r="N11" s="164">
        <v>12</v>
      </c>
      <c r="O11" s="164">
        <f>SUM(O3:O10)</f>
        <v>9600680</v>
      </c>
      <c r="P11" s="164">
        <f>SUM(P3:P10)</f>
        <v>24001700</v>
      </c>
      <c r="Q11" s="164">
        <f>SUM(Q3:Q9)</f>
        <v>37010.040000000008</v>
      </c>
      <c r="R11" s="164">
        <f>SUM(R3:R9)</f>
        <v>115208160</v>
      </c>
      <c r="S11" s="201">
        <f>Q11/R11*1000</f>
        <v>0.32124495348246168</v>
      </c>
      <c r="T11" s="164">
        <f>SUM(T3:T9)</f>
        <v>9600680</v>
      </c>
      <c r="U11" s="202">
        <f>T11/P11</f>
        <v>0.4</v>
      </c>
      <c r="V11" s="281">
        <v>12</v>
      </c>
      <c r="X11" s="11"/>
      <c r="Y11" s="12"/>
      <c r="Z11" s="30"/>
      <c r="AD11" s="8"/>
      <c r="AF11" s="25"/>
      <c r="AG11" s="25"/>
      <c r="AH11" s="25"/>
      <c r="AI11" s="25"/>
      <c r="AJ11" s="211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2:45" x14ac:dyDescent="0.25">
      <c r="B12" s="92" t="s">
        <v>11</v>
      </c>
      <c r="C12" s="93">
        <f>C58</f>
        <v>69188.865238879996</v>
      </c>
      <c r="I12" s="10"/>
      <c r="J12" s="10"/>
      <c r="M12" s="9"/>
      <c r="N12" s="10"/>
      <c r="O12" s="4"/>
      <c r="P12" s="9"/>
      <c r="R12" s="11"/>
      <c r="S12" s="25"/>
      <c r="T12" s="13"/>
      <c r="U12" s="15"/>
      <c r="W12" s="13"/>
      <c r="X12" s="11"/>
      <c r="Y12" s="12"/>
      <c r="Z12" s="30"/>
      <c r="AD12" s="8"/>
      <c r="AF12" s="25"/>
      <c r="AG12" s="25"/>
      <c r="AH12" s="25"/>
      <c r="AI12" s="25"/>
      <c r="AJ12" s="211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2:45" x14ac:dyDescent="0.25">
      <c r="D13" s="10"/>
      <c r="I13" s="10"/>
      <c r="J13" s="10"/>
      <c r="L13" s="9"/>
      <c r="AF13" s="25"/>
      <c r="AG13" s="25"/>
      <c r="AH13" s="25"/>
      <c r="AI13" s="25"/>
      <c r="AJ13" s="211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2:45" x14ac:dyDescent="0.25">
      <c r="D14" s="10"/>
      <c r="I14" s="10"/>
      <c r="J14" s="10"/>
      <c r="AF14" s="25"/>
      <c r="AG14" s="25"/>
      <c r="AH14" s="25"/>
      <c r="AI14" s="25"/>
      <c r="AJ14" s="211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2:45" x14ac:dyDescent="0.25">
      <c r="D15" s="10"/>
      <c r="I15" s="10"/>
      <c r="J15" s="10"/>
      <c r="AF15" s="25"/>
      <c r="AG15" s="25"/>
      <c r="AH15" s="25"/>
      <c r="AI15" s="25"/>
      <c r="AJ15" s="211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2:45" x14ac:dyDescent="0.25">
      <c r="AF16" s="25"/>
      <c r="AG16" s="25"/>
      <c r="AH16" s="25"/>
      <c r="AI16" s="25"/>
      <c r="AJ16" s="211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 x14ac:dyDescent="0.25">
      <c r="A17" s="287"/>
      <c r="B17" s="8"/>
      <c r="C17" s="8"/>
      <c r="D17" s="8"/>
      <c r="E17" s="8"/>
      <c r="F17" s="8"/>
      <c r="G17" s="8"/>
      <c r="H17" s="17"/>
      <c r="I17" s="8"/>
      <c r="K17" s="8"/>
      <c r="L17" s="8"/>
      <c r="M17" s="8"/>
      <c r="O17" s="8"/>
      <c r="AF17" s="25"/>
      <c r="AG17" s="25"/>
      <c r="AH17" s="25"/>
      <c r="AI17" s="25"/>
      <c r="AJ17" s="211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 x14ac:dyDescent="0.25">
      <c r="A18" s="287"/>
      <c r="B18" s="8"/>
      <c r="C18" s="8"/>
      <c r="D18" s="8"/>
      <c r="E18" s="8"/>
      <c r="F18" s="8"/>
      <c r="G18" s="8"/>
      <c r="H18" s="17"/>
      <c r="I18" s="8"/>
      <c r="K18" s="8"/>
      <c r="L18" s="8"/>
      <c r="M18" s="8"/>
      <c r="O18" s="8"/>
      <c r="AF18" s="25"/>
      <c r="AG18" s="25"/>
      <c r="AH18" s="25"/>
      <c r="AI18" s="25"/>
      <c r="AJ18" s="211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 x14ac:dyDescent="0.25">
      <c r="A19" s="213"/>
      <c r="B19" s="10"/>
      <c r="C19" s="10"/>
      <c r="D19" s="8"/>
      <c r="E19" s="8"/>
      <c r="F19" s="8"/>
      <c r="G19" s="17"/>
      <c r="H19" s="8"/>
      <c r="I19" s="8"/>
      <c r="K19" s="8"/>
      <c r="L19" s="8"/>
      <c r="M19" s="4"/>
      <c r="O19" s="11"/>
      <c r="Q19" s="25"/>
      <c r="S19" s="15"/>
      <c r="T19" s="11"/>
      <c r="U19" s="13"/>
      <c r="V19" s="12"/>
      <c r="X19" s="8"/>
      <c r="Y19" s="31"/>
      <c r="Z19" s="13"/>
      <c r="AA19" s="30"/>
      <c r="AB19" s="14"/>
      <c r="AC19" s="8"/>
      <c r="AF19" s="25"/>
      <c r="AG19" s="25"/>
      <c r="AH19" s="25"/>
      <c r="AI19" s="25"/>
      <c r="AJ19" s="211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 s="213" customFormat="1" ht="15" customHeight="1" x14ac:dyDescent="0.25">
      <c r="B20" s="288" t="s">
        <v>55</v>
      </c>
      <c r="C20" s="288" t="s">
        <v>55</v>
      </c>
      <c r="D20" s="288" t="s">
        <v>55</v>
      </c>
      <c r="E20" s="288" t="s">
        <v>55</v>
      </c>
      <c r="F20" s="288" t="s">
        <v>55</v>
      </c>
      <c r="G20" s="288" t="s">
        <v>55</v>
      </c>
      <c r="H20" s="288" t="s">
        <v>55</v>
      </c>
      <c r="I20" s="288" t="s">
        <v>55</v>
      </c>
      <c r="J20" s="288" t="s">
        <v>55</v>
      </c>
      <c r="K20" s="288" t="s">
        <v>55</v>
      </c>
      <c r="L20" s="288" t="s">
        <v>55</v>
      </c>
      <c r="M20" s="288" t="s">
        <v>55</v>
      </c>
      <c r="N20" s="288" t="s">
        <v>55</v>
      </c>
      <c r="O20" s="288" t="s">
        <v>55</v>
      </c>
      <c r="P20" s="288" t="s">
        <v>55</v>
      </c>
      <c r="Q20" s="288" t="s">
        <v>55</v>
      </c>
      <c r="R20" s="288" t="s">
        <v>55</v>
      </c>
      <c r="S20" s="288" t="s">
        <v>55</v>
      </c>
      <c r="T20" s="288" t="s">
        <v>55</v>
      </c>
      <c r="U20" s="288" t="s">
        <v>55</v>
      </c>
      <c r="V20" s="288" t="s">
        <v>55</v>
      </c>
      <c r="W20" s="288" t="s">
        <v>55</v>
      </c>
      <c r="X20" s="288" t="s">
        <v>55</v>
      </c>
      <c r="Y20" s="288" t="s">
        <v>55</v>
      </c>
      <c r="Z20" s="288" t="s">
        <v>55</v>
      </c>
      <c r="AA20" s="288" t="s">
        <v>55</v>
      </c>
      <c r="AB20" s="288" t="s">
        <v>55</v>
      </c>
      <c r="AC20" s="288" t="s">
        <v>55</v>
      </c>
      <c r="AD20" s="288" t="s">
        <v>55</v>
      </c>
      <c r="AE20" s="288" t="s">
        <v>55</v>
      </c>
      <c r="AF20" s="288" t="s">
        <v>55</v>
      </c>
      <c r="AG20" s="288" t="s">
        <v>55</v>
      </c>
      <c r="AH20" s="288" t="s">
        <v>55</v>
      </c>
      <c r="AI20" s="288" t="s">
        <v>55</v>
      </c>
      <c r="AJ20" s="18"/>
    </row>
    <row r="21" spans="1:45" s="56" customFormat="1" ht="51.75" x14ac:dyDescent="0.3">
      <c r="A21" s="213" t="s">
        <v>55</v>
      </c>
      <c r="B21" s="48" t="s">
        <v>56</v>
      </c>
      <c r="C21" s="49" t="s">
        <v>43</v>
      </c>
      <c r="D21" s="49" t="s">
        <v>57</v>
      </c>
      <c r="E21" s="48" t="s">
        <v>12</v>
      </c>
      <c r="F21" s="77" t="s">
        <v>62</v>
      </c>
      <c r="G21" s="48" t="s">
        <v>58</v>
      </c>
      <c r="H21" s="48" t="s">
        <v>59</v>
      </c>
      <c r="I21" s="49" t="s">
        <v>60</v>
      </c>
      <c r="J21" s="77" t="s">
        <v>61</v>
      </c>
      <c r="K21" s="77" t="s">
        <v>63</v>
      </c>
      <c r="L21" s="77" t="s">
        <v>64</v>
      </c>
      <c r="M21" s="77" t="s">
        <v>65</v>
      </c>
      <c r="N21" s="77" t="s">
        <v>66</v>
      </c>
      <c r="O21" s="77" t="s">
        <v>48</v>
      </c>
      <c r="P21" s="77" t="s">
        <v>49</v>
      </c>
      <c r="Q21" s="77" t="s">
        <v>67</v>
      </c>
      <c r="R21" s="75" t="s">
        <v>70</v>
      </c>
      <c r="S21" s="50" t="s">
        <v>22</v>
      </c>
      <c r="T21" s="50" t="s">
        <v>71</v>
      </c>
      <c r="U21" s="51" t="s">
        <v>72</v>
      </c>
      <c r="V21" s="75" t="s">
        <v>390</v>
      </c>
      <c r="W21" s="52" t="s">
        <v>16</v>
      </c>
      <c r="X21" s="50" t="s">
        <v>73</v>
      </c>
      <c r="Y21" s="81" t="s">
        <v>385</v>
      </c>
      <c r="Z21" s="81" t="s">
        <v>39</v>
      </c>
      <c r="AA21" s="75" t="s">
        <v>386</v>
      </c>
      <c r="AB21" s="52" t="s">
        <v>69</v>
      </c>
      <c r="AC21" s="54" t="s">
        <v>161</v>
      </c>
      <c r="AD21" s="75" t="s">
        <v>387</v>
      </c>
      <c r="AE21" s="52" t="s">
        <v>68</v>
      </c>
      <c r="AF21" s="53" t="s">
        <v>160</v>
      </c>
      <c r="AG21" s="74" t="s">
        <v>165</v>
      </c>
      <c r="AH21" s="76" t="s">
        <v>389</v>
      </c>
      <c r="AI21" s="76" t="s">
        <v>388</v>
      </c>
      <c r="AJ21" s="18" t="s">
        <v>74</v>
      </c>
    </row>
    <row r="22" spans="1:45" s="2" customFormat="1" ht="47.25" x14ac:dyDescent="0.25">
      <c r="A22" s="213" t="s">
        <v>55</v>
      </c>
      <c r="B22" s="97" t="s">
        <v>24</v>
      </c>
      <c r="C22" s="97" t="s">
        <v>44</v>
      </c>
      <c r="D22" s="97" t="s">
        <v>391</v>
      </c>
      <c r="E22" s="97" t="s">
        <v>4</v>
      </c>
      <c r="F22" s="33" t="s">
        <v>380</v>
      </c>
      <c r="G22" s="97" t="s">
        <v>78</v>
      </c>
      <c r="H22" s="33" t="s">
        <v>77</v>
      </c>
      <c r="I22" s="33" t="s">
        <v>78</v>
      </c>
      <c r="J22" s="33" t="s">
        <v>137</v>
      </c>
      <c r="K22" s="33" t="s">
        <v>81</v>
      </c>
      <c r="L22" s="37" t="s">
        <v>138</v>
      </c>
      <c r="M22" s="33" t="s">
        <v>139</v>
      </c>
      <c r="N22" s="33" t="s">
        <v>84</v>
      </c>
      <c r="O22" s="72">
        <v>45762</v>
      </c>
      <c r="P22" s="72">
        <v>45807</v>
      </c>
      <c r="Q22" s="37">
        <v>8</v>
      </c>
      <c r="R22" s="33" t="s">
        <v>85</v>
      </c>
      <c r="S22" s="35">
        <f>(8800000+10400000)/2</f>
        <v>9600000</v>
      </c>
      <c r="T22" s="35">
        <f>W22/X22</f>
        <v>3840000.0000000005</v>
      </c>
      <c r="U22" s="73">
        <f>T22/S22</f>
        <v>0.4</v>
      </c>
      <c r="V22" s="239">
        <v>0.5</v>
      </c>
      <c r="W22" s="34">
        <f>(Y22/V22)*1000</f>
        <v>46080000.000000007</v>
      </c>
      <c r="X22" s="266">
        <v>12</v>
      </c>
      <c r="Y22" s="36">
        <v>23040.000000000004</v>
      </c>
      <c r="Z22" s="249">
        <f t="shared" ref="Z22:Z36" si="14">Y22*3.6725</f>
        <v>84614.400000000009</v>
      </c>
      <c r="AA22" s="264">
        <v>1.7000000000000001E-2</v>
      </c>
      <c r="AB22" s="36">
        <f>Y22/AA22</f>
        <v>1355294.117647059</v>
      </c>
      <c r="AC22" s="73">
        <f>AB22/W22</f>
        <v>2.9411764705882353E-2</v>
      </c>
      <c r="AD22" s="239">
        <v>3.5</v>
      </c>
      <c r="AE22" s="36">
        <f>AF22*W22</f>
        <v>7372.800000000002</v>
      </c>
      <c r="AF22" s="73">
        <v>1.6000000000000001E-4</v>
      </c>
      <c r="AG22" s="36" t="s">
        <v>86</v>
      </c>
      <c r="AH22" s="37" t="s">
        <v>80</v>
      </c>
      <c r="AI22" s="37" t="s">
        <v>80</v>
      </c>
      <c r="AJ22" s="18" t="s">
        <v>74</v>
      </c>
    </row>
    <row r="23" spans="1:45" s="2" customFormat="1" x14ac:dyDescent="0.25">
      <c r="A23" s="213" t="s">
        <v>55</v>
      </c>
      <c r="B23" s="97" t="s">
        <v>24</v>
      </c>
      <c r="C23" s="97" t="s">
        <v>44</v>
      </c>
      <c r="D23" s="97" t="s">
        <v>391</v>
      </c>
      <c r="E23" s="97" t="s">
        <v>4</v>
      </c>
      <c r="F23" s="33"/>
      <c r="G23" s="97" t="s">
        <v>379</v>
      </c>
      <c r="H23" s="33" t="s">
        <v>91</v>
      </c>
      <c r="I23" s="33" t="s">
        <v>92</v>
      </c>
      <c r="J23" s="33" t="s">
        <v>140</v>
      </c>
      <c r="K23" s="33" t="s">
        <v>81</v>
      </c>
      <c r="L23" s="37" t="s">
        <v>138</v>
      </c>
      <c r="M23" s="33" t="s">
        <v>88</v>
      </c>
      <c r="N23" s="33" t="s">
        <v>84</v>
      </c>
      <c r="O23" s="72">
        <v>45762</v>
      </c>
      <c r="P23" s="72">
        <v>45807</v>
      </c>
      <c r="Q23" s="37">
        <v>8</v>
      </c>
      <c r="R23" s="33" t="s">
        <v>95</v>
      </c>
      <c r="S23" s="35">
        <v>1152000</v>
      </c>
      <c r="T23" s="35" t="s">
        <v>80</v>
      </c>
      <c r="U23" s="35" t="s">
        <v>80</v>
      </c>
      <c r="V23" s="239">
        <v>3</v>
      </c>
      <c r="W23" s="34">
        <f>AB23/AC23</f>
        <v>5529600.0000000019</v>
      </c>
      <c r="X23" s="266">
        <v>12</v>
      </c>
      <c r="Y23" s="36">
        <v>16588.800000000007</v>
      </c>
      <c r="Z23" s="249">
        <f t="shared" si="14"/>
        <v>60922.368000000024</v>
      </c>
      <c r="AA23" s="264">
        <v>6.0000000000000001E-3</v>
      </c>
      <c r="AB23" s="36">
        <f>Y23/AA23</f>
        <v>2764800.0000000009</v>
      </c>
      <c r="AC23" s="73">
        <v>0.5</v>
      </c>
      <c r="AD23" s="239">
        <v>0.4</v>
      </c>
      <c r="AE23" s="36">
        <f>AF23*W23</f>
        <v>55296.000000000022</v>
      </c>
      <c r="AF23" s="73">
        <v>0.01</v>
      </c>
      <c r="AG23" s="36" t="s">
        <v>86</v>
      </c>
      <c r="AH23" s="37" t="s">
        <v>80</v>
      </c>
      <c r="AI23" s="37" t="s">
        <v>80</v>
      </c>
      <c r="AJ23" s="18" t="s">
        <v>74</v>
      </c>
    </row>
    <row r="24" spans="1:45" s="2" customFormat="1" x14ac:dyDescent="0.25">
      <c r="A24" s="213" t="s">
        <v>55</v>
      </c>
      <c r="B24" s="97" t="s">
        <v>24</v>
      </c>
      <c r="C24" s="97" t="s">
        <v>44</v>
      </c>
      <c r="D24" s="97" t="s">
        <v>391</v>
      </c>
      <c r="E24" s="97" t="s">
        <v>4</v>
      </c>
      <c r="F24" s="97"/>
      <c r="G24" s="97" t="s">
        <v>141</v>
      </c>
      <c r="H24" s="33" t="s">
        <v>141</v>
      </c>
      <c r="I24" s="33" t="s">
        <v>142</v>
      </c>
      <c r="J24" s="33" t="s">
        <v>140</v>
      </c>
      <c r="K24" s="33" t="s">
        <v>81</v>
      </c>
      <c r="L24" s="37" t="s">
        <v>138</v>
      </c>
      <c r="M24" s="33" t="s">
        <v>143</v>
      </c>
      <c r="N24" s="33" t="s">
        <v>84</v>
      </c>
      <c r="O24" s="72">
        <v>45762</v>
      </c>
      <c r="P24" s="72">
        <v>45807</v>
      </c>
      <c r="Q24" s="37">
        <v>8</v>
      </c>
      <c r="R24" s="33" t="s">
        <v>144</v>
      </c>
      <c r="S24" s="35"/>
      <c r="T24" s="35"/>
      <c r="U24" s="73"/>
      <c r="V24" s="239">
        <v>1</v>
      </c>
      <c r="W24" s="34">
        <f>AE24/AF24</f>
        <v>4000000</v>
      </c>
      <c r="X24" s="266">
        <v>12</v>
      </c>
      <c r="Y24" s="242">
        <v>4000</v>
      </c>
      <c r="Z24" s="249">
        <f t="shared" si="14"/>
        <v>14690</v>
      </c>
      <c r="AA24" s="264" t="s">
        <v>80</v>
      </c>
      <c r="AB24" s="73" t="s">
        <v>80</v>
      </c>
      <c r="AC24" s="73" t="s">
        <v>80</v>
      </c>
      <c r="AD24" s="239">
        <v>0.2</v>
      </c>
      <c r="AE24" s="36">
        <f>Y24/AD24</f>
        <v>20000</v>
      </c>
      <c r="AF24" s="73">
        <v>5.0000000000000001E-3</v>
      </c>
      <c r="AG24" s="36" t="s">
        <v>86</v>
      </c>
      <c r="AH24" s="37" t="s">
        <v>80</v>
      </c>
      <c r="AI24" s="37" t="s">
        <v>80</v>
      </c>
      <c r="AJ24" s="18" t="s">
        <v>74</v>
      </c>
    </row>
    <row r="25" spans="1:45" s="2" customFormat="1" ht="47.25" x14ac:dyDescent="0.25">
      <c r="A25" s="213" t="s">
        <v>55</v>
      </c>
      <c r="B25" s="97" t="s">
        <v>100</v>
      </c>
      <c r="C25" s="97" t="s">
        <v>44</v>
      </c>
      <c r="D25" s="97" t="s">
        <v>391</v>
      </c>
      <c r="E25" s="97" t="s">
        <v>4</v>
      </c>
      <c r="F25" s="33"/>
      <c r="G25" s="97" t="s">
        <v>78</v>
      </c>
      <c r="H25" s="33" t="s">
        <v>77</v>
      </c>
      <c r="I25" s="33" t="s">
        <v>78</v>
      </c>
      <c r="J25" s="33" t="s">
        <v>137</v>
      </c>
      <c r="K25" s="33" t="s">
        <v>81</v>
      </c>
      <c r="L25" s="37" t="s">
        <v>138</v>
      </c>
      <c r="M25" s="33" t="s">
        <v>139</v>
      </c>
      <c r="N25" s="33" t="s">
        <v>84</v>
      </c>
      <c r="O25" s="72">
        <v>45762</v>
      </c>
      <c r="P25" s="72">
        <v>45807</v>
      </c>
      <c r="Q25" s="37">
        <v>8</v>
      </c>
      <c r="R25" s="33" t="s">
        <v>85</v>
      </c>
      <c r="S25" s="35">
        <f>(2700000+3100000)/2</f>
        <v>2900000</v>
      </c>
      <c r="T25" s="35">
        <f>W25/X25</f>
        <v>1160000</v>
      </c>
      <c r="U25" s="73">
        <f>T25/S25</f>
        <v>0.4</v>
      </c>
      <c r="V25" s="239">
        <v>0.2</v>
      </c>
      <c r="W25" s="34">
        <f>(Y25/V25)*1000</f>
        <v>13920000</v>
      </c>
      <c r="X25" s="266">
        <v>12</v>
      </c>
      <c r="Y25" s="36">
        <v>2784</v>
      </c>
      <c r="Z25" s="249">
        <f t="shared" si="14"/>
        <v>10224.24</v>
      </c>
      <c r="AA25" s="264">
        <v>5.0000000000000001E-3</v>
      </c>
      <c r="AB25" s="36">
        <f>Y25/AA25</f>
        <v>556800</v>
      </c>
      <c r="AC25" s="73">
        <f>AB25/W25</f>
        <v>0.04</v>
      </c>
      <c r="AD25" s="239">
        <v>0.82014388489208634</v>
      </c>
      <c r="AE25" s="36">
        <f>AF25*W25</f>
        <v>13920</v>
      </c>
      <c r="AF25" s="265">
        <v>1E-3</v>
      </c>
      <c r="AG25" s="36" t="s">
        <v>86</v>
      </c>
      <c r="AH25" s="37" t="s">
        <v>80</v>
      </c>
      <c r="AI25" s="37" t="s">
        <v>80</v>
      </c>
      <c r="AJ25" s="18" t="s">
        <v>74</v>
      </c>
    </row>
    <row r="26" spans="1:45" s="2" customFormat="1" x14ac:dyDescent="0.25">
      <c r="A26" s="213" t="s">
        <v>55</v>
      </c>
      <c r="B26" s="97" t="s">
        <v>100</v>
      </c>
      <c r="C26" s="97" t="s">
        <v>44</v>
      </c>
      <c r="D26" s="97" t="s">
        <v>391</v>
      </c>
      <c r="E26" s="97" t="s">
        <v>4</v>
      </c>
      <c r="F26" s="33"/>
      <c r="G26" s="97" t="s">
        <v>379</v>
      </c>
      <c r="H26" s="33" t="s">
        <v>91</v>
      </c>
      <c r="I26" s="33" t="s">
        <v>92</v>
      </c>
      <c r="J26" s="33" t="s">
        <v>140</v>
      </c>
      <c r="K26" s="33" t="s">
        <v>81</v>
      </c>
      <c r="L26" s="37" t="s">
        <v>138</v>
      </c>
      <c r="M26" s="33" t="s">
        <v>88</v>
      </c>
      <c r="N26" s="33" t="s">
        <v>84</v>
      </c>
      <c r="O26" s="72">
        <v>45762</v>
      </c>
      <c r="P26" s="72">
        <v>45807</v>
      </c>
      <c r="Q26" s="37">
        <v>8</v>
      </c>
      <c r="R26" s="33" t="s">
        <v>95</v>
      </c>
      <c r="S26" s="35">
        <v>348000</v>
      </c>
      <c r="T26" s="35" t="s">
        <v>80</v>
      </c>
      <c r="U26" s="35" t="s">
        <v>80</v>
      </c>
      <c r="V26" s="239">
        <v>0.5</v>
      </c>
      <c r="W26" s="34">
        <f>AB26/AC26</f>
        <v>1670399.9999999998</v>
      </c>
      <c r="X26" s="266">
        <v>12</v>
      </c>
      <c r="Y26" s="36">
        <v>835.19999999999993</v>
      </c>
      <c r="Z26" s="249">
        <f t="shared" si="14"/>
        <v>3067.2719999999995</v>
      </c>
      <c r="AA26" s="264">
        <v>2E-3</v>
      </c>
      <c r="AB26" s="36">
        <f>Y26/AA26</f>
        <v>417599.99999999994</v>
      </c>
      <c r="AC26" s="73">
        <v>0.25</v>
      </c>
      <c r="AD26" s="239">
        <v>0.3</v>
      </c>
      <c r="AE26" s="36">
        <f>AF26*W26</f>
        <v>16703.999999999996</v>
      </c>
      <c r="AF26" s="265">
        <v>0.01</v>
      </c>
      <c r="AG26" s="36" t="s">
        <v>86</v>
      </c>
      <c r="AH26" s="37" t="s">
        <v>80</v>
      </c>
      <c r="AI26" s="37" t="s">
        <v>80</v>
      </c>
      <c r="AJ26" s="18" t="s">
        <v>74</v>
      </c>
    </row>
    <row r="27" spans="1:45" s="2" customFormat="1" x14ac:dyDescent="0.25">
      <c r="A27" s="213" t="s">
        <v>55</v>
      </c>
      <c r="B27" s="97" t="s">
        <v>100</v>
      </c>
      <c r="C27" s="97" t="s">
        <v>44</v>
      </c>
      <c r="D27" s="97" t="s">
        <v>391</v>
      </c>
      <c r="E27" s="97" t="s">
        <v>4</v>
      </c>
      <c r="F27" s="33"/>
      <c r="G27" s="97" t="s">
        <v>141</v>
      </c>
      <c r="H27" s="33" t="s">
        <v>141</v>
      </c>
      <c r="I27" s="33" t="s">
        <v>142</v>
      </c>
      <c r="J27" s="33" t="s">
        <v>140</v>
      </c>
      <c r="K27" s="33" t="s">
        <v>81</v>
      </c>
      <c r="L27" s="37" t="s">
        <v>138</v>
      </c>
      <c r="M27" s="33" t="s">
        <v>145</v>
      </c>
      <c r="N27" s="33" t="s">
        <v>84</v>
      </c>
      <c r="O27" s="72">
        <v>45762</v>
      </c>
      <c r="P27" s="72">
        <v>45807</v>
      </c>
      <c r="Q27" s="37">
        <v>8</v>
      </c>
      <c r="R27" s="33" t="s">
        <v>144</v>
      </c>
      <c r="S27" s="35"/>
      <c r="T27" s="35"/>
      <c r="U27" s="73"/>
      <c r="V27" s="239">
        <v>0.42322941679574189</v>
      </c>
      <c r="W27" s="34">
        <f>AE27/AF27</f>
        <v>1750000</v>
      </c>
      <c r="X27" s="266">
        <v>12</v>
      </c>
      <c r="Y27" s="36">
        <v>350</v>
      </c>
      <c r="Z27" s="249">
        <f t="shared" si="14"/>
        <v>1285.375</v>
      </c>
      <c r="AA27" s="264" t="s">
        <v>80</v>
      </c>
      <c r="AB27" s="73" t="s">
        <v>80</v>
      </c>
      <c r="AC27" s="73" t="s">
        <v>80</v>
      </c>
      <c r="AD27" s="239">
        <v>0.1</v>
      </c>
      <c r="AE27" s="36">
        <f>Y27/AD27</f>
        <v>3500</v>
      </c>
      <c r="AF27" s="265">
        <v>2E-3</v>
      </c>
      <c r="AG27" s="36" t="s">
        <v>86</v>
      </c>
      <c r="AH27" s="37" t="s">
        <v>80</v>
      </c>
      <c r="AI27" s="37" t="s">
        <v>80</v>
      </c>
      <c r="AJ27" s="18" t="s">
        <v>74</v>
      </c>
    </row>
    <row r="28" spans="1:45" s="2" customFormat="1" ht="47.25" x14ac:dyDescent="0.25">
      <c r="A28" s="213" t="s">
        <v>55</v>
      </c>
      <c r="B28" s="97" t="s">
        <v>101</v>
      </c>
      <c r="C28" s="97" t="s">
        <v>44</v>
      </c>
      <c r="D28" s="97" t="s">
        <v>391</v>
      </c>
      <c r="E28" s="97" t="s">
        <v>4</v>
      </c>
      <c r="F28" s="33"/>
      <c r="G28" s="97" t="s">
        <v>78</v>
      </c>
      <c r="H28" s="33" t="s">
        <v>77</v>
      </c>
      <c r="I28" s="33" t="s">
        <v>78</v>
      </c>
      <c r="J28" s="33" t="s">
        <v>137</v>
      </c>
      <c r="K28" s="33" t="s">
        <v>81</v>
      </c>
      <c r="L28" s="37" t="s">
        <v>138</v>
      </c>
      <c r="M28" s="33" t="s">
        <v>139</v>
      </c>
      <c r="N28" s="33" t="s">
        <v>84</v>
      </c>
      <c r="O28" s="72">
        <v>45762</v>
      </c>
      <c r="P28" s="72">
        <v>45807</v>
      </c>
      <c r="Q28" s="37">
        <v>8</v>
      </c>
      <c r="R28" s="33" t="s">
        <v>85</v>
      </c>
      <c r="S28" s="35">
        <f>(2100000+2500000)/2</f>
        <v>2300000</v>
      </c>
      <c r="T28" s="35">
        <f>W28/X28</f>
        <v>920000</v>
      </c>
      <c r="U28" s="73">
        <f>T28/S28</f>
        <v>0.4</v>
      </c>
      <c r="V28" s="239">
        <v>0.21</v>
      </c>
      <c r="W28" s="34">
        <f>(Y28/V28)*1000</f>
        <v>11040000</v>
      </c>
      <c r="X28" s="266">
        <v>12</v>
      </c>
      <c r="Y28" s="36">
        <v>2318.4</v>
      </c>
      <c r="Z28" s="249">
        <f t="shared" si="14"/>
        <v>8514.3240000000005</v>
      </c>
      <c r="AA28" s="264">
        <v>6.0000000000000001E-3</v>
      </c>
      <c r="AB28" s="36">
        <f>Y28/AA28</f>
        <v>386400</v>
      </c>
      <c r="AC28" s="73">
        <f>AB28/W28</f>
        <v>3.5000000000000003E-2</v>
      </c>
      <c r="AD28" s="239">
        <v>1</v>
      </c>
      <c r="AE28" s="36">
        <f>AF28*W28</f>
        <v>6623.9999999999991</v>
      </c>
      <c r="AF28" s="265">
        <v>5.9999999999999995E-4</v>
      </c>
      <c r="AG28" s="36" t="s">
        <v>86</v>
      </c>
      <c r="AH28" s="37" t="s">
        <v>80</v>
      </c>
      <c r="AI28" s="37" t="s">
        <v>80</v>
      </c>
      <c r="AJ28" s="18" t="s">
        <v>74</v>
      </c>
    </row>
    <row r="29" spans="1:45" s="2" customFormat="1" x14ac:dyDescent="0.25">
      <c r="A29" s="213" t="s">
        <v>55</v>
      </c>
      <c r="B29" s="97" t="s">
        <v>101</v>
      </c>
      <c r="C29" s="97" t="s">
        <v>44</v>
      </c>
      <c r="D29" s="97" t="s">
        <v>391</v>
      </c>
      <c r="E29" s="97" t="s">
        <v>4</v>
      </c>
      <c r="F29" s="33"/>
      <c r="G29" s="97" t="s">
        <v>379</v>
      </c>
      <c r="H29" s="33" t="s">
        <v>91</v>
      </c>
      <c r="I29" s="33" t="s">
        <v>92</v>
      </c>
      <c r="J29" s="33" t="s">
        <v>140</v>
      </c>
      <c r="K29" s="33" t="s">
        <v>81</v>
      </c>
      <c r="L29" s="37" t="s">
        <v>138</v>
      </c>
      <c r="M29" s="33" t="s">
        <v>88</v>
      </c>
      <c r="N29" s="33" t="s">
        <v>84</v>
      </c>
      <c r="O29" s="72">
        <v>45762</v>
      </c>
      <c r="P29" s="72">
        <v>45807</v>
      </c>
      <c r="Q29" s="37">
        <v>8</v>
      </c>
      <c r="R29" s="33" t="s">
        <v>95</v>
      </c>
      <c r="S29" s="35">
        <v>276000</v>
      </c>
      <c r="T29" s="35" t="s">
        <v>80</v>
      </c>
      <c r="U29" s="35" t="s">
        <v>80</v>
      </c>
      <c r="V29" s="239">
        <v>1.3</v>
      </c>
      <c r="W29" s="34">
        <f>AB29/AC29</f>
        <v>1324800.0000000002</v>
      </c>
      <c r="X29" s="266">
        <v>12</v>
      </c>
      <c r="Y29" s="36">
        <v>1722.2400000000002</v>
      </c>
      <c r="Z29" s="249">
        <f t="shared" si="14"/>
        <v>6324.9264000000003</v>
      </c>
      <c r="AA29" s="264">
        <v>4.0000000000000001E-3</v>
      </c>
      <c r="AB29" s="36">
        <f>Y29/AA29</f>
        <v>430560.00000000006</v>
      </c>
      <c r="AC29" s="73">
        <v>0.32500000000000001</v>
      </c>
      <c r="AD29" s="239">
        <v>0.3</v>
      </c>
      <c r="AE29" s="36">
        <f>AF29*W29</f>
        <v>3974.400000000001</v>
      </c>
      <c r="AF29" s="265">
        <v>3.0000000000000001E-3</v>
      </c>
      <c r="AG29" s="36" t="s">
        <v>86</v>
      </c>
      <c r="AH29" s="37" t="s">
        <v>80</v>
      </c>
      <c r="AI29" s="37" t="s">
        <v>80</v>
      </c>
      <c r="AJ29" s="18" t="s">
        <v>74</v>
      </c>
    </row>
    <row r="30" spans="1:45" s="2" customFormat="1" x14ac:dyDescent="0.25">
      <c r="A30" s="213" t="s">
        <v>55</v>
      </c>
      <c r="B30" s="97" t="s">
        <v>101</v>
      </c>
      <c r="C30" s="97" t="s">
        <v>44</v>
      </c>
      <c r="D30" s="97" t="s">
        <v>391</v>
      </c>
      <c r="E30" s="97" t="s">
        <v>4</v>
      </c>
      <c r="F30" s="33"/>
      <c r="G30" s="97" t="s">
        <v>141</v>
      </c>
      <c r="H30" s="33" t="s">
        <v>141</v>
      </c>
      <c r="I30" s="33" t="s">
        <v>142</v>
      </c>
      <c r="J30" s="33" t="s">
        <v>140</v>
      </c>
      <c r="K30" s="33" t="s">
        <v>81</v>
      </c>
      <c r="L30" s="37" t="s">
        <v>138</v>
      </c>
      <c r="M30" s="33" t="s">
        <v>145</v>
      </c>
      <c r="N30" s="33" t="s">
        <v>84</v>
      </c>
      <c r="O30" s="72">
        <v>45762</v>
      </c>
      <c r="P30" s="72">
        <v>45807</v>
      </c>
      <c r="Q30" s="37">
        <v>8</v>
      </c>
      <c r="R30" s="33" t="s">
        <v>144</v>
      </c>
      <c r="S30" s="35"/>
      <c r="T30" s="35"/>
      <c r="U30" s="73"/>
      <c r="V30" s="239">
        <v>0.52213534015778607</v>
      </c>
      <c r="W30" s="34">
        <f>AE30/AF30</f>
        <v>1447578.3475783477</v>
      </c>
      <c r="X30" s="266">
        <v>12</v>
      </c>
      <c r="Y30" s="36">
        <v>400</v>
      </c>
      <c r="Z30" s="249">
        <f t="shared" si="14"/>
        <v>1469</v>
      </c>
      <c r="AA30" s="264" t="s">
        <v>80</v>
      </c>
      <c r="AB30" s="73" t="s">
        <v>80</v>
      </c>
      <c r="AC30" s="73" t="s">
        <v>80</v>
      </c>
      <c r="AD30" s="239">
        <v>0.1381617791773273</v>
      </c>
      <c r="AE30" s="36">
        <f>Y30/AD30</f>
        <v>2895.1566951566952</v>
      </c>
      <c r="AF30" s="265">
        <v>2E-3</v>
      </c>
      <c r="AG30" s="36" t="s">
        <v>86</v>
      </c>
      <c r="AH30" s="37" t="s">
        <v>80</v>
      </c>
      <c r="AI30" s="37" t="s">
        <v>80</v>
      </c>
      <c r="AJ30" s="18" t="s">
        <v>74</v>
      </c>
    </row>
    <row r="31" spans="1:45" s="2" customFormat="1" ht="47.25" x14ac:dyDescent="0.25">
      <c r="A31" s="213" t="s">
        <v>55</v>
      </c>
      <c r="B31" s="97" t="s">
        <v>102</v>
      </c>
      <c r="C31" s="97" t="s">
        <v>44</v>
      </c>
      <c r="D31" s="97" t="s">
        <v>391</v>
      </c>
      <c r="E31" s="97" t="s">
        <v>4</v>
      </c>
      <c r="F31" s="33"/>
      <c r="G31" s="97" t="s">
        <v>78</v>
      </c>
      <c r="H31" s="33" t="s">
        <v>77</v>
      </c>
      <c r="I31" s="33" t="s">
        <v>78</v>
      </c>
      <c r="J31" s="33" t="s">
        <v>137</v>
      </c>
      <c r="K31" s="33" t="s">
        <v>81</v>
      </c>
      <c r="L31" s="37" t="s">
        <v>138</v>
      </c>
      <c r="M31" s="33" t="s">
        <v>139</v>
      </c>
      <c r="N31" s="33" t="s">
        <v>84</v>
      </c>
      <c r="O31" s="72">
        <v>45762</v>
      </c>
      <c r="P31" s="72">
        <v>45807</v>
      </c>
      <c r="Q31" s="37">
        <v>8</v>
      </c>
      <c r="R31" s="33" t="s">
        <v>85</v>
      </c>
      <c r="S31" s="35">
        <f>(3300000+3800000)/2</f>
        <v>3550000</v>
      </c>
      <c r="T31" s="35">
        <f>W31/X31</f>
        <v>1419999.9999999998</v>
      </c>
      <c r="U31" s="73">
        <f>T31/S31</f>
        <v>0.39999999999999991</v>
      </c>
      <c r="V31" s="239">
        <v>0.2</v>
      </c>
      <c r="W31" s="34">
        <f>(Y31/V31)*1000</f>
        <v>17039999.999999996</v>
      </c>
      <c r="X31" s="266">
        <v>12</v>
      </c>
      <c r="Y31" s="36">
        <v>3407.9999999999995</v>
      </c>
      <c r="Z31" s="249">
        <f t="shared" si="14"/>
        <v>12515.879999999997</v>
      </c>
      <c r="AA31" s="264">
        <v>4.0000000000000001E-3</v>
      </c>
      <c r="AB31" s="36">
        <f>Y31/AA31</f>
        <v>851999.99999999988</v>
      </c>
      <c r="AC31" s="265">
        <f>AB31/W31</f>
        <v>0.05</v>
      </c>
      <c r="AD31" s="239">
        <v>0.6</v>
      </c>
      <c r="AE31" s="36">
        <f>AF31*W31</f>
        <v>5111.9999999999982</v>
      </c>
      <c r="AF31" s="265">
        <v>2.9999999999999997E-4</v>
      </c>
      <c r="AG31" s="242" t="s">
        <v>86</v>
      </c>
      <c r="AH31" s="37" t="s">
        <v>80</v>
      </c>
      <c r="AI31" s="37" t="s">
        <v>80</v>
      </c>
      <c r="AJ31" s="18" t="s">
        <v>74</v>
      </c>
    </row>
    <row r="32" spans="1:45" s="2" customFormat="1" x14ac:dyDescent="0.25">
      <c r="A32" s="213" t="s">
        <v>55</v>
      </c>
      <c r="B32" s="97" t="s">
        <v>102</v>
      </c>
      <c r="C32" s="97" t="s">
        <v>44</v>
      </c>
      <c r="D32" s="97" t="s">
        <v>391</v>
      </c>
      <c r="E32" s="97" t="s">
        <v>4</v>
      </c>
      <c r="F32" s="33"/>
      <c r="G32" s="97" t="s">
        <v>379</v>
      </c>
      <c r="H32" s="33" t="s">
        <v>91</v>
      </c>
      <c r="I32" s="33" t="s">
        <v>92</v>
      </c>
      <c r="J32" s="33" t="s">
        <v>140</v>
      </c>
      <c r="K32" s="33" t="s">
        <v>81</v>
      </c>
      <c r="L32" s="37" t="s">
        <v>138</v>
      </c>
      <c r="M32" s="33" t="s">
        <v>88</v>
      </c>
      <c r="N32" s="33" t="s">
        <v>84</v>
      </c>
      <c r="O32" s="72">
        <v>45762</v>
      </c>
      <c r="P32" s="72">
        <v>45807</v>
      </c>
      <c r="Q32" s="37">
        <v>8</v>
      </c>
      <c r="R32" s="33" t="s">
        <v>95</v>
      </c>
      <c r="S32" s="35">
        <v>425999.99999999994</v>
      </c>
      <c r="T32" s="35" t="s">
        <v>80</v>
      </c>
      <c r="U32" s="35" t="s">
        <v>80</v>
      </c>
      <c r="V32" s="239">
        <v>0.5</v>
      </c>
      <c r="W32" s="34">
        <f>AB32/AC32</f>
        <v>2044799.9999999998</v>
      </c>
      <c r="X32" s="266">
        <v>12</v>
      </c>
      <c r="Y32" s="36">
        <v>1022.3999999999999</v>
      </c>
      <c r="Z32" s="249">
        <f t="shared" si="14"/>
        <v>3754.7639999999992</v>
      </c>
      <c r="AA32" s="264">
        <v>4.4999999999999997E-3</v>
      </c>
      <c r="AB32" s="36">
        <f>Y32/AA32</f>
        <v>227200</v>
      </c>
      <c r="AC32" s="265">
        <v>0.11111111111111112</v>
      </c>
      <c r="AD32" s="239">
        <v>0.8</v>
      </c>
      <c r="AE32" s="36">
        <f>AF32*W32</f>
        <v>1226.8799999999997</v>
      </c>
      <c r="AF32" s="265">
        <v>5.9999999999999995E-4</v>
      </c>
      <c r="AG32" s="242" t="s">
        <v>86</v>
      </c>
      <c r="AH32" s="37" t="s">
        <v>80</v>
      </c>
      <c r="AI32" s="37" t="s">
        <v>80</v>
      </c>
      <c r="AJ32" s="18" t="s">
        <v>74</v>
      </c>
    </row>
    <row r="33" spans="1:36" s="2" customFormat="1" x14ac:dyDescent="0.25">
      <c r="A33" s="213" t="s">
        <v>55</v>
      </c>
      <c r="B33" s="97" t="s">
        <v>102</v>
      </c>
      <c r="C33" s="97" t="s">
        <v>44</v>
      </c>
      <c r="D33" s="97" t="s">
        <v>391</v>
      </c>
      <c r="E33" s="97" t="s">
        <v>4</v>
      </c>
      <c r="F33" s="33"/>
      <c r="G33" s="97" t="s">
        <v>141</v>
      </c>
      <c r="H33" s="33" t="s">
        <v>141</v>
      </c>
      <c r="I33" s="33" t="s">
        <v>142</v>
      </c>
      <c r="J33" s="33" t="s">
        <v>140</v>
      </c>
      <c r="K33" s="33" t="s">
        <v>81</v>
      </c>
      <c r="L33" s="37" t="s">
        <v>138</v>
      </c>
      <c r="M33" s="33" t="s">
        <v>145</v>
      </c>
      <c r="N33" s="33" t="s">
        <v>84</v>
      </c>
      <c r="O33" s="72">
        <v>45762</v>
      </c>
      <c r="P33" s="72">
        <v>45807</v>
      </c>
      <c r="Q33" s="37">
        <v>8</v>
      </c>
      <c r="R33" s="33" t="s">
        <v>144</v>
      </c>
      <c r="S33" s="35"/>
      <c r="T33" s="35"/>
      <c r="U33" s="73"/>
      <c r="V33" s="239">
        <v>0.37911244768850588</v>
      </c>
      <c r="W33" s="34">
        <f>AE33/AF33</f>
        <v>5714285.7142857136</v>
      </c>
      <c r="X33" s="266">
        <v>12</v>
      </c>
      <c r="Y33" s="36">
        <v>400</v>
      </c>
      <c r="Z33" s="249">
        <f t="shared" si="14"/>
        <v>1469</v>
      </c>
      <c r="AA33" s="264" t="s">
        <v>80</v>
      </c>
      <c r="AB33" s="73" t="s">
        <v>80</v>
      </c>
      <c r="AC33" s="265" t="s">
        <v>80</v>
      </c>
      <c r="AD33" s="239">
        <v>7.0000000000000007E-2</v>
      </c>
      <c r="AE33" s="36">
        <f>Y33/AD33</f>
        <v>5714.2857142857138</v>
      </c>
      <c r="AF33" s="265">
        <v>1E-3</v>
      </c>
      <c r="AG33" s="242" t="s">
        <v>86</v>
      </c>
      <c r="AH33" s="37" t="s">
        <v>80</v>
      </c>
      <c r="AI33" s="37" t="s">
        <v>80</v>
      </c>
      <c r="AJ33" s="18" t="s">
        <v>74</v>
      </c>
    </row>
    <row r="34" spans="1:36" s="2" customFormat="1" ht="47.25" x14ac:dyDescent="0.25">
      <c r="A34" s="213" t="s">
        <v>55</v>
      </c>
      <c r="B34" s="97" t="s">
        <v>103</v>
      </c>
      <c r="C34" s="97" t="s">
        <v>44</v>
      </c>
      <c r="D34" s="97" t="s">
        <v>391</v>
      </c>
      <c r="E34" s="97" t="s">
        <v>4</v>
      </c>
      <c r="F34" s="33"/>
      <c r="G34" s="97" t="s">
        <v>78</v>
      </c>
      <c r="H34" s="33" t="s">
        <v>77</v>
      </c>
      <c r="I34" s="33" t="s">
        <v>78</v>
      </c>
      <c r="J34" s="33" t="s">
        <v>137</v>
      </c>
      <c r="K34" s="33" t="s">
        <v>81</v>
      </c>
      <c r="L34" s="37" t="s">
        <v>138</v>
      </c>
      <c r="M34" s="33" t="s">
        <v>139</v>
      </c>
      <c r="N34" s="33" t="s">
        <v>84</v>
      </c>
      <c r="O34" s="72">
        <v>45762</v>
      </c>
      <c r="P34" s="72">
        <v>45807</v>
      </c>
      <c r="Q34" s="37">
        <v>8</v>
      </c>
      <c r="R34" s="33" t="s">
        <v>85</v>
      </c>
      <c r="S34" s="35">
        <f>(2000000+2300000)/2</f>
        <v>2150000</v>
      </c>
      <c r="T34" s="35">
        <f>W34/X34</f>
        <v>860000.00000000035</v>
      </c>
      <c r="U34" s="73">
        <f>T34/S34</f>
        <v>0.40000000000000019</v>
      </c>
      <c r="V34" s="239">
        <v>0.18</v>
      </c>
      <c r="W34" s="34">
        <f>(Y34/V34)*1000</f>
        <v>10320000.000000004</v>
      </c>
      <c r="X34" s="266">
        <v>12</v>
      </c>
      <c r="Y34" s="36">
        <v>1857.6000000000006</v>
      </c>
      <c r="Z34" s="249">
        <f t="shared" si="14"/>
        <v>6822.0360000000019</v>
      </c>
      <c r="AA34" s="264">
        <v>4.0000000000000001E-3</v>
      </c>
      <c r="AB34" s="36">
        <f>Y34/AA34</f>
        <v>464400.00000000012</v>
      </c>
      <c r="AC34" s="73">
        <f>AB34/W34</f>
        <v>4.4999999999999998E-2</v>
      </c>
      <c r="AD34" s="239">
        <v>0.5</v>
      </c>
      <c r="AE34" s="36">
        <f>AF34*W34</f>
        <v>3096.0000000000009</v>
      </c>
      <c r="AF34" s="265">
        <v>2.9999999999999997E-4</v>
      </c>
      <c r="AG34" s="36" t="s">
        <v>86</v>
      </c>
      <c r="AH34" s="37" t="s">
        <v>80</v>
      </c>
      <c r="AI34" s="37" t="s">
        <v>80</v>
      </c>
      <c r="AJ34" s="18" t="s">
        <v>74</v>
      </c>
    </row>
    <row r="35" spans="1:36" s="2" customFormat="1" x14ac:dyDescent="0.25">
      <c r="A35" s="213" t="s">
        <v>55</v>
      </c>
      <c r="B35" s="97" t="s">
        <v>103</v>
      </c>
      <c r="C35" s="97" t="s">
        <v>44</v>
      </c>
      <c r="D35" s="97" t="s">
        <v>391</v>
      </c>
      <c r="E35" s="97" t="s">
        <v>4</v>
      </c>
      <c r="F35" s="33"/>
      <c r="G35" s="97" t="s">
        <v>379</v>
      </c>
      <c r="H35" s="33" t="s">
        <v>91</v>
      </c>
      <c r="I35" s="33" t="s">
        <v>92</v>
      </c>
      <c r="J35" s="33" t="s">
        <v>140</v>
      </c>
      <c r="K35" s="33" t="s">
        <v>81</v>
      </c>
      <c r="L35" s="37" t="s">
        <v>138</v>
      </c>
      <c r="M35" s="33" t="s">
        <v>88</v>
      </c>
      <c r="N35" s="33" t="s">
        <v>84</v>
      </c>
      <c r="O35" s="72">
        <v>45762</v>
      </c>
      <c r="P35" s="72">
        <v>45807</v>
      </c>
      <c r="Q35" s="37">
        <v>8</v>
      </c>
      <c r="R35" s="33" t="s">
        <v>95</v>
      </c>
      <c r="S35" s="35">
        <v>258000.00000000009</v>
      </c>
      <c r="T35" s="35" t="s">
        <v>80</v>
      </c>
      <c r="U35" s="35" t="s">
        <v>80</v>
      </c>
      <c r="V35" s="239">
        <v>1</v>
      </c>
      <c r="W35" s="34">
        <f>AB35/AC35</f>
        <v>1238400.0000000007</v>
      </c>
      <c r="X35" s="266">
        <v>12</v>
      </c>
      <c r="Y35" s="36">
        <v>1238.4000000000008</v>
      </c>
      <c r="Z35" s="249">
        <f t="shared" si="14"/>
        <v>4548.0240000000031</v>
      </c>
      <c r="AA35" s="264">
        <v>3.0000000000000001E-3</v>
      </c>
      <c r="AB35" s="36">
        <f>Y35/AA35</f>
        <v>412800.00000000023</v>
      </c>
      <c r="AC35" s="73">
        <v>0.33333333333333331</v>
      </c>
      <c r="AD35" s="239" t="s">
        <v>146</v>
      </c>
      <c r="AE35" s="36">
        <f>AF35*W35</f>
        <v>16099.200000000008</v>
      </c>
      <c r="AF35" s="265">
        <v>1.2999999999999999E-2</v>
      </c>
      <c r="AG35" s="36" t="s">
        <v>86</v>
      </c>
      <c r="AH35" s="37" t="s">
        <v>80</v>
      </c>
      <c r="AI35" s="37" t="s">
        <v>80</v>
      </c>
      <c r="AJ35" s="18" t="s">
        <v>74</v>
      </c>
    </row>
    <row r="36" spans="1:36" s="2" customFormat="1" x14ac:dyDescent="0.25">
      <c r="A36" s="213" t="s">
        <v>55</v>
      </c>
      <c r="B36" s="97" t="s">
        <v>103</v>
      </c>
      <c r="C36" s="97" t="s">
        <v>44</v>
      </c>
      <c r="D36" s="97" t="s">
        <v>391</v>
      </c>
      <c r="E36" s="97" t="s">
        <v>4</v>
      </c>
      <c r="F36" s="33"/>
      <c r="G36" s="97" t="s">
        <v>141</v>
      </c>
      <c r="H36" s="33" t="s">
        <v>141</v>
      </c>
      <c r="I36" s="33" t="s">
        <v>142</v>
      </c>
      <c r="J36" s="33" t="s">
        <v>140</v>
      </c>
      <c r="K36" s="33" t="s">
        <v>81</v>
      </c>
      <c r="L36" s="37" t="s">
        <v>138</v>
      </c>
      <c r="M36" s="33" t="s">
        <v>145</v>
      </c>
      <c r="N36" s="33" t="s">
        <v>84</v>
      </c>
      <c r="O36" s="72">
        <v>45762</v>
      </c>
      <c r="P36" s="72">
        <v>45807</v>
      </c>
      <c r="Q36" s="37">
        <v>8</v>
      </c>
      <c r="R36" s="33" t="s">
        <v>144</v>
      </c>
      <c r="S36" s="35"/>
      <c r="T36" s="35"/>
      <c r="U36" s="73"/>
      <c r="V36" s="239">
        <v>0.37911244768850588</v>
      </c>
      <c r="W36" s="34">
        <f>AE36/AF36</f>
        <v>62500</v>
      </c>
      <c r="X36" s="266">
        <v>12</v>
      </c>
      <c r="Y36" s="36">
        <v>250</v>
      </c>
      <c r="Z36" s="249">
        <f t="shared" si="14"/>
        <v>918.125</v>
      </c>
      <c r="AA36" s="264" t="s">
        <v>80</v>
      </c>
      <c r="AB36" s="73" t="s">
        <v>80</v>
      </c>
      <c r="AC36" s="73" t="s">
        <v>80</v>
      </c>
      <c r="AD36" s="239">
        <v>0.8</v>
      </c>
      <c r="AE36" s="36">
        <f>Y36/AD36</f>
        <v>312.5</v>
      </c>
      <c r="AF36" s="265">
        <v>5.0000000000000001E-3</v>
      </c>
      <c r="AG36" s="36" t="s">
        <v>86</v>
      </c>
      <c r="AH36" s="37" t="s">
        <v>80</v>
      </c>
      <c r="AI36" s="37" t="s">
        <v>80</v>
      </c>
      <c r="AJ36" s="18" t="s">
        <v>74</v>
      </c>
    </row>
    <row r="37" spans="1:36" s="2" customFormat="1" ht="47.25" x14ac:dyDescent="0.25">
      <c r="A37" s="213" t="s">
        <v>55</v>
      </c>
      <c r="B37" s="97" t="s">
        <v>51</v>
      </c>
      <c r="C37" s="97" t="s">
        <v>44</v>
      </c>
      <c r="D37" s="97" t="s">
        <v>391</v>
      </c>
      <c r="E37" s="97" t="s">
        <v>4</v>
      </c>
      <c r="F37" s="33"/>
      <c r="G37" s="97" t="s">
        <v>78</v>
      </c>
      <c r="H37" s="33" t="s">
        <v>77</v>
      </c>
      <c r="I37" s="33" t="s">
        <v>78</v>
      </c>
      <c r="J37" s="33" t="s">
        <v>137</v>
      </c>
      <c r="K37" s="33" t="s">
        <v>81</v>
      </c>
      <c r="L37" s="37" t="s">
        <v>138</v>
      </c>
      <c r="M37" s="33" t="s">
        <v>139</v>
      </c>
      <c r="N37" s="33" t="s">
        <v>84</v>
      </c>
      <c r="O37" s="72">
        <v>45762</v>
      </c>
      <c r="P37" s="72">
        <v>45807</v>
      </c>
      <c r="Q37" s="37">
        <v>8</v>
      </c>
      <c r="R37" s="33" t="s">
        <v>85</v>
      </c>
      <c r="S37" s="35">
        <f>(2300000+2700000)/2</f>
        <v>2500000</v>
      </c>
      <c r="T37" s="35">
        <f>W37/X37</f>
        <v>1000000.0000000005</v>
      </c>
      <c r="U37" s="73">
        <f>T37/S37</f>
        <v>0.40000000000000019</v>
      </c>
      <c r="V37" s="239">
        <v>0.2</v>
      </c>
      <c r="W37" s="34">
        <f>(Y37/V37)*1000</f>
        <v>12000000.000000006</v>
      </c>
      <c r="X37" s="266">
        <v>12</v>
      </c>
      <c r="Y37" s="36">
        <v>2400.0000000000014</v>
      </c>
      <c r="Z37" s="249">
        <f t="shared" ref="Z37:Z39" si="15">Y37*3.6725</f>
        <v>8814.0000000000055</v>
      </c>
      <c r="AA37" s="264">
        <v>5.0000000000000001E-3</v>
      </c>
      <c r="AB37" s="36">
        <f>Y37/AA37</f>
        <v>480000.00000000029</v>
      </c>
      <c r="AC37" s="73">
        <f>AB37/W37</f>
        <v>4.0000000000000008E-2</v>
      </c>
      <c r="AD37" s="239">
        <v>0.19</v>
      </c>
      <c r="AE37" s="36">
        <f>AF37*W37</f>
        <v>3600.0000000000014</v>
      </c>
      <c r="AF37" s="265">
        <v>2.9999999999999997E-4</v>
      </c>
      <c r="AG37" s="36" t="s">
        <v>86</v>
      </c>
      <c r="AH37" s="37" t="s">
        <v>80</v>
      </c>
      <c r="AI37" s="37" t="s">
        <v>80</v>
      </c>
      <c r="AJ37" s="18" t="s">
        <v>74</v>
      </c>
    </row>
    <row r="38" spans="1:36" s="2" customFormat="1" x14ac:dyDescent="0.25">
      <c r="A38" s="213" t="s">
        <v>55</v>
      </c>
      <c r="B38" s="97" t="s">
        <v>51</v>
      </c>
      <c r="C38" s="97" t="s">
        <v>44</v>
      </c>
      <c r="D38" s="97" t="s">
        <v>391</v>
      </c>
      <c r="E38" s="97" t="s">
        <v>4</v>
      </c>
      <c r="F38" s="33"/>
      <c r="G38" s="97" t="s">
        <v>379</v>
      </c>
      <c r="H38" s="33" t="s">
        <v>91</v>
      </c>
      <c r="I38" s="33" t="s">
        <v>92</v>
      </c>
      <c r="J38" s="33" t="s">
        <v>140</v>
      </c>
      <c r="K38" s="33" t="s">
        <v>81</v>
      </c>
      <c r="L38" s="37" t="s">
        <v>138</v>
      </c>
      <c r="M38" s="33" t="s">
        <v>88</v>
      </c>
      <c r="N38" s="33" t="s">
        <v>84</v>
      </c>
      <c r="O38" s="72">
        <v>45762</v>
      </c>
      <c r="P38" s="72">
        <v>45807</v>
      </c>
      <c r="Q38" s="37">
        <v>8</v>
      </c>
      <c r="R38" s="33" t="s">
        <v>95</v>
      </c>
      <c r="S38" s="35">
        <v>300000.00000000012</v>
      </c>
      <c r="T38" s="35" t="s">
        <v>80</v>
      </c>
      <c r="U38" s="35" t="s">
        <v>80</v>
      </c>
      <c r="V38" s="239">
        <v>1.3</v>
      </c>
      <c r="W38" s="34">
        <f>AB38/AC38</f>
        <v>1440000.0000000005</v>
      </c>
      <c r="X38" s="266">
        <v>12</v>
      </c>
      <c r="Y38" s="36">
        <v>1872.0000000000007</v>
      </c>
      <c r="Z38" s="249">
        <f t="shared" si="15"/>
        <v>6874.9200000000019</v>
      </c>
      <c r="AA38" s="264">
        <v>3.0000000000000001E-3</v>
      </c>
      <c r="AB38" s="36">
        <f>Y38/AA38</f>
        <v>624000.00000000023</v>
      </c>
      <c r="AC38" s="73">
        <v>0.43333333333333335</v>
      </c>
      <c r="AD38" s="239">
        <v>0.1</v>
      </c>
      <c r="AE38" s="36">
        <f>AF38*W38</f>
        <v>14400.000000000005</v>
      </c>
      <c r="AF38" s="265">
        <v>0.01</v>
      </c>
      <c r="AG38" s="36" t="s">
        <v>86</v>
      </c>
      <c r="AH38" s="37" t="s">
        <v>80</v>
      </c>
      <c r="AI38" s="37" t="s">
        <v>80</v>
      </c>
      <c r="AJ38" s="18" t="s">
        <v>74</v>
      </c>
    </row>
    <row r="39" spans="1:36" s="2" customFormat="1" x14ac:dyDescent="0.25">
      <c r="A39" s="213" t="s">
        <v>55</v>
      </c>
      <c r="B39" s="97" t="s">
        <v>51</v>
      </c>
      <c r="C39" s="97" t="s">
        <v>44</v>
      </c>
      <c r="D39" s="97" t="s">
        <v>391</v>
      </c>
      <c r="E39" s="97" t="s">
        <v>4</v>
      </c>
      <c r="F39" s="33"/>
      <c r="G39" s="97" t="s">
        <v>141</v>
      </c>
      <c r="H39" s="33" t="s">
        <v>141</v>
      </c>
      <c r="I39" s="33" t="s">
        <v>142</v>
      </c>
      <c r="J39" s="33" t="s">
        <v>140</v>
      </c>
      <c r="K39" s="33" t="s">
        <v>81</v>
      </c>
      <c r="L39" s="37" t="s">
        <v>138</v>
      </c>
      <c r="M39" s="33" t="s">
        <v>145</v>
      </c>
      <c r="N39" s="33" t="s">
        <v>84</v>
      </c>
      <c r="O39" s="72">
        <v>45762</v>
      </c>
      <c r="P39" s="72">
        <v>45807</v>
      </c>
      <c r="Q39" s="37">
        <v>8</v>
      </c>
      <c r="R39" s="33" t="s">
        <v>144</v>
      </c>
      <c r="S39" s="35"/>
      <c r="T39" s="35"/>
      <c r="U39" s="73"/>
      <c r="V39" s="239">
        <v>0.37911244768850588</v>
      </c>
      <c r="W39" s="34">
        <f>AE39/AF39</f>
        <v>606554.12115193636</v>
      </c>
      <c r="X39" s="266">
        <v>12</v>
      </c>
      <c r="Y39" s="36">
        <v>250</v>
      </c>
      <c r="Z39" s="249">
        <f t="shared" si="15"/>
        <v>918.125</v>
      </c>
      <c r="AA39" s="264" t="s">
        <v>80</v>
      </c>
      <c r="AB39" s="73" t="s">
        <v>80</v>
      </c>
      <c r="AC39" s="73" t="s">
        <v>80</v>
      </c>
      <c r="AD39" s="239">
        <v>8.243287491814015E-2</v>
      </c>
      <c r="AE39" s="36">
        <f>Y39/AD39</f>
        <v>3032.770605759682</v>
      </c>
      <c r="AF39" s="265">
        <v>5.0000000000000001E-3</v>
      </c>
      <c r="AG39" s="36" t="s">
        <v>86</v>
      </c>
      <c r="AH39" s="37" t="s">
        <v>80</v>
      </c>
      <c r="AI39" s="37" t="s">
        <v>80</v>
      </c>
      <c r="AJ39" s="18" t="s">
        <v>74</v>
      </c>
    </row>
    <row r="40" spans="1:36" s="2" customFormat="1" ht="47.25" x14ac:dyDescent="0.25">
      <c r="A40" s="213" t="s">
        <v>55</v>
      </c>
      <c r="B40" s="97" t="s">
        <v>53</v>
      </c>
      <c r="C40" s="97" t="s">
        <v>44</v>
      </c>
      <c r="D40" s="97" t="s">
        <v>391</v>
      </c>
      <c r="E40" s="97" t="s">
        <v>4</v>
      </c>
      <c r="F40" s="33"/>
      <c r="G40" s="97" t="s">
        <v>78</v>
      </c>
      <c r="H40" s="33" t="s">
        <v>77</v>
      </c>
      <c r="I40" s="33" t="s">
        <v>78</v>
      </c>
      <c r="J40" s="33" t="s">
        <v>137</v>
      </c>
      <c r="K40" s="33" t="s">
        <v>81</v>
      </c>
      <c r="L40" s="37" t="s">
        <v>138</v>
      </c>
      <c r="M40" s="33" t="s">
        <v>139</v>
      </c>
      <c r="N40" s="33" t="s">
        <v>84</v>
      </c>
      <c r="O40" s="72">
        <v>45762</v>
      </c>
      <c r="P40" s="72">
        <v>45807</v>
      </c>
      <c r="Q40" s="37">
        <v>8</v>
      </c>
      <c r="R40" s="33" t="s">
        <v>85</v>
      </c>
      <c r="S40" s="35">
        <f>(903400+1100000)/2</f>
        <v>1001700</v>
      </c>
      <c r="T40" s="35">
        <f>W40/X40</f>
        <v>400679.99999999971</v>
      </c>
      <c r="U40" s="73">
        <f>T40/S40</f>
        <v>0.39999999999999969</v>
      </c>
      <c r="V40" s="239">
        <v>0.25</v>
      </c>
      <c r="W40" s="34">
        <f>(Y40/V40)*1000</f>
        <v>4808159.9999999963</v>
      </c>
      <c r="X40" s="266">
        <v>12</v>
      </c>
      <c r="Y40" s="36">
        <v>1202.0399999999991</v>
      </c>
      <c r="Z40" s="249">
        <f t="shared" ref="Z40:Z42" si="16">Y40*3.6725</f>
        <v>4414.4918999999963</v>
      </c>
      <c r="AA40" s="264">
        <v>5.0000000000000001E-3</v>
      </c>
      <c r="AB40" s="36">
        <f>Y40/AA40</f>
        <v>240407.9999999998</v>
      </c>
      <c r="AC40" s="265">
        <f>AB40/W40</f>
        <v>4.9999999999999996E-2</v>
      </c>
      <c r="AD40" s="239">
        <v>0.4</v>
      </c>
      <c r="AE40" s="36">
        <f>AF40*W40</f>
        <v>6250.6079999999947</v>
      </c>
      <c r="AF40" s="265">
        <v>1.2999999999999999E-3</v>
      </c>
      <c r="AG40" s="242" t="s">
        <v>86</v>
      </c>
      <c r="AH40" s="37" t="s">
        <v>80</v>
      </c>
      <c r="AI40" s="37" t="s">
        <v>80</v>
      </c>
      <c r="AJ40" s="18" t="s">
        <v>74</v>
      </c>
    </row>
    <row r="41" spans="1:36" s="2" customFormat="1" x14ac:dyDescent="0.25">
      <c r="A41" s="213" t="s">
        <v>55</v>
      </c>
      <c r="B41" s="97" t="s">
        <v>53</v>
      </c>
      <c r="C41" s="97" t="s">
        <v>44</v>
      </c>
      <c r="D41" s="97" t="s">
        <v>391</v>
      </c>
      <c r="E41" s="97" t="s">
        <v>4</v>
      </c>
      <c r="F41" s="33"/>
      <c r="G41" s="97" t="s">
        <v>379</v>
      </c>
      <c r="H41" s="33" t="s">
        <v>91</v>
      </c>
      <c r="I41" s="33" t="s">
        <v>92</v>
      </c>
      <c r="J41" s="33" t="s">
        <v>140</v>
      </c>
      <c r="K41" s="33" t="s">
        <v>81</v>
      </c>
      <c r="L41" s="37" t="s">
        <v>138</v>
      </c>
      <c r="M41" s="33" t="s">
        <v>88</v>
      </c>
      <c r="N41" s="33" t="s">
        <v>84</v>
      </c>
      <c r="O41" s="72">
        <v>45762</v>
      </c>
      <c r="P41" s="72">
        <v>45807</v>
      </c>
      <c r="Q41" s="37">
        <v>8</v>
      </c>
      <c r="R41" s="33" t="s">
        <v>95</v>
      </c>
      <c r="S41" s="35">
        <v>120203.99999999991</v>
      </c>
      <c r="T41" s="35" t="s">
        <v>80</v>
      </c>
      <c r="U41" s="35" t="s">
        <v>80</v>
      </c>
      <c r="V41" s="239">
        <v>1.2</v>
      </c>
      <c r="W41" s="34">
        <f>AB41/AC41</f>
        <v>576979.1999999996</v>
      </c>
      <c r="X41" s="266">
        <v>12</v>
      </c>
      <c r="Y41" s="36">
        <v>692.37503999999956</v>
      </c>
      <c r="Z41" s="249">
        <f t="shared" si="16"/>
        <v>2542.7473343999982</v>
      </c>
      <c r="AA41" s="264">
        <v>4.0000000000000001E-3</v>
      </c>
      <c r="AB41" s="36">
        <f>Y41/AA41</f>
        <v>173093.75999999989</v>
      </c>
      <c r="AC41" s="265">
        <v>0.30000000000000004</v>
      </c>
      <c r="AD41" s="239">
        <v>0.3</v>
      </c>
      <c r="AE41" s="36">
        <f>AF41*W41</f>
        <v>5769.7919999999958</v>
      </c>
      <c r="AF41" s="265">
        <v>0.01</v>
      </c>
      <c r="AG41" s="242" t="s">
        <v>86</v>
      </c>
      <c r="AH41" s="37" t="s">
        <v>80</v>
      </c>
      <c r="AI41" s="37" t="s">
        <v>80</v>
      </c>
      <c r="AJ41" s="18" t="s">
        <v>74</v>
      </c>
    </row>
    <row r="42" spans="1:36" s="2" customFormat="1" x14ac:dyDescent="0.25">
      <c r="A42" s="213" t="s">
        <v>55</v>
      </c>
      <c r="B42" s="97" t="s">
        <v>53</v>
      </c>
      <c r="C42" s="97" t="s">
        <v>44</v>
      </c>
      <c r="D42" s="97" t="s">
        <v>391</v>
      </c>
      <c r="E42" s="97" t="s">
        <v>4</v>
      </c>
      <c r="F42" s="33"/>
      <c r="G42" s="97" t="s">
        <v>141</v>
      </c>
      <c r="H42" s="33" t="s">
        <v>141</v>
      </c>
      <c r="I42" s="33" t="s">
        <v>142</v>
      </c>
      <c r="J42" s="33" t="s">
        <v>140</v>
      </c>
      <c r="K42" s="33" t="s">
        <v>81</v>
      </c>
      <c r="L42" s="37" t="s">
        <v>138</v>
      </c>
      <c r="M42" s="33" t="s">
        <v>145</v>
      </c>
      <c r="N42" s="33" t="s">
        <v>84</v>
      </c>
      <c r="O42" s="72">
        <v>45762</v>
      </c>
      <c r="P42" s="72">
        <v>45807</v>
      </c>
      <c r="Q42" s="37">
        <v>8</v>
      </c>
      <c r="R42" s="33" t="s">
        <v>144</v>
      </c>
      <c r="S42" s="35"/>
      <c r="T42" s="35"/>
      <c r="U42" s="73"/>
      <c r="V42" s="239">
        <v>0.6</v>
      </c>
      <c r="W42" s="34">
        <f>AE42/AF42</f>
        <v>520833.33333333337</v>
      </c>
      <c r="X42" s="266">
        <v>12</v>
      </c>
      <c r="Y42" s="36">
        <v>250</v>
      </c>
      <c r="Z42" s="249">
        <f t="shared" si="16"/>
        <v>918.125</v>
      </c>
      <c r="AA42" s="264" t="s">
        <v>80</v>
      </c>
      <c r="AB42" s="73" t="s">
        <v>80</v>
      </c>
      <c r="AC42" s="265" t="s">
        <v>80</v>
      </c>
      <c r="AD42" s="239">
        <v>0.12</v>
      </c>
      <c r="AE42" s="36">
        <f>Y42/AD42</f>
        <v>2083.3333333333335</v>
      </c>
      <c r="AF42" s="265">
        <v>4.0000000000000001E-3</v>
      </c>
      <c r="AG42" s="242" t="s">
        <v>86</v>
      </c>
      <c r="AH42" s="37" t="s">
        <v>80</v>
      </c>
      <c r="AI42" s="37" t="s">
        <v>80</v>
      </c>
      <c r="AJ42" s="18" t="s">
        <v>74</v>
      </c>
    </row>
    <row r="43" spans="1:36" s="213" customFormat="1" ht="21.95" customHeight="1" x14ac:dyDescent="0.25">
      <c r="B43" s="238" t="s">
        <v>74</v>
      </c>
      <c r="C43" s="238" t="s">
        <v>74</v>
      </c>
      <c r="D43" s="238" t="s">
        <v>74</v>
      </c>
      <c r="E43" s="238" t="s">
        <v>74</v>
      </c>
      <c r="F43" s="238" t="s">
        <v>74</v>
      </c>
      <c r="G43" s="238" t="s">
        <v>74</v>
      </c>
      <c r="H43" s="238" t="s">
        <v>74</v>
      </c>
      <c r="I43" s="238" t="s">
        <v>74</v>
      </c>
      <c r="J43" s="238" t="s">
        <v>74</v>
      </c>
      <c r="K43" s="238" t="s">
        <v>74</v>
      </c>
      <c r="L43" s="238" t="s">
        <v>74</v>
      </c>
      <c r="M43" s="238" t="s">
        <v>74</v>
      </c>
      <c r="N43" s="238" t="s">
        <v>74</v>
      </c>
      <c r="O43" s="238" t="s">
        <v>74</v>
      </c>
      <c r="P43" s="238" t="s">
        <v>74</v>
      </c>
      <c r="Q43" s="238" t="s">
        <v>74</v>
      </c>
      <c r="R43" s="238" t="s">
        <v>74</v>
      </c>
      <c r="S43" s="238" t="s">
        <v>74</v>
      </c>
      <c r="T43" s="238" t="s">
        <v>74</v>
      </c>
      <c r="U43" s="238" t="s">
        <v>74</v>
      </c>
      <c r="V43" s="238" t="s">
        <v>74</v>
      </c>
      <c r="W43" s="238" t="s">
        <v>74</v>
      </c>
      <c r="X43" s="238" t="s">
        <v>74</v>
      </c>
      <c r="Y43" s="238" t="s">
        <v>74</v>
      </c>
      <c r="Z43" s="238" t="s">
        <v>74</v>
      </c>
      <c r="AA43" s="238" t="s">
        <v>74</v>
      </c>
      <c r="AB43" s="238" t="s">
        <v>74</v>
      </c>
      <c r="AC43" s="238" t="s">
        <v>74</v>
      </c>
      <c r="AD43" s="238" t="s">
        <v>74</v>
      </c>
      <c r="AE43" s="238" t="s">
        <v>74</v>
      </c>
      <c r="AF43" s="238" t="s">
        <v>74</v>
      </c>
      <c r="AG43" s="238" t="s">
        <v>74</v>
      </c>
      <c r="AH43" s="238" t="s">
        <v>74</v>
      </c>
      <c r="AI43" s="238" t="s">
        <v>74</v>
      </c>
      <c r="AJ43" s="18"/>
    </row>
    <row r="44" spans="1:36" s="80" customFormat="1" ht="17.25" x14ac:dyDescent="0.25">
      <c r="A44" s="213"/>
      <c r="B44" s="185" t="s">
        <v>147</v>
      </c>
      <c r="C44" s="184"/>
      <c r="D44" s="184"/>
      <c r="E44" s="183"/>
      <c r="F44" s="184"/>
      <c r="G44" s="183"/>
      <c r="H44" s="183"/>
      <c r="I44" s="184"/>
      <c r="J44" s="184"/>
      <c r="K44" s="184"/>
      <c r="L44" s="184"/>
      <c r="M44" s="184"/>
      <c r="N44" s="184"/>
      <c r="O44" s="184"/>
      <c r="P44" s="184"/>
      <c r="Q44" s="184"/>
      <c r="R44" s="189"/>
      <c r="S44" s="186"/>
      <c r="T44" s="186"/>
      <c r="U44" s="191">
        <f>U11</f>
        <v>0.4</v>
      </c>
      <c r="V44" s="189"/>
      <c r="W44" s="218">
        <f ca="1">SUMIF($I$22:$I$43,$I$22,$W$22:$W$42)</f>
        <v>115208160</v>
      </c>
      <c r="X44" s="186">
        <f>X22</f>
        <v>12</v>
      </c>
      <c r="Y44" s="218">
        <f ca="1">SUMIF($I$22:$I$43,$I$22,$Y$22:$Y$42)</f>
        <v>37010.040000000008</v>
      </c>
      <c r="Z44" s="190"/>
      <c r="AA44" s="189"/>
      <c r="AB44" s="218"/>
      <c r="AC44" s="188"/>
      <c r="AD44" s="189"/>
      <c r="AE44" s="218"/>
      <c r="AF44" s="187"/>
      <c r="AG44" s="190"/>
      <c r="AH44" s="186">
        <f>SUM(AH21:AH21)</f>
        <v>0</v>
      </c>
      <c r="AI44" s="186">
        <f>SUM(AI21:AI21)</f>
        <v>0</v>
      </c>
      <c r="AJ44" s="8"/>
    </row>
    <row r="45" spans="1:36" s="80" customFormat="1" ht="17.25" x14ac:dyDescent="0.25">
      <c r="A45" s="213"/>
      <c r="B45" s="179" t="s">
        <v>148</v>
      </c>
      <c r="C45" s="168"/>
      <c r="D45" s="168"/>
      <c r="E45" s="167"/>
      <c r="F45" s="168"/>
      <c r="G45" s="167"/>
      <c r="H45" s="167"/>
      <c r="I45" s="168"/>
      <c r="J45" s="168"/>
      <c r="K45" s="168"/>
      <c r="L45" s="168"/>
      <c r="M45" s="168"/>
      <c r="N45" s="168"/>
      <c r="O45" s="168"/>
      <c r="P45" s="168"/>
      <c r="Q45" s="168"/>
      <c r="R45" s="172"/>
      <c r="S45" s="169"/>
      <c r="T45" s="169"/>
      <c r="U45" s="174">
        <f>M11</f>
        <v>0.4</v>
      </c>
      <c r="V45" s="172"/>
      <c r="W45" s="230">
        <f>SUM(W22:W43)</f>
        <v>143134890.71634933</v>
      </c>
      <c r="X45" s="169">
        <v>12</v>
      </c>
      <c r="Y45" s="230">
        <f>SUM(Y22:Y43)</f>
        <v>66881.455040000001</v>
      </c>
      <c r="Z45" s="173"/>
      <c r="AA45" s="172"/>
      <c r="AB45" s="230">
        <f>SUM(AB22:AB43)</f>
        <v>9385355.8776470609</v>
      </c>
      <c r="AC45" s="171"/>
      <c r="AD45" s="172"/>
      <c r="AE45" s="230">
        <f>SUM(AE22:AE43)</f>
        <v>196983.72634853545</v>
      </c>
      <c r="AF45" s="170"/>
      <c r="AG45" s="173"/>
      <c r="AH45" s="169">
        <f>SUM(AH22:AH22)</f>
        <v>0</v>
      </c>
      <c r="AI45" s="169">
        <f>SUM(AI22:AI22)</f>
        <v>0</v>
      </c>
      <c r="AJ45" s="8"/>
    </row>
    <row r="46" spans="1:36" s="80" customFormat="1" x14ac:dyDescent="0.25">
      <c r="A46" s="213"/>
      <c r="B46" s="9"/>
      <c r="C46" s="9"/>
      <c r="D46" s="9"/>
      <c r="E46" s="10"/>
      <c r="F46" s="10"/>
      <c r="G46" s="10"/>
      <c r="H46" s="10"/>
      <c r="I46" s="9"/>
      <c r="J46" s="8"/>
      <c r="K46" s="10"/>
      <c r="L46" s="10"/>
      <c r="M46" s="10"/>
      <c r="N46" s="4"/>
      <c r="O46" s="9"/>
      <c r="P46" s="11"/>
      <c r="Q46" s="11"/>
      <c r="R46" s="25"/>
      <c r="S46" s="13"/>
      <c r="T46" s="15"/>
      <c r="U46" s="11"/>
      <c r="V46" s="8"/>
      <c r="W46" s="25"/>
      <c r="X46" s="13"/>
      <c r="Y46" s="30"/>
      <c r="Z46" s="31"/>
      <c r="AA46" s="12"/>
      <c r="AB46" s="25"/>
      <c r="AC46" s="14"/>
      <c r="AD46" s="12"/>
      <c r="AE46" s="25"/>
      <c r="AF46" s="14"/>
      <c r="AG46" s="8"/>
      <c r="AH46" s="8"/>
      <c r="AI46" s="8"/>
      <c r="AJ46" s="8"/>
    </row>
    <row r="47" spans="1:36" s="80" customFormat="1" x14ac:dyDescent="0.25">
      <c r="A47" s="213"/>
      <c r="B47" s="25"/>
      <c r="C47" s="25"/>
      <c r="D47" s="25"/>
      <c r="E47" s="8"/>
      <c r="F47" s="8"/>
      <c r="G47" s="8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"/>
      <c r="Y47" s="25"/>
      <c r="Z47" s="25"/>
      <c r="AA47" s="25"/>
      <c r="AB47" s="25"/>
      <c r="AC47" s="25"/>
      <c r="AD47" s="25"/>
      <c r="AE47" s="25"/>
      <c r="AF47" s="25"/>
      <c r="AG47" s="25"/>
      <c r="AH47" s="2"/>
      <c r="AI47" s="8"/>
      <c r="AJ47" s="8"/>
    </row>
    <row r="48" spans="1:36" x14ac:dyDescent="0.25">
      <c r="A48" s="287"/>
      <c r="B48" s="8"/>
      <c r="C48" s="8"/>
      <c r="D48" s="8"/>
      <c r="E48" s="8"/>
      <c r="F48" s="8"/>
      <c r="G48" s="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2:233" x14ac:dyDescent="0.25">
      <c r="B49" s="207" t="s">
        <v>105</v>
      </c>
      <c r="C49" s="160">
        <f>G11</f>
        <v>66881.455040000001</v>
      </c>
      <c r="D49" s="8"/>
      <c r="E49" s="8"/>
      <c r="F49" s="8"/>
      <c r="G49" s="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2:233" ht="31.5" x14ac:dyDescent="0.25">
      <c r="B50" s="207" t="s">
        <v>106</v>
      </c>
      <c r="C50" s="159"/>
      <c r="D50" s="8"/>
      <c r="E50" s="8"/>
      <c r="F50" s="8"/>
      <c r="G50" s="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</row>
    <row r="51" spans="2:233" x14ac:dyDescent="0.25">
      <c r="B51" s="207" t="s">
        <v>107</v>
      </c>
      <c r="C51" s="160"/>
      <c r="D51" s="8"/>
      <c r="E51" s="8"/>
      <c r="F51" s="8"/>
      <c r="G51" s="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</row>
    <row r="52" spans="2:233" x14ac:dyDescent="0.25">
      <c r="B52" s="210" t="s">
        <v>149</v>
      </c>
      <c r="C52" s="160">
        <f>Y45*C64</f>
        <v>2006.4436512</v>
      </c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/>
      <c r="R52" s="8"/>
      <c r="S52" s="8"/>
      <c r="T52" s="8"/>
      <c r="U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</row>
    <row r="53" spans="2:233" ht="31.5" x14ac:dyDescent="0.25">
      <c r="B53" s="208" t="s">
        <v>111</v>
      </c>
      <c r="C53" s="160"/>
      <c r="D53" s="8"/>
      <c r="E53" s="8"/>
      <c r="F53" s="8"/>
      <c r="G53" s="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</row>
    <row r="54" spans="2:233" x14ac:dyDescent="0.25">
      <c r="B54" s="208" t="s">
        <v>112</v>
      </c>
      <c r="C54" s="160"/>
      <c r="D54" s="8"/>
      <c r="E54" s="8"/>
      <c r="F54" s="8"/>
      <c r="G54" s="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2:233" ht="31.5" x14ac:dyDescent="0.25">
      <c r="B55" s="208" t="s">
        <v>113</v>
      </c>
      <c r="C55" s="160">
        <f>SUM(C50:C54)*C66</f>
        <v>300.96654767999996</v>
      </c>
      <c r="D55" s="8"/>
      <c r="E55" s="8"/>
      <c r="F55" s="8"/>
      <c r="G55" s="8"/>
      <c r="H55" s="17"/>
      <c r="I55" s="18"/>
      <c r="N55" s="26"/>
      <c r="O55" s="18"/>
      <c r="P55" s="27"/>
      <c r="Q55" s="27"/>
      <c r="S55" s="22"/>
      <c r="T55" s="23"/>
      <c r="X55" s="22"/>
      <c r="AC55" s="21"/>
      <c r="AF55" s="21"/>
    </row>
    <row r="56" spans="2:233" x14ac:dyDescent="0.25">
      <c r="B56" s="91" t="s">
        <v>114</v>
      </c>
      <c r="C56" s="250">
        <f>SUM(C50:C55)</f>
        <v>2307.4101988799998</v>
      </c>
      <c r="D56" s="8"/>
      <c r="E56" s="8"/>
      <c r="F56" s="8"/>
      <c r="G56" s="8"/>
      <c r="H56" s="17"/>
      <c r="I56" s="18"/>
      <c r="N56" s="26"/>
      <c r="O56" s="18"/>
      <c r="P56" s="27"/>
      <c r="Q56" s="27"/>
      <c r="S56" s="22"/>
      <c r="T56" s="23"/>
      <c r="X56" s="22"/>
      <c r="AC56" s="21"/>
      <c r="AF56" s="21"/>
    </row>
    <row r="57" spans="2:233" x14ac:dyDescent="0.25">
      <c r="B57" s="91" t="s">
        <v>115</v>
      </c>
      <c r="C57" s="248">
        <f>C58*3.6725</f>
        <v>254096.10758978678</v>
      </c>
      <c r="D57" s="8"/>
      <c r="E57" s="8"/>
      <c r="F57" s="8"/>
      <c r="G57" s="8"/>
      <c r="H57" s="17"/>
      <c r="I57" s="8"/>
      <c r="K57" s="8"/>
      <c r="L57" s="8"/>
      <c r="M57" s="8"/>
      <c r="N57" s="26"/>
      <c r="O57" s="8"/>
      <c r="P57" s="27"/>
      <c r="Q57" s="27"/>
      <c r="S57" s="22"/>
      <c r="T57" s="23"/>
      <c r="X57" s="22"/>
      <c r="AC57" s="21"/>
      <c r="AF57" s="21"/>
    </row>
    <row r="58" spans="2:233" x14ac:dyDescent="0.25">
      <c r="B58" s="91" t="s">
        <v>116</v>
      </c>
      <c r="C58" s="158">
        <f>SUM(C49:C55)</f>
        <v>69188.865238879996</v>
      </c>
      <c r="D58" s="8"/>
      <c r="E58" s="8"/>
      <c r="F58" s="8"/>
      <c r="G58" s="8"/>
      <c r="H58" s="17"/>
      <c r="I58" s="18"/>
      <c r="N58" s="26"/>
      <c r="O58" s="18"/>
      <c r="P58" s="27"/>
      <c r="Q58" s="27"/>
      <c r="S58" s="22"/>
      <c r="T58" s="23"/>
      <c r="X58" s="22"/>
      <c r="AC58" s="21"/>
      <c r="AF58" s="21"/>
    </row>
    <row r="59" spans="2:233" x14ac:dyDescent="0.25">
      <c r="B59" s="8"/>
      <c r="C59" s="8"/>
      <c r="D59" s="8"/>
      <c r="E59" s="8"/>
      <c r="F59" s="8"/>
      <c r="G59" s="8"/>
      <c r="H59" s="17"/>
      <c r="I59" s="8"/>
      <c r="K59" s="8"/>
      <c r="L59" s="8"/>
      <c r="M59" s="8"/>
      <c r="N59" s="26"/>
      <c r="O59" s="8"/>
      <c r="P59" s="27"/>
      <c r="Q59" s="27"/>
      <c r="S59" s="22"/>
      <c r="T59" s="23"/>
      <c r="X59" s="22"/>
      <c r="AC59" s="21"/>
      <c r="AF59" s="21"/>
    </row>
    <row r="60" spans="2:233" ht="17.25" x14ac:dyDescent="0.25">
      <c r="B60" s="68" t="s">
        <v>117</v>
      </c>
      <c r="C60" s="157" t="s">
        <v>118</v>
      </c>
      <c r="D60" s="8"/>
      <c r="E60" s="8"/>
      <c r="F60" s="8"/>
      <c r="G60" s="8"/>
      <c r="H60" s="17"/>
      <c r="I60" s="8"/>
      <c r="K60" s="8"/>
      <c r="L60" s="8"/>
      <c r="M60" s="8"/>
      <c r="N60" s="26"/>
      <c r="O60" s="8"/>
      <c r="P60" s="27"/>
      <c r="Q60" s="27"/>
      <c r="S60" s="22"/>
      <c r="T60" s="23"/>
      <c r="X60" s="22"/>
      <c r="AC60" s="21"/>
      <c r="AF60" s="21"/>
    </row>
    <row r="61" spans="2:233" ht="31.5" x14ac:dyDescent="0.25">
      <c r="B61" s="65" t="s">
        <v>150</v>
      </c>
      <c r="C61" s="63">
        <v>2.8500000000000001E-2</v>
      </c>
      <c r="D61" s="8"/>
      <c r="E61" s="8"/>
      <c r="F61" s="8"/>
      <c r="G61" s="8"/>
      <c r="H61" s="17"/>
      <c r="I61" s="8"/>
      <c r="K61" s="8"/>
      <c r="L61" s="8"/>
      <c r="M61" s="8"/>
      <c r="N61" s="26"/>
      <c r="O61" s="8"/>
      <c r="P61" s="27"/>
      <c r="Q61" s="27"/>
      <c r="S61" s="22"/>
      <c r="T61" s="23"/>
      <c r="X61" s="22"/>
      <c r="AC61" s="21"/>
      <c r="AF61" s="21"/>
    </row>
    <row r="62" spans="2:233" ht="31.5" x14ac:dyDescent="0.25">
      <c r="B62" s="66" t="s">
        <v>151</v>
      </c>
      <c r="C62" s="69">
        <v>0.27700000000000002</v>
      </c>
      <c r="D62" s="8"/>
      <c r="E62" s="8"/>
      <c r="F62" s="8"/>
      <c r="G62" s="8"/>
      <c r="H62" s="17"/>
      <c r="I62" s="8"/>
      <c r="K62" s="8"/>
      <c r="L62" s="8"/>
      <c r="M62" s="8"/>
      <c r="N62" s="26"/>
      <c r="O62" s="8"/>
      <c r="P62" s="27"/>
      <c r="Q62" s="27"/>
      <c r="S62" s="22"/>
      <c r="T62" s="23"/>
      <c r="X62" s="22"/>
      <c r="AC62" s="21"/>
      <c r="AF62" s="21"/>
    </row>
    <row r="63" spans="2:233" x14ac:dyDescent="0.25">
      <c r="B63" s="66" t="s">
        <v>107</v>
      </c>
      <c r="C63" s="69">
        <v>6.0000000000000001E-3</v>
      </c>
      <c r="D63" s="8"/>
      <c r="E63" s="8"/>
      <c r="F63" s="8"/>
      <c r="G63" s="8"/>
      <c r="H63" s="17"/>
      <c r="I63" s="8"/>
      <c r="K63" s="8"/>
      <c r="L63" s="8"/>
      <c r="M63" s="8"/>
      <c r="N63" s="26"/>
      <c r="O63" s="8"/>
      <c r="P63" s="27"/>
      <c r="Q63" s="27"/>
      <c r="S63" s="22"/>
      <c r="T63" s="23"/>
      <c r="X63" s="22"/>
      <c r="AC63" s="21"/>
      <c r="AF63" s="21"/>
    </row>
    <row r="64" spans="2:233" x14ac:dyDescent="0.25">
      <c r="B64" s="66" t="s">
        <v>149</v>
      </c>
      <c r="C64" s="64">
        <v>0.03</v>
      </c>
      <c r="D64" s="8"/>
      <c r="E64" s="8"/>
      <c r="F64" s="8"/>
      <c r="G64" s="8"/>
      <c r="H64" s="17"/>
      <c r="I64" s="8"/>
      <c r="K64" s="8"/>
      <c r="L64" s="8"/>
      <c r="M64" s="8"/>
      <c r="N64" s="26"/>
      <c r="O64" s="8"/>
      <c r="P64" s="27"/>
      <c r="Q64" s="27"/>
      <c r="S64" s="22"/>
      <c r="T64" s="23"/>
      <c r="X64" s="22"/>
      <c r="AC64" s="21"/>
      <c r="AD64" s="12" t="s">
        <v>122</v>
      </c>
      <c r="AF64" s="21"/>
    </row>
    <row r="65" spans="2:15" x14ac:dyDescent="0.25">
      <c r="B65" s="66" t="s">
        <v>152</v>
      </c>
      <c r="C65" s="70">
        <v>7.0000000000000001E-3</v>
      </c>
      <c r="D65" s="8"/>
      <c r="E65" s="8"/>
      <c r="F65" s="8"/>
      <c r="G65" s="8"/>
      <c r="H65" s="17"/>
      <c r="I65" s="8"/>
      <c r="K65" s="8"/>
      <c r="L65" s="8"/>
      <c r="M65" s="8"/>
      <c r="O65" s="8"/>
    </row>
    <row r="66" spans="2:15" x14ac:dyDescent="0.25">
      <c r="B66" s="66" t="s">
        <v>153</v>
      </c>
      <c r="C66" s="64">
        <v>0.15</v>
      </c>
      <c r="D66" s="8"/>
      <c r="E66" s="8"/>
      <c r="F66" s="8"/>
      <c r="G66" s="8"/>
      <c r="H66" s="17"/>
      <c r="I66" s="8"/>
      <c r="K66" s="8"/>
      <c r="L66" s="8"/>
      <c r="M66" s="8"/>
      <c r="O66" s="8"/>
    </row>
    <row r="67" spans="2:15" x14ac:dyDescent="0.25">
      <c r="B67" s="8"/>
      <c r="C67" s="8"/>
      <c r="D67" s="8"/>
      <c r="E67" s="8"/>
      <c r="F67" s="8"/>
      <c r="G67" s="8" t="s">
        <v>125</v>
      </c>
      <c r="H67" s="17"/>
      <c r="I67" s="8"/>
      <c r="K67" s="8"/>
      <c r="L67" s="8"/>
      <c r="M67" s="8"/>
      <c r="O67" s="8"/>
    </row>
    <row r="68" spans="2:15" x14ac:dyDescent="0.25">
      <c r="B68" s="8"/>
      <c r="C68" s="8"/>
      <c r="D68" s="8"/>
      <c r="E68" s="8"/>
      <c r="F68" s="8"/>
      <c r="G68" s="8"/>
      <c r="H68" s="17"/>
      <c r="I68" s="8"/>
      <c r="K68" s="8"/>
      <c r="L68" s="8"/>
      <c r="M68" s="8"/>
      <c r="O68" s="8"/>
    </row>
    <row r="69" spans="2:15" x14ac:dyDescent="0.25">
      <c r="B69" s="8"/>
      <c r="C69" s="8"/>
      <c r="D69" s="8"/>
      <c r="E69" s="8"/>
      <c r="F69" s="8"/>
      <c r="G69" s="8"/>
      <c r="H69" s="17"/>
      <c r="I69" s="8"/>
      <c r="K69" s="8"/>
      <c r="L69" s="8"/>
      <c r="M69" s="8"/>
      <c r="O69" s="8"/>
    </row>
    <row r="70" spans="2:15" x14ac:dyDescent="0.25">
      <c r="B70" s="8"/>
      <c r="C70" s="8"/>
      <c r="D70" s="8"/>
      <c r="E70" s="8"/>
      <c r="F70" s="8"/>
      <c r="G70" s="8"/>
      <c r="H70" s="17"/>
      <c r="I70" s="8"/>
      <c r="K70" s="8"/>
      <c r="L70" s="8"/>
      <c r="M70" s="8"/>
      <c r="O70" s="8"/>
    </row>
    <row r="71" spans="2:15" x14ac:dyDescent="0.25">
      <c r="B71" s="8"/>
      <c r="C71" s="8"/>
      <c r="D71" s="8"/>
      <c r="E71" s="8"/>
      <c r="F71" s="8"/>
      <c r="G71" s="8"/>
      <c r="I71" s="8"/>
      <c r="K71" s="8"/>
      <c r="L71" s="8"/>
      <c r="M71" s="8"/>
      <c r="O71" s="8"/>
    </row>
    <row r="72" spans="2:15" x14ac:dyDescent="0.25">
      <c r="B72" s="8"/>
      <c r="C72" s="8"/>
      <c r="D72" s="8"/>
      <c r="E72" s="8"/>
      <c r="F72" s="8"/>
      <c r="G72" s="8"/>
      <c r="I72" s="8"/>
      <c r="K72" s="8"/>
      <c r="L72" s="8"/>
      <c r="M72" s="8"/>
      <c r="O72" s="8"/>
    </row>
    <row r="73" spans="2:15" x14ac:dyDescent="0.25">
      <c r="B73" s="8"/>
      <c r="C73" s="8"/>
      <c r="D73" s="8"/>
      <c r="E73" s="8"/>
      <c r="F73" s="8"/>
      <c r="G73" s="8"/>
      <c r="I73" s="8"/>
      <c r="K73" s="8"/>
      <c r="L73" s="8"/>
      <c r="M73" s="8"/>
      <c r="O73" s="8"/>
    </row>
    <row r="74" spans="2:15" x14ac:dyDescent="0.25">
      <c r="B74" s="8"/>
      <c r="C74" s="8"/>
      <c r="D74" s="8"/>
      <c r="E74" s="8"/>
      <c r="F74" s="8"/>
      <c r="G74" s="8"/>
      <c r="I74" s="8"/>
      <c r="K74" s="8"/>
      <c r="L74" s="8"/>
      <c r="M74" s="8"/>
      <c r="O74" s="8"/>
    </row>
    <row r="75" spans="2:15" x14ac:dyDescent="0.25">
      <c r="B75" s="8"/>
      <c r="C75" s="8"/>
      <c r="D75" s="8"/>
      <c r="E75" s="8"/>
      <c r="F75" s="8"/>
      <c r="G75" s="8"/>
      <c r="I75" s="8"/>
      <c r="K75" s="8"/>
      <c r="L75" s="8"/>
      <c r="M75" s="8"/>
      <c r="O75" s="8"/>
    </row>
    <row r="76" spans="2:15" x14ac:dyDescent="0.25">
      <c r="B76" s="8"/>
      <c r="C76" s="8"/>
      <c r="D76" s="8"/>
      <c r="E76" s="8"/>
      <c r="F76" s="8"/>
      <c r="G76" s="8"/>
      <c r="I76" s="8"/>
      <c r="K76" s="8"/>
      <c r="L76" s="8"/>
      <c r="M76" s="8"/>
      <c r="O76" s="8"/>
    </row>
    <row r="77" spans="2:15" x14ac:dyDescent="0.25">
      <c r="D77" s="8"/>
      <c r="E77" s="8"/>
      <c r="F77" s="8"/>
      <c r="G77" s="8"/>
      <c r="I77" s="8"/>
      <c r="K77" s="8"/>
      <c r="L77" s="8"/>
      <c r="M77" s="8"/>
      <c r="O77" s="8"/>
    </row>
    <row r="78" spans="2:15" x14ac:dyDescent="0.25">
      <c r="D78" s="8"/>
      <c r="E78" s="8"/>
      <c r="F78" s="8"/>
      <c r="G78" s="8"/>
      <c r="I78" s="8"/>
      <c r="K78" s="8"/>
      <c r="L78" s="8"/>
      <c r="M78" s="8"/>
      <c r="O78" s="8"/>
    </row>
    <row r="79" spans="2:15" x14ac:dyDescent="0.25">
      <c r="D79" s="8"/>
      <c r="E79" s="8"/>
      <c r="F79" s="8"/>
      <c r="G79" s="8"/>
      <c r="I79" s="8"/>
      <c r="K79" s="8"/>
      <c r="L79" s="8"/>
      <c r="M79" s="8"/>
      <c r="O79" s="8"/>
    </row>
    <row r="80" spans="2:15" x14ac:dyDescent="0.25">
      <c r="D80" s="8"/>
      <c r="E80" s="8"/>
      <c r="F80" s="8"/>
      <c r="G80" s="8"/>
      <c r="I80" s="8"/>
      <c r="K80" s="8"/>
      <c r="L80" s="8"/>
      <c r="M80" s="8"/>
      <c r="O80" s="8"/>
    </row>
    <row r="81" spans="4:15" x14ac:dyDescent="0.25">
      <c r="D81" s="8"/>
      <c r="E81" s="8"/>
      <c r="F81" s="8"/>
      <c r="G81" s="8"/>
      <c r="I81" s="8"/>
      <c r="K81" s="8"/>
      <c r="L81" s="8"/>
      <c r="M81" s="8"/>
      <c r="O81" s="8"/>
    </row>
    <row r="82" spans="4:15" x14ac:dyDescent="0.25">
      <c r="D82" s="8"/>
      <c r="E82" s="8"/>
      <c r="F82" s="8"/>
      <c r="G82" s="8"/>
      <c r="I82" s="8"/>
      <c r="K82" s="8"/>
      <c r="L82" s="8"/>
      <c r="M82" s="8"/>
      <c r="O82" s="8"/>
    </row>
    <row r="83" spans="4:15" x14ac:dyDescent="0.25">
      <c r="D83" s="8"/>
      <c r="E83" s="8"/>
      <c r="F83" s="8"/>
      <c r="G83" s="8"/>
      <c r="I83" s="8"/>
      <c r="K83" s="8"/>
      <c r="L83" s="8"/>
      <c r="M83" s="8"/>
      <c r="O83" s="8"/>
    </row>
    <row r="84" spans="4:15" x14ac:dyDescent="0.25">
      <c r="D84" s="8"/>
      <c r="E84" s="8"/>
      <c r="F84" s="8"/>
      <c r="G84" s="8"/>
      <c r="I84" s="8"/>
      <c r="K84" s="8"/>
      <c r="L84" s="8"/>
      <c r="M84" s="8"/>
      <c r="O84" s="8"/>
    </row>
    <row r="85" spans="4:15" x14ac:dyDescent="0.25">
      <c r="D85" s="8"/>
      <c r="E85" s="8"/>
      <c r="F85" s="8"/>
      <c r="G85" s="8"/>
      <c r="I85" s="8"/>
      <c r="K85" s="8"/>
      <c r="L85" s="8"/>
      <c r="M85" s="8"/>
      <c r="O85" s="8"/>
    </row>
    <row r="86" spans="4:15" x14ac:dyDescent="0.25">
      <c r="D86" s="8"/>
      <c r="E86" s="8"/>
      <c r="F86" s="8"/>
      <c r="G86" s="8"/>
      <c r="I86" s="8"/>
      <c r="K86" s="8"/>
      <c r="L86" s="8"/>
      <c r="M86" s="8"/>
      <c r="O86" s="8"/>
    </row>
    <row r="87" spans="4:15" x14ac:dyDescent="0.25">
      <c r="D87" s="8"/>
      <c r="E87" s="8"/>
      <c r="F87" s="8"/>
      <c r="G87" s="8"/>
      <c r="I87" s="8"/>
      <c r="K87" s="8"/>
      <c r="L87" s="8"/>
      <c r="M87" s="8"/>
      <c r="O87" s="8"/>
    </row>
    <row r="88" spans="4:15" x14ac:dyDescent="0.25">
      <c r="D88" s="8"/>
      <c r="E88" s="8"/>
      <c r="F88" s="8"/>
      <c r="G88" s="8"/>
      <c r="I88" s="8"/>
      <c r="K88" s="8"/>
      <c r="L88" s="8"/>
      <c r="M88" s="8"/>
      <c r="O88" s="8"/>
    </row>
    <row r="89" spans="4:15" x14ac:dyDescent="0.25">
      <c r="D89" s="8"/>
      <c r="E89" s="8"/>
      <c r="F89" s="8"/>
      <c r="G89" s="8"/>
      <c r="I89" s="8"/>
      <c r="K89" s="8"/>
      <c r="L89" s="8"/>
      <c r="M89" s="8"/>
      <c r="O89" s="8"/>
    </row>
    <row r="90" spans="4:15" x14ac:dyDescent="0.25">
      <c r="D90" s="8"/>
      <c r="E90" s="8"/>
      <c r="F90" s="8"/>
      <c r="G90" s="8"/>
      <c r="I90" s="8"/>
      <c r="K90" s="8"/>
      <c r="L90" s="8"/>
      <c r="M90" s="8"/>
      <c r="O90" s="8"/>
    </row>
    <row r="91" spans="4:15" x14ac:dyDescent="0.25">
      <c r="D91" s="8"/>
      <c r="E91" s="8"/>
      <c r="F91" s="8"/>
      <c r="G91" s="8"/>
      <c r="I91" s="8"/>
      <c r="K91" s="8"/>
      <c r="L91" s="8"/>
      <c r="M91" s="8"/>
      <c r="O91" s="8"/>
    </row>
    <row r="92" spans="4:15" x14ac:dyDescent="0.25">
      <c r="D92" s="8"/>
      <c r="E92" s="8"/>
      <c r="F92" s="8"/>
      <c r="G92" s="8"/>
      <c r="I92" s="8"/>
      <c r="K92" s="8"/>
      <c r="L92" s="8"/>
      <c r="M92" s="8"/>
      <c r="O92" s="8"/>
    </row>
    <row r="93" spans="4:15" x14ac:dyDescent="0.25">
      <c r="D93" s="8"/>
      <c r="E93" s="8"/>
      <c r="F93" s="8"/>
      <c r="G93" s="8"/>
      <c r="I93" s="8"/>
      <c r="K93" s="8"/>
      <c r="L93" s="8"/>
      <c r="M93" s="8"/>
      <c r="O93" s="8"/>
    </row>
    <row r="94" spans="4:15" x14ac:dyDescent="0.25">
      <c r="D94" s="8"/>
      <c r="E94" s="8"/>
      <c r="F94" s="8"/>
      <c r="G94" s="8"/>
      <c r="I94" s="8"/>
      <c r="K94" s="8"/>
      <c r="L94" s="8"/>
      <c r="M94" s="8"/>
      <c r="O94" s="8"/>
    </row>
    <row r="95" spans="4:15" x14ac:dyDescent="0.25">
      <c r="D95" s="8"/>
      <c r="E95" s="8"/>
      <c r="F95" s="8"/>
      <c r="G95" s="8"/>
      <c r="I95" s="8"/>
      <c r="K95" s="8"/>
      <c r="L95" s="8"/>
      <c r="M95" s="8"/>
      <c r="O95" s="8"/>
    </row>
    <row r="96" spans="4:15" x14ac:dyDescent="0.25">
      <c r="D96" s="8"/>
      <c r="E96" s="8"/>
      <c r="F96" s="8"/>
      <c r="G96" s="8"/>
      <c r="I96" s="8"/>
      <c r="K96" s="8"/>
      <c r="L96" s="8"/>
      <c r="M96" s="8"/>
      <c r="O96" s="8"/>
    </row>
    <row r="97" spans="4:15" x14ac:dyDescent="0.25">
      <c r="D97" s="8"/>
      <c r="E97" s="8"/>
      <c r="F97" s="8"/>
      <c r="G97" s="8"/>
      <c r="I97" s="8"/>
      <c r="K97" s="8"/>
      <c r="L97" s="8"/>
      <c r="M97" s="8"/>
      <c r="O97" s="8"/>
    </row>
    <row r="98" spans="4:15" x14ac:dyDescent="0.25">
      <c r="D98" s="8"/>
      <c r="E98" s="8"/>
      <c r="F98" s="8"/>
      <c r="G98" s="8"/>
      <c r="I98" s="8"/>
      <c r="K98" s="8"/>
      <c r="L98" s="8"/>
      <c r="M98" s="8"/>
      <c r="O98" s="8"/>
    </row>
    <row r="99" spans="4:15" x14ac:dyDescent="0.25">
      <c r="D99" s="8"/>
      <c r="E99" s="8"/>
      <c r="F99" s="8"/>
      <c r="G99" s="8"/>
      <c r="I99" s="8"/>
      <c r="K99" s="8"/>
      <c r="L99" s="8"/>
      <c r="M99" s="8"/>
      <c r="O99" s="8"/>
    </row>
    <row r="100" spans="4:15" x14ac:dyDescent="0.25">
      <c r="D100" s="8"/>
      <c r="E100" s="8"/>
      <c r="F100" s="8"/>
      <c r="G100" s="8"/>
      <c r="I100" s="8"/>
      <c r="K100" s="8"/>
      <c r="L100" s="8"/>
      <c r="M100" s="8"/>
      <c r="O100" s="8"/>
    </row>
    <row r="101" spans="4:15" x14ac:dyDescent="0.25">
      <c r="D101" s="8"/>
      <c r="E101" s="8"/>
      <c r="F101" s="8"/>
      <c r="G101" s="8"/>
      <c r="I101" s="8"/>
      <c r="K101" s="8"/>
      <c r="L101" s="8"/>
      <c r="M101" s="8"/>
      <c r="O101" s="8"/>
    </row>
  </sheetData>
  <sheetProtection formatCells="0"/>
  <protectedRanges>
    <protectedRange algorithmName="SHA-512" hashValue="Wd/tmxOHAwvOcwhjiuXkiS6EEZx9lm/Pilfh3/PYEL+Ubnn4K5hKBoSXg6Dnkefj5oixJtW5o1hlEJyA0pJcOA==" saltValue="dj518GhYobpac5eN9UROiw==" spinCount="100000" sqref="B50:C51 C57:C58 B53:C56 C52" name="Ad Serving"/>
    <protectedRange algorithmName="SHA-512" hashValue="Wd/tmxOHAwvOcwhjiuXkiS6EEZx9lm/Pilfh3/PYEL+Ubnn4K5hKBoSXg6Dnkefj5oixJtW5o1hlEJyA0pJcOA==" saltValue="dj518GhYobpac5eN9UROiw==" spinCount="100000" sqref="B49:C49" name="Ad Serving_1"/>
    <protectedRange algorithmName="SHA-512" hashValue="Wd/tmxOHAwvOcwhjiuXkiS6EEZx9lm/Pilfh3/PYEL+Ubnn4K5hKBoSXg6Dnkefj5oixJtW5o1hlEJyA0pJcOA==" saltValue="dj518GhYobpac5eN9UROiw==" spinCount="100000" sqref="B57:B58" name="Ad Serving_2"/>
    <protectedRange algorithmName="SHA-512" hashValue="L3IN/wCF0Mok3X5PeDkCwtM48JGxgzhcLp57hM/KsykF06IFb741dLgAf8MBsTSKQPZMUyGPFiZGKpzQJiKw4g==" saltValue="NLcsiBANLVLcj17l9gDIrw==" spinCount="100000" sqref="B44:B45" name="Main Table_1"/>
    <protectedRange algorithmName="SHA-512" hashValue="L3IN/wCF0Mok3X5PeDkCwtM48JGxgzhcLp57hM/KsykF06IFb741dLgAf8MBsTSKQPZMUyGPFiZGKpzQJiKw4g==" saltValue="NLcsiBANLVLcj17l9gDIrw==" spinCount="100000" sqref="J22 J25 J28 J31 J34 J37 J40" name="Main Table_1_1"/>
    <protectedRange algorithmName="SHA-512" hashValue="L3IN/wCF0Mok3X5PeDkCwtM48JGxgzhcLp57hM/KsykF06IFb741dLgAf8MBsTSKQPZMUyGPFiZGKpzQJiKw4g==" saltValue="NLcsiBANLVLcj17l9gDIrw==" spinCount="100000" sqref="Y44 W44 AB44 AE44" name="Main Table_2"/>
    <protectedRange algorithmName="SHA-512" hashValue="L3IN/wCF0Mok3X5PeDkCwtM48JGxgzhcLp57hM/KsykF06IFb741dLgAf8MBsTSKQPZMUyGPFiZGKpzQJiKw4g==" saltValue="NLcsiBANLVLcj17l9gDIrw==" spinCount="100000" sqref="W45 AB45 AE45 Y45" name="Main Table_3"/>
  </protectedRanges>
  <mergeCells count="1">
    <mergeCell ref="B2:C2"/>
  </mergeCells>
  <phoneticPr fontId="12" type="noConversion"/>
  <dataValidations count="1">
    <dataValidation allowBlank="1" showInputMessage="1" showErrorMessage="1" prompt="Freeform" sqref="D22:D42 F22:F42 J22:M42" xr:uid="{614B78BA-257B-4EAF-8675-BBA69927356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D64886B-2D0D-4FA9-825D-19B5186638B6}">
          <x14:formula1>
            <xm:f>'HIDDEN_DATA VALIDATION'!$D$2:$D$102</xm:f>
          </x14:formula1>
          <xm:sqref>E22:E42</xm:sqref>
        </x14:dataValidation>
        <x14:dataValidation type="list" allowBlank="1" showErrorMessage="1" prompt="Freeform" xr:uid="{4EF4846F-91BA-40BF-95B7-67AACDC96A54}">
          <x14:formula1>
            <xm:f>'HIDDEN_DATA VALIDATION'!$G$2:$G$10</xm:f>
          </x14:formula1>
          <xm:sqref>H22:H42</xm:sqref>
        </x14:dataValidation>
        <x14:dataValidation type="list" allowBlank="1" showInputMessage="1" showErrorMessage="1" xr:uid="{D4EAC981-6743-4F64-B84E-DAB6C4D43C08}">
          <x14:formula1>
            <xm:f>'HIDDEN_DATA VALIDATION'!$H$2:$H$38</xm:f>
          </x14:formula1>
          <xm:sqref>I22:I42</xm:sqref>
        </x14:dataValidation>
        <x14:dataValidation type="list" allowBlank="1" showInputMessage="1" showErrorMessage="1" xr:uid="{7A0C4E02-E04D-4038-8DC9-CFC99397F96F}">
          <x14:formula1>
            <xm:f>'HIDDEN_DATA VALIDATION'!$B$2:$B$37</xm:f>
          </x14:formula1>
          <xm:sqref>C22:C42</xm:sqref>
        </x14:dataValidation>
        <x14:dataValidation type="list" allowBlank="1" showInputMessage="1" showErrorMessage="1" promptTitle="Select MARKET..." xr:uid="{38749CD0-E2B7-4012-80A1-C1D2DF79A174}">
          <x14:formula1>
            <xm:f>'HIDDEN_DATA VALIDATION'!$A$3:$A$38</xm:f>
          </x14:formula1>
          <xm:sqref>B22:B42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53DC-D23C-426F-992B-74B147DA4F1D}">
  <sheetPr>
    <tabColor theme="8" tint="0.79998168889431442"/>
  </sheetPr>
  <dimension ref="A1:HY101"/>
  <sheetViews>
    <sheetView tabSelected="1" topLeftCell="A14" zoomScale="57" zoomScaleNormal="57" workbookViewId="0">
      <selection activeCell="G41" sqref="G41"/>
    </sheetView>
  </sheetViews>
  <sheetFormatPr defaultColWidth="12.140625" defaultRowHeight="15.75" x14ac:dyDescent="0.25"/>
  <cols>
    <col min="1" max="1" width="12.85546875" style="8" customWidth="1"/>
    <col min="2" max="2" width="32.85546875" style="9" customWidth="1"/>
    <col min="3" max="3" width="24.5703125" style="9" customWidth="1"/>
    <col min="4" max="4" width="24" style="9" customWidth="1"/>
    <col min="5" max="5" width="18.28515625" style="10" customWidth="1"/>
    <col min="6" max="6" width="17.42578125" style="10" customWidth="1"/>
    <col min="7" max="7" width="25.140625" style="10" customWidth="1"/>
    <col min="8" max="8" width="21.5703125" style="10" bestFit="1" customWidth="1"/>
    <col min="9" max="9" width="55.85546875" style="9" customWidth="1"/>
    <col min="10" max="10" width="35.28515625" style="8" customWidth="1"/>
    <col min="11" max="11" width="14.85546875" style="10" customWidth="1"/>
    <col min="12" max="12" width="14.28515625" style="10" bestFit="1" customWidth="1"/>
    <col min="13" max="13" width="13.140625" style="10" customWidth="1"/>
    <col min="14" max="14" width="11.7109375" style="4" customWidth="1"/>
    <col min="15" max="15" width="13.7109375" style="9" bestFit="1" customWidth="1"/>
    <col min="16" max="16" width="21.7109375" style="11" customWidth="1"/>
    <col min="17" max="17" width="17.5703125" style="11" customWidth="1"/>
    <col min="18" max="18" width="18.42578125" style="25" customWidth="1"/>
    <col min="19" max="19" width="14.5703125" style="13" customWidth="1"/>
    <col min="20" max="20" width="13.7109375" style="15" bestFit="1" customWidth="1"/>
    <col min="21" max="21" width="14.5703125" style="11" customWidth="1"/>
    <col min="22" max="22" width="8.5703125" style="8" customWidth="1"/>
    <col min="23" max="23" width="16" style="25" bestFit="1" customWidth="1"/>
    <col min="24" max="24" width="19.7109375" style="13" bestFit="1" customWidth="1"/>
    <col min="25" max="25" width="20.140625" style="30" customWidth="1"/>
    <col min="26" max="26" width="13.7109375" style="31" customWidth="1"/>
    <col min="27" max="27" width="20.140625" style="12" bestFit="1" customWidth="1"/>
    <col min="28" max="28" width="12.42578125" style="25" bestFit="1" customWidth="1"/>
    <col min="29" max="29" width="13.140625" style="14" customWidth="1"/>
    <col min="30" max="30" width="20.28515625" style="12" bestFit="1" customWidth="1"/>
    <col min="31" max="31" width="18" style="25" bestFit="1" customWidth="1"/>
    <col min="32" max="32" width="16.42578125" style="14" customWidth="1"/>
    <col min="33" max="33" width="13" style="8" bestFit="1" customWidth="1"/>
    <col min="34" max="34" width="22.5703125" style="8" bestFit="1" customWidth="1"/>
    <col min="35" max="35" width="12.28515625" style="8" customWidth="1"/>
    <col min="36" max="36" width="9.7109375" style="8" customWidth="1"/>
    <col min="45" max="16384" width="12.140625" style="8"/>
  </cols>
  <sheetData>
    <row r="1" spans="2:45" x14ac:dyDescent="0.25">
      <c r="E1" s="9"/>
      <c r="I1" s="10"/>
      <c r="J1" s="9"/>
      <c r="K1" s="8"/>
      <c r="N1" s="10"/>
      <c r="O1" s="10"/>
      <c r="P1" s="9"/>
      <c r="R1" s="11"/>
      <c r="S1" s="25"/>
      <c r="T1" s="13"/>
      <c r="U1" s="15"/>
      <c r="W1" s="13"/>
      <c r="X1" s="11"/>
      <c r="Y1" s="12"/>
      <c r="Z1" s="30"/>
      <c r="AD1" s="8"/>
      <c r="AF1" s="25"/>
      <c r="AG1" s="25"/>
      <c r="AH1" s="25"/>
      <c r="AI1" s="25"/>
      <c r="AJ1" s="211"/>
      <c r="AK1" s="25"/>
      <c r="AL1" s="25"/>
      <c r="AM1" s="25"/>
      <c r="AN1" s="25"/>
      <c r="AO1" s="25"/>
      <c r="AP1" s="25"/>
      <c r="AQ1" s="25"/>
      <c r="AR1" s="25"/>
      <c r="AS1" s="25"/>
    </row>
    <row r="2" spans="2:45" ht="34.5" x14ac:dyDescent="0.25">
      <c r="B2" s="309" t="s">
        <v>37</v>
      </c>
      <c r="C2" s="310"/>
      <c r="E2" s="9"/>
      <c r="F2" s="71" t="s">
        <v>13</v>
      </c>
      <c r="G2" s="71" t="s">
        <v>38</v>
      </c>
      <c r="H2" s="71" t="s">
        <v>39</v>
      </c>
      <c r="I2" s="71" t="s">
        <v>16</v>
      </c>
      <c r="J2" s="71" t="s">
        <v>40</v>
      </c>
      <c r="K2" s="71" t="s">
        <v>18</v>
      </c>
      <c r="L2" s="71" t="s">
        <v>19</v>
      </c>
      <c r="M2" s="71" t="s">
        <v>132</v>
      </c>
      <c r="N2" s="71" t="s">
        <v>41</v>
      </c>
      <c r="O2" s="71" t="s">
        <v>382</v>
      </c>
      <c r="P2" s="71" t="s">
        <v>22</v>
      </c>
      <c r="Q2" s="274" t="s">
        <v>377</v>
      </c>
      <c r="R2" s="274" t="s">
        <v>375</v>
      </c>
      <c r="S2" s="274" t="s">
        <v>376</v>
      </c>
      <c r="T2" s="274" t="s">
        <v>374</v>
      </c>
      <c r="U2" s="274" t="s">
        <v>381</v>
      </c>
      <c r="V2" s="274" t="s">
        <v>373</v>
      </c>
      <c r="X2" s="11"/>
      <c r="Y2" s="12"/>
      <c r="Z2" s="30"/>
      <c r="AD2" s="8"/>
      <c r="AF2" s="25"/>
      <c r="AG2" s="25"/>
      <c r="AH2" s="25"/>
      <c r="AI2" s="25"/>
      <c r="AJ2" s="211"/>
      <c r="AK2" s="25"/>
      <c r="AL2" s="25"/>
      <c r="AM2" s="25"/>
      <c r="AN2" s="25"/>
      <c r="AO2" s="25"/>
      <c r="AP2" s="25"/>
      <c r="AQ2" s="25"/>
      <c r="AR2" s="25"/>
      <c r="AS2" s="25"/>
    </row>
    <row r="3" spans="2:45" x14ac:dyDescent="0.25">
      <c r="B3" s="61" t="s">
        <v>43</v>
      </c>
      <c r="C3" s="87" t="str">
        <f>C22</f>
        <v>Centrum</v>
      </c>
      <c r="E3" s="9"/>
      <c r="F3" s="95" t="str">
        <f t="shared" ref="F3" si="0">B22</f>
        <v>UAE</v>
      </c>
      <c r="G3" s="199">
        <f>SUMIF(B:B, F3, Y:Y)</f>
        <v>0</v>
      </c>
      <c r="H3" s="245">
        <f t="shared" ref="H3:H9" si="1">G3*3.6725</f>
        <v>0</v>
      </c>
      <c r="I3" s="163">
        <f>SUMIF(B:B, F3, W:W)</f>
        <v>0</v>
      </c>
      <c r="J3" s="284" t="e">
        <f>G3/I3*1000</f>
        <v>#DIV/0!</v>
      </c>
      <c r="K3" s="163">
        <f t="shared" ref="K3:K9" si="2">SUMIF(B:B, F3, W:W)</f>
        <v>0</v>
      </c>
      <c r="L3" s="163">
        <f t="shared" ref="L3:L9" si="3">SUMIF(B:B, F3, AE:AE)</f>
        <v>0</v>
      </c>
      <c r="M3" s="193">
        <f>O3/P3</f>
        <v>0</v>
      </c>
      <c r="N3" s="163">
        <f t="shared" ref="N3:N9" si="4">X22</f>
        <v>12</v>
      </c>
      <c r="O3" s="194">
        <f>I3/N3</f>
        <v>0</v>
      </c>
      <c r="P3" s="205">
        <f>S22</f>
        <v>9600000</v>
      </c>
      <c r="Q3" s="163">
        <f t="shared" ref="Q3:Q9" si="5">SUMIFS($Y$22:$Y$43,$B$22:$B$43,F3,$I$22:$I$43,$I$22)</f>
        <v>0</v>
      </c>
      <c r="R3" s="163">
        <f t="shared" ref="R3:R9" si="6">SUMIFS($W$22:$W$43,$B$22:$B$43,F3,$I$22:$I$43,$I$22)</f>
        <v>0</v>
      </c>
      <c r="S3" s="279" t="e">
        <f>Q3/R3*1000</f>
        <v>#DIV/0!</v>
      </c>
      <c r="T3" s="163">
        <f t="shared" ref="T3:T9" si="7">R3/V3</f>
        <v>0</v>
      </c>
      <c r="U3" s="275">
        <f t="shared" ref="U3:U9" si="8">T3/P3</f>
        <v>0</v>
      </c>
      <c r="V3" s="205">
        <f>X22</f>
        <v>12</v>
      </c>
      <c r="X3" s="11"/>
      <c r="Y3" s="12"/>
      <c r="Z3" s="30"/>
      <c r="AD3" s="8"/>
      <c r="AF3" s="25"/>
      <c r="AG3" s="25"/>
      <c r="AH3" s="25"/>
      <c r="AI3" s="25"/>
      <c r="AJ3" s="211"/>
      <c r="AK3" s="25"/>
      <c r="AL3" s="25"/>
      <c r="AM3" s="25"/>
      <c r="AN3" s="25"/>
      <c r="AO3" s="25"/>
      <c r="AP3" s="25"/>
      <c r="AQ3" s="25"/>
      <c r="AR3" s="25"/>
      <c r="AS3" s="25"/>
    </row>
    <row r="4" spans="2:45" x14ac:dyDescent="0.25">
      <c r="B4" s="61" t="s">
        <v>45</v>
      </c>
      <c r="C4" s="87" t="str">
        <f>D22</f>
        <v>Sensodyne Clinical</v>
      </c>
      <c r="E4" s="9"/>
      <c r="F4" s="95" t="str">
        <f>B25</f>
        <v>Kuwait</v>
      </c>
      <c r="G4" s="199">
        <f t="shared" ref="G4:G9" si="9">SUMIF(B:B, F4, Y:Y)</f>
        <v>0</v>
      </c>
      <c r="H4" s="245">
        <f t="shared" si="1"/>
        <v>0</v>
      </c>
      <c r="I4" s="163">
        <f t="shared" ref="I4:I9" si="10">SUMIF(B:B, F4, W:W)</f>
        <v>0</v>
      </c>
      <c r="J4" s="284" t="e">
        <f t="shared" ref="J4:J9" si="11">G4/I4*1000</f>
        <v>#DIV/0!</v>
      </c>
      <c r="K4" s="163">
        <f t="shared" si="2"/>
        <v>0</v>
      </c>
      <c r="L4" s="163">
        <f t="shared" si="3"/>
        <v>0</v>
      </c>
      <c r="M4" s="193">
        <f t="shared" ref="M4:M9" si="12">O4/P4</f>
        <v>0</v>
      </c>
      <c r="N4" s="163">
        <f t="shared" si="4"/>
        <v>12</v>
      </c>
      <c r="O4" s="194">
        <f t="shared" ref="O4:O9" si="13">I4/N4</f>
        <v>0</v>
      </c>
      <c r="P4" s="205">
        <f>S25</f>
        <v>2900000</v>
      </c>
      <c r="Q4" s="163">
        <f t="shared" si="5"/>
        <v>0</v>
      </c>
      <c r="R4" s="163">
        <f t="shared" si="6"/>
        <v>0</v>
      </c>
      <c r="S4" s="279" t="e">
        <f t="shared" ref="S4:S9" si="14">Q4/R4*1000</f>
        <v>#DIV/0!</v>
      </c>
      <c r="T4" s="163">
        <f t="shared" si="7"/>
        <v>0</v>
      </c>
      <c r="U4" s="275">
        <f t="shared" si="8"/>
        <v>0</v>
      </c>
      <c r="V4" s="205">
        <f>X23</f>
        <v>12</v>
      </c>
      <c r="X4" s="11"/>
      <c r="Y4" s="12"/>
      <c r="Z4" s="30"/>
      <c r="AD4" s="8"/>
      <c r="AF4" s="25"/>
      <c r="AG4" s="25"/>
      <c r="AH4" s="25"/>
      <c r="AI4" s="25"/>
      <c r="AJ4" s="211"/>
      <c r="AK4" s="25"/>
      <c r="AL4" s="25"/>
      <c r="AM4" s="25"/>
      <c r="AN4" s="25"/>
      <c r="AO4" s="25"/>
      <c r="AP4" s="25"/>
      <c r="AQ4" s="25"/>
      <c r="AR4" s="25"/>
      <c r="AS4" s="25"/>
    </row>
    <row r="5" spans="2:45" x14ac:dyDescent="0.25">
      <c r="B5" s="61" t="s">
        <v>47</v>
      </c>
      <c r="C5" s="88" t="str">
        <f>I22</f>
        <v>Awareness</v>
      </c>
      <c r="E5" s="9"/>
      <c r="F5" s="95" t="str">
        <f>B28</f>
        <v>Qatar</v>
      </c>
      <c r="G5" s="199">
        <f t="shared" si="9"/>
        <v>0</v>
      </c>
      <c r="H5" s="245">
        <f t="shared" si="1"/>
        <v>0</v>
      </c>
      <c r="I5" s="163">
        <f t="shared" si="10"/>
        <v>0</v>
      </c>
      <c r="J5" s="284" t="e">
        <f t="shared" si="11"/>
        <v>#DIV/0!</v>
      </c>
      <c r="K5" s="163">
        <f t="shared" si="2"/>
        <v>0</v>
      </c>
      <c r="L5" s="163">
        <f t="shared" si="3"/>
        <v>0</v>
      </c>
      <c r="M5" s="193">
        <f t="shared" si="12"/>
        <v>0</v>
      </c>
      <c r="N5" s="163">
        <f t="shared" si="4"/>
        <v>12</v>
      </c>
      <c r="O5" s="194">
        <f t="shared" si="13"/>
        <v>0</v>
      </c>
      <c r="P5" s="205">
        <f>S28</f>
        <v>2300000</v>
      </c>
      <c r="Q5" s="163">
        <f t="shared" si="5"/>
        <v>0</v>
      </c>
      <c r="R5" s="163">
        <f t="shared" si="6"/>
        <v>0</v>
      </c>
      <c r="S5" s="279" t="e">
        <f t="shared" si="14"/>
        <v>#DIV/0!</v>
      </c>
      <c r="T5" s="163">
        <f t="shared" si="7"/>
        <v>0</v>
      </c>
      <c r="U5" s="275">
        <f t="shared" si="8"/>
        <v>0</v>
      </c>
      <c r="V5" s="205">
        <f>X28</f>
        <v>12</v>
      </c>
      <c r="X5" s="11"/>
      <c r="Y5" s="12"/>
      <c r="Z5" s="30"/>
      <c r="AD5" s="8"/>
      <c r="AF5" s="25"/>
      <c r="AG5" s="25"/>
      <c r="AH5" s="25"/>
      <c r="AI5" s="25"/>
      <c r="AJ5" s="211"/>
      <c r="AK5" s="25"/>
      <c r="AL5" s="25"/>
      <c r="AM5" s="25"/>
      <c r="AN5" s="25"/>
      <c r="AO5" s="25"/>
      <c r="AP5" s="25"/>
      <c r="AQ5" s="25"/>
      <c r="AR5" s="25"/>
      <c r="AS5" s="25"/>
    </row>
    <row r="6" spans="2:45" x14ac:dyDescent="0.25">
      <c r="B6" s="62" t="s">
        <v>48</v>
      </c>
      <c r="C6" s="89">
        <f>O22</f>
        <v>45762</v>
      </c>
      <c r="E6" s="9"/>
      <c r="F6" s="95" t="str">
        <f>B31</f>
        <v>Jordan</v>
      </c>
      <c r="G6" s="199">
        <f t="shared" si="9"/>
        <v>0</v>
      </c>
      <c r="H6" s="245">
        <f t="shared" si="1"/>
        <v>0</v>
      </c>
      <c r="I6" s="163">
        <f t="shared" si="10"/>
        <v>0</v>
      </c>
      <c r="J6" s="284" t="e">
        <f t="shared" si="11"/>
        <v>#DIV/0!</v>
      </c>
      <c r="K6" s="163">
        <f t="shared" si="2"/>
        <v>0</v>
      </c>
      <c r="L6" s="163">
        <f t="shared" si="3"/>
        <v>0</v>
      </c>
      <c r="M6" s="193">
        <f t="shared" si="12"/>
        <v>0</v>
      </c>
      <c r="N6" s="163">
        <f t="shared" si="4"/>
        <v>12</v>
      </c>
      <c r="O6" s="194">
        <f t="shared" si="13"/>
        <v>0</v>
      </c>
      <c r="P6" s="205">
        <f>S31</f>
        <v>3550000</v>
      </c>
      <c r="Q6" s="163">
        <f t="shared" si="5"/>
        <v>0</v>
      </c>
      <c r="R6" s="163">
        <f t="shared" si="6"/>
        <v>0</v>
      </c>
      <c r="S6" s="279" t="e">
        <f t="shared" si="14"/>
        <v>#DIV/0!</v>
      </c>
      <c r="T6" s="163">
        <f t="shared" si="7"/>
        <v>0</v>
      </c>
      <c r="U6" s="275">
        <f t="shared" si="8"/>
        <v>0</v>
      </c>
      <c r="V6" s="205">
        <f>X31</f>
        <v>12</v>
      </c>
      <c r="X6" s="11"/>
      <c r="Y6" s="12"/>
      <c r="Z6" s="30"/>
      <c r="AD6" s="8"/>
      <c r="AF6" s="25"/>
      <c r="AG6" s="25"/>
      <c r="AH6" s="25"/>
      <c r="AI6" s="25"/>
      <c r="AJ6" s="211"/>
      <c r="AK6" s="25"/>
      <c r="AL6" s="25"/>
      <c r="AM6" s="25"/>
      <c r="AN6" s="25"/>
      <c r="AO6" s="25"/>
      <c r="AP6" s="25"/>
      <c r="AQ6" s="25"/>
      <c r="AR6" s="25"/>
      <c r="AS6" s="25"/>
    </row>
    <row r="7" spans="2:45" x14ac:dyDescent="0.25">
      <c r="B7" s="62" t="s">
        <v>49</v>
      </c>
      <c r="C7" s="89">
        <f>P22</f>
        <v>45807</v>
      </c>
      <c r="E7" s="9"/>
      <c r="F7" s="95" t="str">
        <f>B34</f>
        <v>Lebanon</v>
      </c>
      <c r="G7" s="199">
        <f t="shared" si="9"/>
        <v>0</v>
      </c>
      <c r="H7" s="245">
        <f t="shared" si="1"/>
        <v>0</v>
      </c>
      <c r="I7" s="163">
        <f t="shared" si="10"/>
        <v>0</v>
      </c>
      <c r="J7" s="284" t="e">
        <f t="shared" si="11"/>
        <v>#DIV/0!</v>
      </c>
      <c r="K7" s="163">
        <f t="shared" si="2"/>
        <v>0</v>
      </c>
      <c r="L7" s="163">
        <f t="shared" si="3"/>
        <v>0</v>
      </c>
      <c r="M7" s="193">
        <f t="shared" si="12"/>
        <v>0</v>
      </c>
      <c r="N7" s="163">
        <f t="shared" si="4"/>
        <v>12</v>
      </c>
      <c r="O7" s="194">
        <f t="shared" si="13"/>
        <v>0</v>
      </c>
      <c r="P7" s="205">
        <f>S34</f>
        <v>2150000</v>
      </c>
      <c r="Q7" s="163">
        <f t="shared" si="5"/>
        <v>0</v>
      </c>
      <c r="R7" s="163">
        <f t="shared" si="6"/>
        <v>0</v>
      </c>
      <c r="S7" s="279" t="e">
        <f t="shared" si="14"/>
        <v>#DIV/0!</v>
      </c>
      <c r="T7" s="163">
        <f t="shared" si="7"/>
        <v>0</v>
      </c>
      <c r="U7" s="275">
        <f t="shared" si="8"/>
        <v>0</v>
      </c>
      <c r="V7" s="205">
        <f>X34</f>
        <v>12</v>
      </c>
      <c r="X7" s="11"/>
      <c r="Y7" s="12"/>
      <c r="Z7" s="30"/>
      <c r="AD7" s="8"/>
      <c r="AF7" s="25"/>
      <c r="AG7" s="25"/>
      <c r="AH7" s="25"/>
      <c r="AI7" s="25"/>
      <c r="AJ7" s="211"/>
      <c r="AK7" s="25"/>
      <c r="AL7" s="25"/>
      <c r="AM7" s="25"/>
      <c r="AN7" s="25"/>
      <c r="AO7" s="25"/>
      <c r="AP7" s="25"/>
      <c r="AQ7" s="25"/>
      <c r="AR7" s="25"/>
      <c r="AS7" s="25"/>
    </row>
    <row r="8" spans="2:45" x14ac:dyDescent="0.25">
      <c r="B8" s="61" t="s">
        <v>50</v>
      </c>
      <c r="C8" s="90">
        <v>3.6724999999999999</v>
      </c>
      <c r="E8" s="9"/>
      <c r="F8" s="95" t="s">
        <v>51</v>
      </c>
      <c r="G8" s="199">
        <f t="shared" si="9"/>
        <v>0</v>
      </c>
      <c r="H8" s="245">
        <f t="shared" si="1"/>
        <v>0</v>
      </c>
      <c r="I8" s="163">
        <f t="shared" si="10"/>
        <v>0</v>
      </c>
      <c r="J8" s="284" t="e">
        <f t="shared" si="11"/>
        <v>#DIV/0!</v>
      </c>
      <c r="K8" s="163">
        <f t="shared" si="2"/>
        <v>0</v>
      </c>
      <c r="L8" s="163">
        <f t="shared" si="3"/>
        <v>0</v>
      </c>
      <c r="M8" s="193">
        <f t="shared" si="12"/>
        <v>0</v>
      </c>
      <c r="N8" s="163">
        <f t="shared" si="4"/>
        <v>12</v>
      </c>
      <c r="O8" s="194">
        <f t="shared" si="13"/>
        <v>0</v>
      </c>
      <c r="P8" s="205">
        <f>S37</f>
        <v>2500000</v>
      </c>
      <c r="Q8" s="163">
        <f t="shared" si="5"/>
        <v>0</v>
      </c>
      <c r="R8" s="163">
        <f t="shared" si="6"/>
        <v>0</v>
      </c>
      <c r="S8" s="279" t="e">
        <f t="shared" si="14"/>
        <v>#DIV/0!</v>
      </c>
      <c r="T8" s="163">
        <f t="shared" si="7"/>
        <v>0</v>
      </c>
      <c r="U8" s="275">
        <f t="shared" si="8"/>
        <v>0</v>
      </c>
      <c r="V8" s="205">
        <f>X37</f>
        <v>12</v>
      </c>
      <c r="X8" s="11"/>
      <c r="Y8" s="12"/>
      <c r="Z8" s="30"/>
      <c r="AD8" s="8"/>
      <c r="AF8" s="25"/>
      <c r="AG8" s="25"/>
      <c r="AH8" s="25"/>
      <c r="AI8" s="25"/>
      <c r="AJ8" s="211"/>
      <c r="AK8" s="25"/>
      <c r="AL8" s="25"/>
      <c r="AM8" s="25"/>
      <c r="AN8" s="25"/>
      <c r="AO8" s="25"/>
      <c r="AP8" s="25"/>
      <c r="AQ8" s="25"/>
      <c r="AR8" s="25"/>
      <c r="AS8" s="25"/>
    </row>
    <row r="9" spans="2:45" x14ac:dyDescent="0.25">
      <c r="B9" s="98" t="s">
        <v>52</v>
      </c>
      <c r="C9" s="246">
        <f>SUM(Z22:Z36)</f>
        <v>0</v>
      </c>
      <c r="E9" s="9"/>
      <c r="F9" s="95" t="s">
        <v>53</v>
      </c>
      <c r="G9" s="199">
        <f t="shared" si="9"/>
        <v>0</v>
      </c>
      <c r="H9" s="245">
        <f t="shared" si="1"/>
        <v>0</v>
      </c>
      <c r="I9" s="163">
        <f t="shared" si="10"/>
        <v>0</v>
      </c>
      <c r="J9" s="284" t="e">
        <f t="shared" si="11"/>
        <v>#DIV/0!</v>
      </c>
      <c r="K9" s="163">
        <f t="shared" si="2"/>
        <v>0</v>
      </c>
      <c r="L9" s="163">
        <f t="shared" si="3"/>
        <v>0</v>
      </c>
      <c r="M9" s="193">
        <f t="shared" si="12"/>
        <v>0</v>
      </c>
      <c r="N9" s="163">
        <f t="shared" si="4"/>
        <v>12</v>
      </c>
      <c r="O9" s="194">
        <f t="shared" si="13"/>
        <v>0</v>
      </c>
      <c r="P9" s="205">
        <f>S40</f>
        <v>1001700</v>
      </c>
      <c r="Q9" s="163">
        <f t="shared" si="5"/>
        <v>0</v>
      </c>
      <c r="R9" s="163">
        <f t="shared" si="6"/>
        <v>0</v>
      </c>
      <c r="S9" s="279" t="e">
        <f t="shared" si="14"/>
        <v>#DIV/0!</v>
      </c>
      <c r="T9" s="163">
        <f t="shared" si="7"/>
        <v>0</v>
      </c>
      <c r="U9" s="275">
        <f t="shared" si="8"/>
        <v>0</v>
      </c>
      <c r="V9" s="205">
        <f>X40</f>
        <v>12</v>
      </c>
      <c r="X9" s="11"/>
      <c r="Y9" s="12"/>
      <c r="Z9" s="30"/>
      <c r="AD9" s="8"/>
      <c r="AF9" s="25"/>
      <c r="AG9" s="25"/>
      <c r="AH9" s="25"/>
      <c r="AI9" s="25"/>
      <c r="AJ9" s="211"/>
      <c r="AK9" s="25"/>
      <c r="AL9" s="25"/>
      <c r="AM9" s="25"/>
      <c r="AN9" s="25"/>
      <c r="AO9" s="25"/>
      <c r="AP9" s="25"/>
      <c r="AQ9" s="25"/>
      <c r="AR9" s="25"/>
      <c r="AS9" s="25"/>
    </row>
    <row r="10" spans="2:45" x14ac:dyDescent="0.25">
      <c r="B10" s="98" t="s">
        <v>9</v>
      </c>
      <c r="C10" s="94">
        <f>SUM(Y22:Y36)</f>
        <v>0</v>
      </c>
      <c r="E10" s="9"/>
      <c r="F10" s="95"/>
      <c r="G10" s="161"/>
      <c r="H10" s="96"/>
      <c r="I10" s="163"/>
      <c r="J10" s="163"/>
      <c r="K10" s="163"/>
      <c r="L10" s="163"/>
      <c r="M10" s="163"/>
      <c r="N10" s="163"/>
      <c r="O10" s="194"/>
      <c r="P10" s="163"/>
      <c r="R10" s="163"/>
      <c r="S10" s="25"/>
      <c r="T10" s="163"/>
      <c r="U10" s="163"/>
      <c r="V10" s="163"/>
      <c r="X10" s="11"/>
      <c r="Y10" s="12"/>
      <c r="Z10" s="30"/>
      <c r="AD10" s="8"/>
      <c r="AF10" s="25"/>
      <c r="AG10" s="25"/>
      <c r="AH10" s="25"/>
      <c r="AI10" s="25"/>
      <c r="AJ10" s="211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2:45" x14ac:dyDescent="0.25">
      <c r="B11" s="92" t="s">
        <v>54</v>
      </c>
      <c r="C11" s="247">
        <f>C57</f>
        <v>0</v>
      </c>
      <c r="F11" s="67" t="s">
        <v>36</v>
      </c>
      <c r="G11" s="162">
        <f>SUM(G3:G10)</f>
        <v>0</v>
      </c>
      <c r="H11" s="200">
        <f>SUM(H3:H10)</f>
        <v>0</v>
      </c>
      <c r="I11" s="164">
        <f>SUM(I3:I9)</f>
        <v>0</v>
      </c>
      <c r="J11" s="201" t="e">
        <f>G11/I11*1000</f>
        <v>#DIV/0!</v>
      </c>
      <c r="K11" s="164">
        <f>SUM(K3:K9)</f>
        <v>0</v>
      </c>
      <c r="L11" s="164">
        <f>SUM(L3:L9)</f>
        <v>0</v>
      </c>
      <c r="M11" s="202">
        <f>O11/P11</f>
        <v>0</v>
      </c>
      <c r="N11" s="164">
        <v>12</v>
      </c>
      <c r="O11" s="164">
        <f>SUM(O3:O10)</f>
        <v>0</v>
      </c>
      <c r="P11" s="164">
        <f>SUM(P3:P10)</f>
        <v>24001700</v>
      </c>
      <c r="Q11" s="164">
        <f>SUM(Q3:Q9)</f>
        <v>0</v>
      </c>
      <c r="R11" s="164">
        <f>SUM(R3:R9)</f>
        <v>0</v>
      </c>
      <c r="S11" s="201" t="e">
        <f>Q11/R11*1000</f>
        <v>#DIV/0!</v>
      </c>
      <c r="T11" s="164">
        <f>SUM(T3:T9)</f>
        <v>0</v>
      </c>
      <c r="U11" s="202">
        <f>T11/P11</f>
        <v>0</v>
      </c>
      <c r="V11" s="281">
        <v>12</v>
      </c>
      <c r="X11" s="11"/>
      <c r="Y11" s="12"/>
      <c r="Z11" s="30"/>
      <c r="AD11" s="8"/>
      <c r="AF11" s="25"/>
      <c r="AG11" s="25"/>
      <c r="AH11" s="25"/>
      <c r="AI11" s="25"/>
      <c r="AJ11" s="211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2:45" x14ac:dyDescent="0.25">
      <c r="B12" s="92" t="s">
        <v>11</v>
      </c>
      <c r="C12" s="93">
        <f>C58</f>
        <v>0</v>
      </c>
      <c r="I12" s="10"/>
      <c r="J12" s="10"/>
      <c r="M12" s="9"/>
      <c r="N12" s="10"/>
      <c r="O12" s="4"/>
      <c r="P12" s="9"/>
      <c r="R12" s="11"/>
      <c r="S12" s="25"/>
      <c r="T12" s="13"/>
      <c r="U12" s="15"/>
      <c r="W12" s="13"/>
      <c r="X12" s="11"/>
      <c r="Y12" s="12"/>
      <c r="Z12" s="30"/>
      <c r="AD12" s="8"/>
      <c r="AF12" s="25"/>
      <c r="AG12" s="25"/>
      <c r="AH12" s="25"/>
      <c r="AI12" s="25"/>
      <c r="AJ12" s="211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2:45" x14ac:dyDescent="0.25">
      <c r="D13" s="10"/>
      <c r="I13" s="10"/>
      <c r="J13" s="10"/>
      <c r="L13" s="9"/>
      <c r="AF13" s="25"/>
      <c r="AG13" s="25"/>
      <c r="AH13" s="25"/>
      <c r="AI13" s="25"/>
      <c r="AJ13" s="211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2:45" x14ac:dyDescent="0.25">
      <c r="D14" s="10"/>
      <c r="I14" s="10"/>
      <c r="J14" s="10"/>
      <c r="AF14" s="25"/>
      <c r="AG14" s="25"/>
      <c r="AH14" s="25"/>
      <c r="AI14" s="25"/>
      <c r="AJ14" s="211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2:45" x14ac:dyDescent="0.25">
      <c r="D15" s="10"/>
      <c r="I15" s="10"/>
      <c r="J15" s="10"/>
      <c r="AF15" s="25"/>
      <c r="AG15" s="25"/>
      <c r="AH15" s="25"/>
      <c r="AI15" s="25"/>
      <c r="AJ15" s="211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2:45" x14ac:dyDescent="0.25">
      <c r="AF16" s="25"/>
      <c r="AG16" s="25"/>
      <c r="AH16" s="25"/>
      <c r="AI16" s="25"/>
      <c r="AJ16" s="211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 x14ac:dyDescent="0.25">
      <c r="A17" s="213"/>
      <c r="B17" s="8"/>
      <c r="C17" s="8"/>
      <c r="D17" s="8"/>
      <c r="E17" s="8"/>
      <c r="F17" s="8"/>
      <c r="G17" s="8"/>
      <c r="H17" s="17"/>
      <c r="I17" s="8"/>
      <c r="K17" s="8"/>
      <c r="L17" s="8"/>
      <c r="M17" s="8"/>
      <c r="O17" s="8"/>
      <c r="AF17" s="25"/>
      <c r="AG17" s="25"/>
      <c r="AH17" s="25"/>
      <c r="AI17" s="25"/>
      <c r="AJ17" s="211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 x14ac:dyDescent="0.25">
      <c r="A18" s="213"/>
      <c r="B18" s="8"/>
      <c r="C18" s="8"/>
      <c r="D18" s="8"/>
      <c r="E18" s="8"/>
      <c r="F18" s="8"/>
      <c r="G18" s="8"/>
      <c r="H18" s="17"/>
      <c r="I18" s="8"/>
      <c r="K18" s="8"/>
      <c r="L18" s="8"/>
      <c r="M18" s="8"/>
      <c r="O18" s="8"/>
      <c r="AF18" s="25"/>
      <c r="AG18" s="25"/>
      <c r="AH18" s="25"/>
      <c r="AI18" s="25"/>
      <c r="AJ18" s="211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 x14ac:dyDescent="0.25">
      <c r="A19" s="213"/>
      <c r="B19" s="10"/>
      <c r="C19" s="10"/>
      <c r="D19" s="8"/>
      <c r="E19" s="8"/>
      <c r="F19" s="8"/>
      <c r="G19" s="17"/>
      <c r="H19" s="8"/>
      <c r="I19" s="8"/>
      <c r="K19" s="8"/>
      <c r="L19" s="8"/>
      <c r="M19" s="4"/>
      <c r="O19" s="11"/>
      <c r="Q19" s="25"/>
      <c r="S19" s="15"/>
      <c r="T19" s="11"/>
      <c r="U19" s="13"/>
      <c r="V19" s="12"/>
      <c r="X19" s="8"/>
      <c r="Y19" s="31"/>
      <c r="Z19" s="13"/>
      <c r="AA19" s="30"/>
      <c r="AB19" s="14"/>
      <c r="AC19" s="8"/>
      <c r="AF19" s="25"/>
      <c r="AG19" s="25"/>
      <c r="AH19" s="25"/>
      <c r="AI19" s="25"/>
      <c r="AJ19" s="211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 s="213" customFormat="1" ht="15" customHeight="1" x14ac:dyDescent="0.25">
      <c r="B20" s="288" t="s">
        <v>55</v>
      </c>
      <c r="C20" s="288" t="s">
        <v>55</v>
      </c>
      <c r="D20" s="288" t="s">
        <v>55</v>
      </c>
      <c r="E20" s="288" t="s">
        <v>55</v>
      </c>
      <c r="F20" s="288" t="s">
        <v>55</v>
      </c>
      <c r="G20" s="288" t="s">
        <v>55</v>
      </c>
      <c r="H20" s="288" t="s">
        <v>55</v>
      </c>
      <c r="I20" s="288" t="s">
        <v>55</v>
      </c>
      <c r="J20" s="288" t="s">
        <v>55</v>
      </c>
      <c r="K20" s="288" t="s">
        <v>55</v>
      </c>
      <c r="L20" s="288" t="s">
        <v>55</v>
      </c>
      <c r="M20" s="288" t="s">
        <v>55</v>
      </c>
      <c r="N20" s="288" t="s">
        <v>55</v>
      </c>
      <c r="O20" s="288" t="s">
        <v>55</v>
      </c>
      <c r="P20" s="288" t="s">
        <v>55</v>
      </c>
      <c r="Q20" s="288" t="s">
        <v>55</v>
      </c>
      <c r="R20" s="288" t="s">
        <v>55</v>
      </c>
      <c r="S20" s="288" t="s">
        <v>55</v>
      </c>
      <c r="T20" s="288" t="s">
        <v>55</v>
      </c>
      <c r="U20" s="288" t="s">
        <v>55</v>
      </c>
      <c r="V20" s="288" t="s">
        <v>55</v>
      </c>
      <c r="W20" s="288" t="s">
        <v>55</v>
      </c>
      <c r="X20" s="288" t="s">
        <v>55</v>
      </c>
      <c r="Y20" s="288" t="s">
        <v>55</v>
      </c>
      <c r="Z20" s="288" t="s">
        <v>55</v>
      </c>
      <c r="AA20" s="288" t="s">
        <v>55</v>
      </c>
      <c r="AB20" s="288" t="s">
        <v>55</v>
      </c>
      <c r="AC20" s="288" t="s">
        <v>55</v>
      </c>
      <c r="AD20" s="288" t="s">
        <v>55</v>
      </c>
      <c r="AE20" s="288" t="s">
        <v>55</v>
      </c>
      <c r="AF20" s="288" t="s">
        <v>55</v>
      </c>
      <c r="AG20" s="288" t="s">
        <v>55</v>
      </c>
      <c r="AH20" s="288" t="s">
        <v>55</v>
      </c>
      <c r="AI20" s="288" t="s">
        <v>55</v>
      </c>
      <c r="AJ20" s="18"/>
    </row>
    <row r="21" spans="1:45" s="56" customFormat="1" ht="29.1" customHeight="1" x14ac:dyDescent="0.3">
      <c r="A21" s="213" t="s">
        <v>55</v>
      </c>
      <c r="B21" s="48" t="s">
        <v>56</v>
      </c>
      <c r="C21" s="49" t="s">
        <v>43</v>
      </c>
      <c r="D21" s="49" t="s">
        <v>57</v>
      </c>
      <c r="E21" s="48" t="s">
        <v>12</v>
      </c>
      <c r="F21" s="77" t="s">
        <v>62</v>
      </c>
      <c r="G21" s="48" t="s">
        <v>58</v>
      </c>
      <c r="H21" s="48" t="s">
        <v>59</v>
      </c>
      <c r="I21" s="49" t="s">
        <v>60</v>
      </c>
      <c r="J21" s="77" t="s">
        <v>61</v>
      </c>
      <c r="K21" s="77" t="s">
        <v>63</v>
      </c>
      <c r="L21" s="77" t="s">
        <v>64</v>
      </c>
      <c r="M21" s="77" t="s">
        <v>65</v>
      </c>
      <c r="N21" s="77" t="s">
        <v>66</v>
      </c>
      <c r="O21" s="77" t="s">
        <v>48</v>
      </c>
      <c r="P21" s="77" t="s">
        <v>49</v>
      </c>
      <c r="Q21" s="77" t="s">
        <v>67</v>
      </c>
      <c r="R21" s="75" t="s">
        <v>70</v>
      </c>
      <c r="S21" s="50" t="s">
        <v>22</v>
      </c>
      <c r="T21" s="50" t="s">
        <v>71</v>
      </c>
      <c r="U21" s="51" t="s">
        <v>72</v>
      </c>
      <c r="V21" s="75" t="s">
        <v>390</v>
      </c>
      <c r="W21" s="52" t="s">
        <v>16</v>
      </c>
      <c r="X21" s="50" t="s">
        <v>73</v>
      </c>
      <c r="Y21" s="81" t="s">
        <v>385</v>
      </c>
      <c r="Z21" s="81" t="s">
        <v>39</v>
      </c>
      <c r="AA21" s="75" t="s">
        <v>386</v>
      </c>
      <c r="AB21" s="52" t="s">
        <v>69</v>
      </c>
      <c r="AC21" s="54" t="s">
        <v>161</v>
      </c>
      <c r="AD21" s="75" t="s">
        <v>387</v>
      </c>
      <c r="AE21" s="52" t="s">
        <v>68</v>
      </c>
      <c r="AF21" s="53" t="s">
        <v>160</v>
      </c>
      <c r="AG21" s="74" t="s">
        <v>165</v>
      </c>
      <c r="AH21" s="76" t="s">
        <v>389</v>
      </c>
      <c r="AI21" s="76" t="s">
        <v>388</v>
      </c>
      <c r="AJ21" s="18" t="s">
        <v>74</v>
      </c>
    </row>
    <row r="22" spans="1:45" s="2" customFormat="1" ht="31.5" x14ac:dyDescent="0.25">
      <c r="A22" s="213" t="s">
        <v>55</v>
      </c>
      <c r="B22" s="97" t="s">
        <v>24</v>
      </c>
      <c r="C22" s="97" t="s">
        <v>44</v>
      </c>
      <c r="D22" s="97" t="s">
        <v>391</v>
      </c>
      <c r="E22" s="97" t="s">
        <v>4</v>
      </c>
      <c r="F22" s="33" t="s">
        <v>380</v>
      </c>
      <c r="G22" s="97" t="s">
        <v>78</v>
      </c>
      <c r="H22" s="33" t="s">
        <v>77</v>
      </c>
      <c r="I22" s="33" t="s">
        <v>78</v>
      </c>
      <c r="J22" s="33" t="s">
        <v>137</v>
      </c>
      <c r="K22" s="33" t="s">
        <v>81</v>
      </c>
      <c r="L22" s="37" t="s">
        <v>138</v>
      </c>
      <c r="M22" s="33" t="s">
        <v>139</v>
      </c>
      <c r="N22" s="33" t="s">
        <v>84</v>
      </c>
      <c r="O22" s="72">
        <v>45762</v>
      </c>
      <c r="P22" s="72">
        <v>45807</v>
      </c>
      <c r="Q22" s="37">
        <v>8</v>
      </c>
      <c r="R22" s="33" t="s">
        <v>85</v>
      </c>
      <c r="S22" s="35">
        <f>(8800000+10400000)/2</f>
        <v>9600000</v>
      </c>
      <c r="T22" s="35">
        <f>W22/X22</f>
        <v>0</v>
      </c>
      <c r="U22" s="73">
        <f>T22/S22</f>
        <v>0</v>
      </c>
      <c r="V22" s="239">
        <v>0.5</v>
      </c>
      <c r="W22" s="34">
        <f>(Y22/V22)*1000</f>
        <v>0</v>
      </c>
      <c r="X22" s="266">
        <v>12</v>
      </c>
      <c r="Y22" s="36"/>
      <c r="Z22" s="249">
        <f t="shared" ref="Z22:Z42" si="15">Y22*3.6725</f>
        <v>0</v>
      </c>
      <c r="AA22" s="264">
        <v>1.7000000000000001E-2</v>
      </c>
      <c r="AB22" s="36">
        <f>Y22/AA22</f>
        <v>0</v>
      </c>
      <c r="AC22" s="73" t="e">
        <f>AB22/W22</f>
        <v>#DIV/0!</v>
      </c>
      <c r="AD22" s="239">
        <v>3.5</v>
      </c>
      <c r="AE22" s="36">
        <f>AF22*W22</f>
        <v>0</v>
      </c>
      <c r="AF22" s="73">
        <v>1.6000000000000001E-4</v>
      </c>
      <c r="AG22" s="36" t="s">
        <v>86</v>
      </c>
      <c r="AH22" s="37" t="s">
        <v>80</v>
      </c>
      <c r="AI22" s="37" t="s">
        <v>80</v>
      </c>
      <c r="AJ22" s="18" t="s">
        <v>74</v>
      </c>
    </row>
    <row r="23" spans="1:45" s="2" customFormat="1" x14ac:dyDescent="0.25">
      <c r="A23" s="213" t="s">
        <v>55</v>
      </c>
      <c r="B23" s="97" t="s">
        <v>24</v>
      </c>
      <c r="C23" s="97" t="s">
        <v>44</v>
      </c>
      <c r="D23" s="97" t="s">
        <v>391</v>
      </c>
      <c r="E23" s="97" t="s">
        <v>4</v>
      </c>
      <c r="F23" s="33"/>
      <c r="G23" s="97" t="s">
        <v>379</v>
      </c>
      <c r="H23" s="33" t="s">
        <v>91</v>
      </c>
      <c r="I23" s="33" t="s">
        <v>92</v>
      </c>
      <c r="J23" s="33" t="s">
        <v>140</v>
      </c>
      <c r="K23" s="33" t="s">
        <v>81</v>
      </c>
      <c r="L23" s="37" t="s">
        <v>138</v>
      </c>
      <c r="M23" s="33" t="s">
        <v>88</v>
      </c>
      <c r="N23" s="33" t="s">
        <v>84</v>
      </c>
      <c r="O23" s="72">
        <v>45762</v>
      </c>
      <c r="P23" s="72">
        <v>45807</v>
      </c>
      <c r="Q23" s="37">
        <v>8</v>
      </c>
      <c r="R23" s="33" t="s">
        <v>95</v>
      </c>
      <c r="S23" s="35">
        <v>1152000</v>
      </c>
      <c r="T23" s="35" t="s">
        <v>80</v>
      </c>
      <c r="U23" s="35" t="s">
        <v>80</v>
      </c>
      <c r="V23" s="239">
        <v>3</v>
      </c>
      <c r="W23" s="34">
        <f>AB23/AC23</f>
        <v>0</v>
      </c>
      <c r="X23" s="266">
        <v>12</v>
      </c>
      <c r="Y23" s="36"/>
      <c r="Z23" s="249">
        <f t="shared" si="15"/>
        <v>0</v>
      </c>
      <c r="AA23" s="264">
        <v>6.0000000000000001E-3</v>
      </c>
      <c r="AB23" s="36">
        <f>Y23/AA23</f>
        <v>0</v>
      </c>
      <c r="AC23" s="73">
        <v>0.5</v>
      </c>
      <c r="AD23" s="239">
        <v>0.4</v>
      </c>
      <c r="AE23" s="36">
        <f>AF23*W23</f>
        <v>0</v>
      </c>
      <c r="AF23" s="73">
        <v>0.01</v>
      </c>
      <c r="AG23" s="36" t="s">
        <v>86</v>
      </c>
      <c r="AH23" s="37" t="s">
        <v>80</v>
      </c>
      <c r="AI23" s="37" t="s">
        <v>80</v>
      </c>
      <c r="AJ23" s="18" t="s">
        <v>74</v>
      </c>
    </row>
    <row r="24" spans="1:45" s="2" customFormat="1" x14ac:dyDescent="0.25">
      <c r="A24" s="213" t="s">
        <v>55</v>
      </c>
      <c r="B24" s="97" t="s">
        <v>24</v>
      </c>
      <c r="C24" s="97" t="s">
        <v>44</v>
      </c>
      <c r="D24" s="97" t="s">
        <v>391</v>
      </c>
      <c r="E24" s="97" t="s">
        <v>4</v>
      </c>
      <c r="F24" s="97"/>
      <c r="G24" s="97" t="s">
        <v>141</v>
      </c>
      <c r="H24" s="33" t="s">
        <v>141</v>
      </c>
      <c r="I24" s="33" t="s">
        <v>142</v>
      </c>
      <c r="J24" s="33" t="s">
        <v>140</v>
      </c>
      <c r="K24" s="33" t="s">
        <v>81</v>
      </c>
      <c r="L24" s="37" t="s">
        <v>138</v>
      </c>
      <c r="M24" s="33" t="s">
        <v>143</v>
      </c>
      <c r="N24" s="33" t="s">
        <v>84</v>
      </c>
      <c r="O24" s="72">
        <v>45762</v>
      </c>
      <c r="P24" s="72">
        <v>45807</v>
      </c>
      <c r="Q24" s="37">
        <v>8</v>
      </c>
      <c r="R24" s="33" t="s">
        <v>144</v>
      </c>
      <c r="S24" s="35"/>
      <c r="T24" s="35"/>
      <c r="U24" s="73"/>
      <c r="V24" s="239">
        <v>1</v>
      </c>
      <c r="W24" s="34">
        <f>AE24/AF24</f>
        <v>0</v>
      </c>
      <c r="X24" s="266">
        <v>12</v>
      </c>
      <c r="Y24" s="242"/>
      <c r="Z24" s="249">
        <f t="shared" si="15"/>
        <v>0</v>
      </c>
      <c r="AA24" s="264" t="s">
        <v>80</v>
      </c>
      <c r="AB24" s="73" t="s">
        <v>80</v>
      </c>
      <c r="AC24" s="73" t="s">
        <v>80</v>
      </c>
      <c r="AD24" s="239">
        <v>0.2</v>
      </c>
      <c r="AE24" s="36">
        <f>Y24/AD24</f>
        <v>0</v>
      </c>
      <c r="AF24" s="73">
        <v>5.0000000000000001E-3</v>
      </c>
      <c r="AG24" s="36" t="s">
        <v>86</v>
      </c>
      <c r="AH24" s="37" t="s">
        <v>80</v>
      </c>
      <c r="AI24" s="37" t="s">
        <v>80</v>
      </c>
      <c r="AJ24" s="18" t="s">
        <v>74</v>
      </c>
    </row>
    <row r="25" spans="1:45" s="2" customFormat="1" ht="31.5" x14ac:dyDescent="0.25">
      <c r="A25" s="213" t="s">
        <v>55</v>
      </c>
      <c r="B25" s="97" t="s">
        <v>100</v>
      </c>
      <c r="C25" s="97" t="s">
        <v>44</v>
      </c>
      <c r="D25" s="97" t="s">
        <v>391</v>
      </c>
      <c r="E25" s="97" t="s">
        <v>4</v>
      </c>
      <c r="F25" s="33"/>
      <c r="G25" s="97" t="s">
        <v>78</v>
      </c>
      <c r="H25" s="33" t="s">
        <v>77</v>
      </c>
      <c r="I25" s="33" t="s">
        <v>78</v>
      </c>
      <c r="J25" s="33" t="s">
        <v>137</v>
      </c>
      <c r="K25" s="33" t="s">
        <v>81</v>
      </c>
      <c r="L25" s="37" t="s">
        <v>138</v>
      </c>
      <c r="M25" s="33" t="s">
        <v>139</v>
      </c>
      <c r="N25" s="33" t="s">
        <v>84</v>
      </c>
      <c r="O25" s="72">
        <v>45762</v>
      </c>
      <c r="P25" s="72">
        <v>45807</v>
      </c>
      <c r="Q25" s="37">
        <v>8</v>
      </c>
      <c r="R25" s="33" t="s">
        <v>85</v>
      </c>
      <c r="S25" s="35">
        <f>(2700000+3100000)/2</f>
        <v>2900000</v>
      </c>
      <c r="T25" s="35">
        <f>W25/X25</f>
        <v>0</v>
      </c>
      <c r="U25" s="73">
        <f>T25/S25</f>
        <v>0</v>
      </c>
      <c r="V25" s="239">
        <v>0.2</v>
      </c>
      <c r="W25" s="34">
        <f>(Y25/V25)*1000</f>
        <v>0</v>
      </c>
      <c r="X25" s="266">
        <v>12</v>
      </c>
      <c r="Y25" s="36"/>
      <c r="Z25" s="249">
        <f t="shared" si="15"/>
        <v>0</v>
      </c>
      <c r="AA25" s="264">
        <v>5.0000000000000001E-3</v>
      </c>
      <c r="AB25" s="36">
        <f>Y25/AA25</f>
        <v>0</v>
      </c>
      <c r="AC25" s="73" t="e">
        <f>AB25/W25</f>
        <v>#DIV/0!</v>
      </c>
      <c r="AD25" s="239">
        <v>0.82014388489208634</v>
      </c>
      <c r="AE25" s="36">
        <f>AF25*W25</f>
        <v>0</v>
      </c>
      <c r="AF25" s="265">
        <v>1E-3</v>
      </c>
      <c r="AG25" s="36" t="s">
        <v>86</v>
      </c>
      <c r="AH25" s="37" t="s">
        <v>80</v>
      </c>
      <c r="AI25" s="37" t="s">
        <v>80</v>
      </c>
      <c r="AJ25" s="18" t="s">
        <v>74</v>
      </c>
    </row>
    <row r="26" spans="1:45" s="2" customFormat="1" x14ac:dyDescent="0.25">
      <c r="A26" s="213" t="s">
        <v>55</v>
      </c>
      <c r="B26" s="97" t="s">
        <v>100</v>
      </c>
      <c r="C26" s="97" t="s">
        <v>44</v>
      </c>
      <c r="D26" s="97" t="s">
        <v>391</v>
      </c>
      <c r="E26" s="97" t="s">
        <v>4</v>
      </c>
      <c r="F26" s="33"/>
      <c r="G26" s="97" t="s">
        <v>379</v>
      </c>
      <c r="H26" s="33" t="s">
        <v>91</v>
      </c>
      <c r="I26" s="33" t="s">
        <v>92</v>
      </c>
      <c r="J26" s="33" t="s">
        <v>140</v>
      </c>
      <c r="K26" s="33" t="s">
        <v>81</v>
      </c>
      <c r="L26" s="37" t="s">
        <v>138</v>
      </c>
      <c r="M26" s="33" t="s">
        <v>88</v>
      </c>
      <c r="N26" s="33" t="s">
        <v>84</v>
      </c>
      <c r="O26" s="72">
        <v>45762</v>
      </c>
      <c r="P26" s="72">
        <v>45807</v>
      </c>
      <c r="Q26" s="37">
        <v>8</v>
      </c>
      <c r="R26" s="33" t="s">
        <v>95</v>
      </c>
      <c r="S26" s="35">
        <v>348000</v>
      </c>
      <c r="T26" s="35" t="s">
        <v>80</v>
      </c>
      <c r="U26" s="35" t="s">
        <v>80</v>
      </c>
      <c r="V26" s="239">
        <v>0.5</v>
      </c>
      <c r="W26" s="34">
        <f>AB26/AC26</f>
        <v>0</v>
      </c>
      <c r="X26" s="266">
        <v>12</v>
      </c>
      <c r="Y26" s="36"/>
      <c r="Z26" s="249">
        <f t="shared" si="15"/>
        <v>0</v>
      </c>
      <c r="AA26" s="264">
        <v>2E-3</v>
      </c>
      <c r="AB26" s="36">
        <f>Y26/AA26</f>
        <v>0</v>
      </c>
      <c r="AC26" s="73">
        <v>0.25</v>
      </c>
      <c r="AD26" s="239">
        <v>0.3</v>
      </c>
      <c r="AE26" s="36">
        <f>AF26*W26</f>
        <v>0</v>
      </c>
      <c r="AF26" s="265">
        <v>0.01</v>
      </c>
      <c r="AG26" s="36" t="s">
        <v>86</v>
      </c>
      <c r="AH26" s="37" t="s">
        <v>80</v>
      </c>
      <c r="AI26" s="37" t="s">
        <v>80</v>
      </c>
      <c r="AJ26" s="18" t="s">
        <v>74</v>
      </c>
    </row>
    <row r="27" spans="1:45" s="2" customFormat="1" x14ac:dyDescent="0.25">
      <c r="A27" s="213" t="s">
        <v>55</v>
      </c>
      <c r="B27" s="97" t="s">
        <v>100</v>
      </c>
      <c r="C27" s="97" t="s">
        <v>44</v>
      </c>
      <c r="D27" s="97" t="s">
        <v>391</v>
      </c>
      <c r="E27" s="97" t="s">
        <v>4</v>
      </c>
      <c r="F27" s="33"/>
      <c r="G27" s="97" t="s">
        <v>141</v>
      </c>
      <c r="H27" s="33" t="s">
        <v>141</v>
      </c>
      <c r="I27" s="33" t="s">
        <v>142</v>
      </c>
      <c r="J27" s="33" t="s">
        <v>140</v>
      </c>
      <c r="K27" s="33" t="s">
        <v>81</v>
      </c>
      <c r="L27" s="37" t="s">
        <v>138</v>
      </c>
      <c r="M27" s="33" t="s">
        <v>145</v>
      </c>
      <c r="N27" s="33" t="s">
        <v>84</v>
      </c>
      <c r="O27" s="72">
        <v>45762</v>
      </c>
      <c r="P27" s="72">
        <v>45807</v>
      </c>
      <c r="Q27" s="37">
        <v>8</v>
      </c>
      <c r="R27" s="33" t="s">
        <v>144</v>
      </c>
      <c r="S27" s="35"/>
      <c r="T27" s="35"/>
      <c r="U27" s="73"/>
      <c r="V27" s="239">
        <v>0.42322941679574189</v>
      </c>
      <c r="W27" s="34">
        <f>AE27/AF27</f>
        <v>0</v>
      </c>
      <c r="X27" s="266">
        <v>12</v>
      </c>
      <c r="Y27" s="36"/>
      <c r="Z27" s="249">
        <f t="shared" si="15"/>
        <v>0</v>
      </c>
      <c r="AA27" s="264" t="s">
        <v>80</v>
      </c>
      <c r="AB27" s="73" t="s">
        <v>80</v>
      </c>
      <c r="AC27" s="73" t="s">
        <v>80</v>
      </c>
      <c r="AD27" s="239">
        <v>0.1</v>
      </c>
      <c r="AE27" s="36">
        <f>Y27/AD27</f>
        <v>0</v>
      </c>
      <c r="AF27" s="265">
        <v>2E-3</v>
      </c>
      <c r="AG27" s="36" t="s">
        <v>86</v>
      </c>
      <c r="AH27" s="37" t="s">
        <v>80</v>
      </c>
      <c r="AI27" s="37" t="s">
        <v>80</v>
      </c>
      <c r="AJ27" s="18" t="s">
        <v>74</v>
      </c>
    </row>
    <row r="28" spans="1:45" s="2" customFormat="1" ht="31.5" x14ac:dyDescent="0.25">
      <c r="A28" s="213" t="s">
        <v>55</v>
      </c>
      <c r="B28" s="97" t="s">
        <v>101</v>
      </c>
      <c r="C28" s="97" t="s">
        <v>44</v>
      </c>
      <c r="D28" s="97" t="s">
        <v>391</v>
      </c>
      <c r="E28" s="97" t="s">
        <v>4</v>
      </c>
      <c r="F28" s="33"/>
      <c r="G28" s="97" t="s">
        <v>78</v>
      </c>
      <c r="H28" s="33" t="s">
        <v>77</v>
      </c>
      <c r="I28" s="33" t="s">
        <v>78</v>
      </c>
      <c r="J28" s="33" t="s">
        <v>137</v>
      </c>
      <c r="K28" s="33" t="s">
        <v>81</v>
      </c>
      <c r="L28" s="37" t="s">
        <v>138</v>
      </c>
      <c r="M28" s="33" t="s">
        <v>139</v>
      </c>
      <c r="N28" s="33" t="s">
        <v>84</v>
      </c>
      <c r="O28" s="72">
        <v>45762</v>
      </c>
      <c r="P28" s="72">
        <v>45807</v>
      </c>
      <c r="Q28" s="37">
        <v>8</v>
      </c>
      <c r="R28" s="33" t="s">
        <v>85</v>
      </c>
      <c r="S28" s="35">
        <f>(2100000+2500000)/2</f>
        <v>2300000</v>
      </c>
      <c r="T28" s="35">
        <f>W28/X28</f>
        <v>0</v>
      </c>
      <c r="U28" s="73">
        <f>T28/S28</f>
        <v>0</v>
      </c>
      <c r="V28" s="239">
        <v>0.21</v>
      </c>
      <c r="W28" s="34">
        <f>(Y28/V28)*1000</f>
        <v>0</v>
      </c>
      <c r="X28" s="266">
        <v>12</v>
      </c>
      <c r="Y28" s="36"/>
      <c r="Z28" s="249">
        <f t="shared" si="15"/>
        <v>0</v>
      </c>
      <c r="AA28" s="264">
        <v>6.0000000000000001E-3</v>
      </c>
      <c r="AB28" s="36">
        <f>Y28/AA28</f>
        <v>0</v>
      </c>
      <c r="AC28" s="73" t="e">
        <f>AB28/W28</f>
        <v>#DIV/0!</v>
      </c>
      <c r="AD28" s="239">
        <v>1</v>
      </c>
      <c r="AE28" s="36">
        <f>AF28*W28</f>
        <v>0</v>
      </c>
      <c r="AF28" s="265">
        <v>5.9999999999999995E-4</v>
      </c>
      <c r="AG28" s="36" t="s">
        <v>86</v>
      </c>
      <c r="AH28" s="37" t="s">
        <v>80</v>
      </c>
      <c r="AI28" s="37" t="s">
        <v>80</v>
      </c>
      <c r="AJ28" s="18" t="s">
        <v>74</v>
      </c>
    </row>
    <row r="29" spans="1:45" s="2" customFormat="1" x14ac:dyDescent="0.25">
      <c r="A29" s="213" t="s">
        <v>55</v>
      </c>
      <c r="B29" s="97" t="s">
        <v>101</v>
      </c>
      <c r="C29" s="97" t="s">
        <v>44</v>
      </c>
      <c r="D29" s="97" t="s">
        <v>391</v>
      </c>
      <c r="E29" s="97" t="s">
        <v>4</v>
      </c>
      <c r="F29" s="33"/>
      <c r="G29" s="97" t="s">
        <v>379</v>
      </c>
      <c r="H29" s="33" t="s">
        <v>91</v>
      </c>
      <c r="I29" s="33" t="s">
        <v>92</v>
      </c>
      <c r="J29" s="33" t="s">
        <v>140</v>
      </c>
      <c r="K29" s="33" t="s">
        <v>81</v>
      </c>
      <c r="L29" s="37" t="s">
        <v>138</v>
      </c>
      <c r="M29" s="33" t="s">
        <v>88</v>
      </c>
      <c r="N29" s="33" t="s">
        <v>84</v>
      </c>
      <c r="O29" s="72">
        <v>45762</v>
      </c>
      <c r="P29" s="72">
        <v>45807</v>
      </c>
      <c r="Q29" s="37">
        <v>8</v>
      </c>
      <c r="R29" s="33" t="s">
        <v>95</v>
      </c>
      <c r="S29" s="35">
        <v>276000</v>
      </c>
      <c r="T29" s="35" t="s">
        <v>80</v>
      </c>
      <c r="U29" s="35" t="s">
        <v>80</v>
      </c>
      <c r="V29" s="239">
        <v>1.3</v>
      </c>
      <c r="W29" s="34">
        <f>AB29/AC29</f>
        <v>0</v>
      </c>
      <c r="X29" s="266">
        <v>12</v>
      </c>
      <c r="Y29" s="36"/>
      <c r="Z29" s="249">
        <f t="shared" si="15"/>
        <v>0</v>
      </c>
      <c r="AA29" s="264">
        <v>4.0000000000000001E-3</v>
      </c>
      <c r="AB29" s="36">
        <f>Y29/AA29</f>
        <v>0</v>
      </c>
      <c r="AC29" s="73">
        <v>0.32500000000000001</v>
      </c>
      <c r="AD29" s="239">
        <v>0.3</v>
      </c>
      <c r="AE29" s="36">
        <f>AF29*W29</f>
        <v>0</v>
      </c>
      <c r="AF29" s="265">
        <v>3.0000000000000001E-3</v>
      </c>
      <c r="AG29" s="36" t="s">
        <v>86</v>
      </c>
      <c r="AH29" s="37" t="s">
        <v>80</v>
      </c>
      <c r="AI29" s="37" t="s">
        <v>80</v>
      </c>
      <c r="AJ29" s="18" t="s">
        <v>74</v>
      </c>
    </row>
    <row r="30" spans="1:45" s="2" customFormat="1" x14ac:dyDescent="0.25">
      <c r="A30" s="213" t="s">
        <v>55</v>
      </c>
      <c r="B30" s="97" t="s">
        <v>101</v>
      </c>
      <c r="C30" s="97" t="s">
        <v>44</v>
      </c>
      <c r="D30" s="97" t="s">
        <v>391</v>
      </c>
      <c r="E30" s="97" t="s">
        <v>4</v>
      </c>
      <c r="F30" s="33"/>
      <c r="G30" s="97" t="s">
        <v>141</v>
      </c>
      <c r="H30" s="33" t="s">
        <v>141</v>
      </c>
      <c r="I30" s="33" t="s">
        <v>142</v>
      </c>
      <c r="J30" s="33" t="s">
        <v>140</v>
      </c>
      <c r="K30" s="33" t="s">
        <v>81</v>
      </c>
      <c r="L30" s="37" t="s">
        <v>138</v>
      </c>
      <c r="M30" s="33" t="s">
        <v>145</v>
      </c>
      <c r="N30" s="33" t="s">
        <v>84</v>
      </c>
      <c r="O30" s="72">
        <v>45762</v>
      </c>
      <c r="P30" s="72">
        <v>45807</v>
      </c>
      <c r="Q30" s="37">
        <v>8</v>
      </c>
      <c r="R30" s="33" t="s">
        <v>144</v>
      </c>
      <c r="S30" s="35"/>
      <c r="T30" s="35"/>
      <c r="U30" s="73"/>
      <c r="V30" s="239">
        <v>0.52213534015778607</v>
      </c>
      <c r="W30" s="34">
        <f>AE30/AF30</f>
        <v>0</v>
      </c>
      <c r="X30" s="266">
        <v>12</v>
      </c>
      <c r="Y30" s="36"/>
      <c r="Z30" s="249">
        <f t="shared" si="15"/>
        <v>0</v>
      </c>
      <c r="AA30" s="264" t="s">
        <v>80</v>
      </c>
      <c r="AB30" s="73" t="s">
        <v>80</v>
      </c>
      <c r="AC30" s="73" t="s">
        <v>80</v>
      </c>
      <c r="AD30" s="239">
        <v>0.1381617791773273</v>
      </c>
      <c r="AE30" s="36">
        <f>Y30/AD30</f>
        <v>0</v>
      </c>
      <c r="AF30" s="265">
        <v>2E-3</v>
      </c>
      <c r="AG30" s="36" t="s">
        <v>86</v>
      </c>
      <c r="AH30" s="37" t="s">
        <v>80</v>
      </c>
      <c r="AI30" s="37" t="s">
        <v>80</v>
      </c>
      <c r="AJ30" s="18" t="s">
        <v>74</v>
      </c>
    </row>
    <row r="31" spans="1:45" s="2" customFormat="1" ht="31.5" x14ac:dyDescent="0.25">
      <c r="A31" s="213" t="s">
        <v>55</v>
      </c>
      <c r="B31" s="97" t="s">
        <v>102</v>
      </c>
      <c r="C31" s="97" t="s">
        <v>44</v>
      </c>
      <c r="D31" s="97" t="s">
        <v>391</v>
      </c>
      <c r="E31" s="97" t="s">
        <v>4</v>
      </c>
      <c r="F31" s="33"/>
      <c r="G31" s="97" t="s">
        <v>78</v>
      </c>
      <c r="H31" s="33" t="s">
        <v>77</v>
      </c>
      <c r="I31" s="33" t="s">
        <v>78</v>
      </c>
      <c r="J31" s="33" t="s">
        <v>137</v>
      </c>
      <c r="K31" s="33" t="s">
        <v>81</v>
      </c>
      <c r="L31" s="37" t="s">
        <v>138</v>
      </c>
      <c r="M31" s="33" t="s">
        <v>139</v>
      </c>
      <c r="N31" s="33" t="s">
        <v>84</v>
      </c>
      <c r="O31" s="72">
        <v>45762</v>
      </c>
      <c r="P31" s="72">
        <v>45807</v>
      </c>
      <c r="Q31" s="37">
        <v>8</v>
      </c>
      <c r="R31" s="33" t="s">
        <v>85</v>
      </c>
      <c r="S31" s="35">
        <f>(3300000+3800000)/2</f>
        <v>3550000</v>
      </c>
      <c r="T31" s="35">
        <f>W31/X31</f>
        <v>0</v>
      </c>
      <c r="U31" s="73">
        <f>T31/S31</f>
        <v>0</v>
      </c>
      <c r="V31" s="239">
        <v>0.2</v>
      </c>
      <c r="W31" s="34">
        <f>(Y31/V31)*1000</f>
        <v>0</v>
      </c>
      <c r="X31" s="266">
        <v>12</v>
      </c>
      <c r="Y31" s="36"/>
      <c r="Z31" s="249">
        <f t="shared" si="15"/>
        <v>0</v>
      </c>
      <c r="AA31" s="264">
        <v>4.0000000000000001E-3</v>
      </c>
      <c r="AB31" s="36">
        <f>Y31/AA31</f>
        <v>0</v>
      </c>
      <c r="AC31" s="265" t="e">
        <f>AB31/W31</f>
        <v>#DIV/0!</v>
      </c>
      <c r="AD31" s="239">
        <v>0.6</v>
      </c>
      <c r="AE31" s="36">
        <f>AF31*W31</f>
        <v>0</v>
      </c>
      <c r="AF31" s="265">
        <v>2.9999999999999997E-4</v>
      </c>
      <c r="AG31" s="242" t="s">
        <v>86</v>
      </c>
      <c r="AH31" s="37" t="s">
        <v>80</v>
      </c>
      <c r="AI31" s="37" t="s">
        <v>80</v>
      </c>
      <c r="AJ31" s="18" t="s">
        <v>74</v>
      </c>
    </row>
    <row r="32" spans="1:45" s="2" customFormat="1" x14ac:dyDescent="0.25">
      <c r="A32" s="213" t="s">
        <v>55</v>
      </c>
      <c r="B32" s="97" t="s">
        <v>102</v>
      </c>
      <c r="C32" s="97" t="s">
        <v>44</v>
      </c>
      <c r="D32" s="97" t="s">
        <v>391</v>
      </c>
      <c r="E32" s="97" t="s">
        <v>4</v>
      </c>
      <c r="F32" s="33"/>
      <c r="G32" s="97" t="s">
        <v>379</v>
      </c>
      <c r="H32" s="33" t="s">
        <v>91</v>
      </c>
      <c r="I32" s="33" t="s">
        <v>92</v>
      </c>
      <c r="J32" s="33" t="s">
        <v>140</v>
      </c>
      <c r="K32" s="33" t="s">
        <v>81</v>
      </c>
      <c r="L32" s="37" t="s">
        <v>138</v>
      </c>
      <c r="M32" s="33" t="s">
        <v>88</v>
      </c>
      <c r="N32" s="33" t="s">
        <v>84</v>
      </c>
      <c r="O32" s="72">
        <v>45762</v>
      </c>
      <c r="P32" s="72">
        <v>45807</v>
      </c>
      <c r="Q32" s="37">
        <v>8</v>
      </c>
      <c r="R32" s="33" t="s">
        <v>95</v>
      </c>
      <c r="S32" s="35">
        <v>425999.99999999994</v>
      </c>
      <c r="T32" s="35" t="s">
        <v>80</v>
      </c>
      <c r="U32" s="35" t="s">
        <v>80</v>
      </c>
      <c r="V32" s="239">
        <v>0.5</v>
      </c>
      <c r="W32" s="34">
        <f>AB32/AC32</f>
        <v>0</v>
      </c>
      <c r="X32" s="266">
        <v>12</v>
      </c>
      <c r="Y32" s="36"/>
      <c r="Z32" s="249">
        <f t="shared" si="15"/>
        <v>0</v>
      </c>
      <c r="AA32" s="264">
        <v>4.4999999999999997E-3</v>
      </c>
      <c r="AB32" s="36">
        <f>Y32/AA32</f>
        <v>0</v>
      </c>
      <c r="AC32" s="265">
        <v>0.11111111111111112</v>
      </c>
      <c r="AD32" s="239">
        <v>0.8</v>
      </c>
      <c r="AE32" s="36">
        <f>AF32*W32</f>
        <v>0</v>
      </c>
      <c r="AF32" s="265">
        <v>5.9999999999999995E-4</v>
      </c>
      <c r="AG32" s="242" t="s">
        <v>86</v>
      </c>
      <c r="AH32" s="37" t="s">
        <v>80</v>
      </c>
      <c r="AI32" s="37" t="s">
        <v>80</v>
      </c>
      <c r="AJ32" s="18" t="s">
        <v>74</v>
      </c>
    </row>
    <row r="33" spans="1:36" s="2" customFormat="1" x14ac:dyDescent="0.25">
      <c r="A33" s="213" t="s">
        <v>55</v>
      </c>
      <c r="B33" s="97" t="s">
        <v>102</v>
      </c>
      <c r="C33" s="97" t="s">
        <v>44</v>
      </c>
      <c r="D33" s="97" t="s">
        <v>391</v>
      </c>
      <c r="E33" s="97" t="s">
        <v>4</v>
      </c>
      <c r="F33" s="33"/>
      <c r="G33" s="97" t="s">
        <v>141</v>
      </c>
      <c r="H33" s="33" t="s">
        <v>141</v>
      </c>
      <c r="I33" s="33" t="s">
        <v>142</v>
      </c>
      <c r="J33" s="33" t="s">
        <v>140</v>
      </c>
      <c r="K33" s="33" t="s">
        <v>81</v>
      </c>
      <c r="L33" s="37" t="s">
        <v>138</v>
      </c>
      <c r="M33" s="33" t="s">
        <v>145</v>
      </c>
      <c r="N33" s="33" t="s">
        <v>84</v>
      </c>
      <c r="O33" s="72">
        <v>45762</v>
      </c>
      <c r="P33" s="72">
        <v>45807</v>
      </c>
      <c r="Q33" s="37">
        <v>8</v>
      </c>
      <c r="R33" s="33" t="s">
        <v>144</v>
      </c>
      <c r="S33" s="35"/>
      <c r="T33" s="35"/>
      <c r="U33" s="73"/>
      <c r="V33" s="239">
        <v>0.37911244768850588</v>
      </c>
      <c r="W33" s="34">
        <f>AE33/AF33</f>
        <v>0</v>
      </c>
      <c r="X33" s="266">
        <v>12</v>
      </c>
      <c r="Y33" s="36"/>
      <c r="Z33" s="249">
        <f t="shared" si="15"/>
        <v>0</v>
      </c>
      <c r="AA33" s="264" t="s">
        <v>80</v>
      </c>
      <c r="AB33" s="73" t="s">
        <v>80</v>
      </c>
      <c r="AC33" s="265" t="s">
        <v>80</v>
      </c>
      <c r="AD33" s="239">
        <v>7.0000000000000007E-2</v>
      </c>
      <c r="AE33" s="36">
        <f>Y33/AD33</f>
        <v>0</v>
      </c>
      <c r="AF33" s="265">
        <v>1E-3</v>
      </c>
      <c r="AG33" s="242" t="s">
        <v>86</v>
      </c>
      <c r="AH33" s="37" t="s">
        <v>80</v>
      </c>
      <c r="AI33" s="37" t="s">
        <v>80</v>
      </c>
      <c r="AJ33" s="18" t="s">
        <v>74</v>
      </c>
    </row>
    <row r="34" spans="1:36" s="2" customFormat="1" ht="31.5" x14ac:dyDescent="0.25">
      <c r="A34" s="213" t="s">
        <v>55</v>
      </c>
      <c r="B34" s="97" t="s">
        <v>103</v>
      </c>
      <c r="C34" s="97" t="s">
        <v>44</v>
      </c>
      <c r="D34" s="97" t="s">
        <v>391</v>
      </c>
      <c r="E34" s="97" t="s">
        <v>4</v>
      </c>
      <c r="F34" s="33"/>
      <c r="G34" s="97" t="s">
        <v>78</v>
      </c>
      <c r="H34" s="33" t="s">
        <v>77</v>
      </c>
      <c r="I34" s="33" t="s">
        <v>78</v>
      </c>
      <c r="J34" s="33" t="s">
        <v>137</v>
      </c>
      <c r="K34" s="33" t="s">
        <v>81</v>
      </c>
      <c r="L34" s="37" t="s">
        <v>138</v>
      </c>
      <c r="M34" s="33" t="s">
        <v>139</v>
      </c>
      <c r="N34" s="33" t="s">
        <v>84</v>
      </c>
      <c r="O34" s="72">
        <v>45762</v>
      </c>
      <c r="P34" s="72">
        <v>45807</v>
      </c>
      <c r="Q34" s="37">
        <v>8</v>
      </c>
      <c r="R34" s="33" t="s">
        <v>85</v>
      </c>
      <c r="S34" s="35">
        <f>(2000000+2300000)/2</f>
        <v>2150000</v>
      </c>
      <c r="T34" s="35">
        <f>W34/X34</f>
        <v>0</v>
      </c>
      <c r="U34" s="73">
        <f>T34/S34</f>
        <v>0</v>
      </c>
      <c r="V34" s="239">
        <v>0.18</v>
      </c>
      <c r="W34" s="34">
        <f>(Y34/V34)*1000</f>
        <v>0</v>
      </c>
      <c r="X34" s="266">
        <v>12</v>
      </c>
      <c r="Y34" s="36"/>
      <c r="Z34" s="249">
        <f t="shared" si="15"/>
        <v>0</v>
      </c>
      <c r="AA34" s="264">
        <v>4.0000000000000001E-3</v>
      </c>
      <c r="AB34" s="36">
        <f>Y34/AA34</f>
        <v>0</v>
      </c>
      <c r="AC34" s="73" t="e">
        <f>AB34/W34</f>
        <v>#DIV/0!</v>
      </c>
      <c r="AD34" s="239">
        <v>0.5</v>
      </c>
      <c r="AE34" s="36">
        <f>AF34*W34</f>
        <v>0</v>
      </c>
      <c r="AF34" s="265">
        <v>2.9999999999999997E-4</v>
      </c>
      <c r="AG34" s="36" t="s">
        <v>86</v>
      </c>
      <c r="AH34" s="37" t="s">
        <v>80</v>
      </c>
      <c r="AI34" s="37" t="s">
        <v>80</v>
      </c>
      <c r="AJ34" s="18" t="s">
        <v>74</v>
      </c>
    </row>
    <row r="35" spans="1:36" s="2" customFormat="1" x14ac:dyDescent="0.25">
      <c r="A35" s="213" t="s">
        <v>55</v>
      </c>
      <c r="B35" s="97" t="s">
        <v>103</v>
      </c>
      <c r="C35" s="97" t="s">
        <v>44</v>
      </c>
      <c r="D35" s="97" t="s">
        <v>391</v>
      </c>
      <c r="E35" s="97" t="s">
        <v>4</v>
      </c>
      <c r="F35" s="33"/>
      <c r="G35" s="97" t="s">
        <v>379</v>
      </c>
      <c r="H35" s="33" t="s">
        <v>91</v>
      </c>
      <c r="I35" s="33" t="s">
        <v>92</v>
      </c>
      <c r="J35" s="33" t="s">
        <v>140</v>
      </c>
      <c r="K35" s="33" t="s">
        <v>81</v>
      </c>
      <c r="L35" s="37" t="s">
        <v>138</v>
      </c>
      <c r="M35" s="33" t="s">
        <v>88</v>
      </c>
      <c r="N35" s="33" t="s">
        <v>84</v>
      </c>
      <c r="O35" s="72">
        <v>45762</v>
      </c>
      <c r="P35" s="72">
        <v>45807</v>
      </c>
      <c r="Q35" s="37">
        <v>8</v>
      </c>
      <c r="R35" s="33" t="s">
        <v>95</v>
      </c>
      <c r="S35" s="35">
        <v>258000.00000000009</v>
      </c>
      <c r="T35" s="35" t="s">
        <v>80</v>
      </c>
      <c r="U35" s="35" t="s">
        <v>80</v>
      </c>
      <c r="V35" s="239">
        <v>1</v>
      </c>
      <c r="W35" s="34">
        <f>AB35/AC35</f>
        <v>0</v>
      </c>
      <c r="X35" s="266">
        <v>12</v>
      </c>
      <c r="Y35" s="36"/>
      <c r="Z35" s="249">
        <f t="shared" si="15"/>
        <v>0</v>
      </c>
      <c r="AA35" s="264">
        <v>3.0000000000000001E-3</v>
      </c>
      <c r="AB35" s="36">
        <f>Y35/AA35</f>
        <v>0</v>
      </c>
      <c r="AC35" s="73">
        <v>0.33333333333333331</v>
      </c>
      <c r="AD35" s="239" t="s">
        <v>146</v>
      </c>
      <c r="AE35" s="36">
        <f>AF35*W35</f>
        <v>0</v>
      </c>
      <c r="AF35" s="265">
        <v>1.2999999999999999E-2</v>
      </c>
      <c r="AG35" s="36" t="s">
        <v>86</v>
      </c>
      <c r="AH35" s="37" t="s">
        <v>80</v>
      </c>
      <c r="AI35" s="37" t="s">
        <v>80</v>
      </c>
      <c r="AJ35" s="18" t="s">
        <v>74</v>
      </c>
    </row>
    <row r="36" spans="1:36" s="2" customFormat="1" x14ac:dyDescent="0.25">
      <c r="A36" s="213" t="s">
        <v>55</v>
      </c>
      <c r="B36" s="97" t="s">
        <v>103</v>
      </c>
      <c r="C36" s="97" t="s">
        <v>44</v>
      </c>
      <c r="D36" s="97" t="s">
        <v>391</v>
      </c>
      <c r="E36" s="97" t="s">
        <v>4</v>
      </c>
      <c r="F36" s="33"/>
      <c r="G36" s="97" t="s">
        <v>141</v>
      </c>
      <c r="H36" s="33" t="s">
        <v>141</v>
      </c>
      <c r="I36" s="33" t="s">
        <v>142</v>
      </c>
      <c r="J36" s="33" t="s">
        <v>140</v>
      </c>
      <c r="K36" s="33" t="s">
        <v>81</v>
      </c>
      <c r="L36" s="37" t="s">
        <v>138</v>
      </c>
      <c r="M36" s="33" t="s">
        <v>145</v>
      </c>
      <c r="N36" s="33" t="s">
        <v>84</v>
      </c>
      <c r="O36" s="72">
        <v>45762</v>
      </c>
      <c r="P36" s="72">
        <v>45807</v>
      </c>
      <c r="Q36" s="37">
        <v>8</v>
      </c>
      <c r="R36" s="33" t="s">
        <v>144</v>
      </c>
      <c r="S36" s="35"/>
      <c r="T36" s="35"/>
      <c r="U36" s="73"/>
      <c r="V36" s="239">
        <v>0.37911244768850588</v>
      </c>
      <c r="W36" s="34">
        <f>AE36/AF36</f>
        <v>0</v>
      </c>
      <c r="X36" s="266">
        <v>12</v>
      </c>
      <c r="Y36" s="36"/>
      <c r="Z36" s="249">
        <f t="shared" si="15"/>
        <v>0</v>
      </c>
      <c r="AA36" s="264" t="s">
        <v>80</v>
      </c>
      <c r="AB36" s="73" t="s">
        <v>80</v>
      </c>
      <c r="AC36" s="73" t="s">
        <v>80</v>
      </c>
      <c r="AD36" s="239">
        <v>0.8</v>
      </c>
      <c r="AE36" s="36">
        <f>Y36/AD36</f>
        <v>0</v>
      </c>
      <c r="AF36" s="265">
        <v>5.0000000000000001E-3</v>
      </c>
      <c r="AG36" s="36" t="s">
        <v>86</v>
      </c>
      <c r="AH36" s="37" t="s">
        <v>80</v>
      </c>
      <c r="AI36" s="37" t="s">
        <v>80</v>
      </c>
      <c r="AJ36" s="18" t="s">
        <v>74</v>
      </c>
    </row>
    <row r="37" spans="1:36" s="2" customFormat="1" ht="31.5" x14ac:dyDescent="0.25">
      <c r="A37" s="213" t="s">
        <v>55</v>
      </c>
      <c r="B37" s="97" t="s">
        <v>51</v>
      </c>
      <c r="C37" s="97" t="s">
        <v>44</v>
      </c>
      <c r="D37" s="97" t="s">
        <v>391</v>
      </c>
      <c r="E37" s="97" t="s">
        <v>4</v>
      </c>
      <c r="F37" s="33"/>
      <c r="G37" s="97" t="s">
        <v>78</v>
      </c>
      <c r="H37" s="33" t="s">
        <v>77</v>
      </c>
      <c r="I37" s="33" t="s">
        <v>78</v>
      </c>
      <c r="J37" s="33" t="s">
        <v>137</v>
      </c>
      <c r="K37" s="33" t="s">
        <v>81</v>
      </c>
      <c r="L37" s="37" t="s">
        <v>138</v>
      </c>
      <c r="M37" s="33" t="s">
        <v>139</v>
      </c>
      <c r="N37" s="33" t="s">
        <v>84</v>
      </c>
      <c r="O37" s="72">
        <v>45762</v>
      </c>
      <c r="P37" s="72">
        <v>45807</v>
      </c>
      <c r="Q37" s="37">
        <v>8</v>
      </c>
      <c r="R37" s="33" t="s">
        <v>85</v>
      </c>
      <c r="S37" s="35">
        <f>(2300000+2700000)/2</f>
        <v>2500000</v>
      </c>
      <c r="T37" s="35">
        <f>W37/X37</f>
        <v>0</v>
      </c>
      <c r="U37" s="73">
        <f>T37/S37</f>
        <v>0</v>
      </c>
      <c r="V37" s="239">
        <v>0.2</v>
      </c>
      <c r="W37" s="34">
        <f>(Y37/V37)*1000</f>
        <v>0</v>
      </c>
      <c r="X37" s="266">
        <v>12</v>
      </c>
      <c r="Y37" s="36"/>
      <c r="Z37" s="249">
        <f t="shared" si="15"/>
        <v>0</v>
      </c>
      <c r="AA37" s="264">
        <v>5.0000000000000001E-3</v>
      </c>
      <c r="AB37" s="36">
        <f>Y37/AA37</f>
        <v>0</v>
      </c>
      <c r="AC37" s="73" t="e">
        <f>AB37/W37</f>
        <v>#DIV/0!</v>
      </c>
      <c r="AD37" s="239">
        <v>0.19</v>
      </c>
      <c r="AE37" s="36">
        <f>AF37*W37</f>
        <v>0</v>
      </c>
      <c r="AF37" s="265">
        <v>2.9999999999999997E-4</v>
      </c>
      <c r="AG37" s="36" t="s">
        <v>86</v>
      </c>
      <c r="AH37" s="37" t="s">
        <v>80</v>
      </c>
      <c r="AI37" s="37" t="s">
        <v>80</v>
      </c>
      <c r="AJ37" s="18" t="s">
        <v>74</v>
      </c>
    </row>
    <row r="38" spans="1:36" s="2" customFormat="1" x14ac:dyDescent="0.25">
      <c r="A38" s="213" t="s">
        <v>55</v>
      </c>
      <c r="B38" s="97" t="s">
        <v>51</v>
      </c>
      <c r="C38" s="97" t="s">
        <v>44</v>
      </c>
      <c r="D38" s="97" t="s">
        <v>391</v>
      </c>
      <c r="E38" s="97" t="s">
        <v>4</v>
      </c>
      <c r="F38" s="33"/>
      <c r="G38" s="97" t="s">
        <v>379</v>
      </c>
      <c r="H38" s="33" t="s">
        <v>91</v>
      </c>
      <c r="I38" s="33" t="s">
        <v>92</v>
      </c>
      <c r="J38" s="33" t="s">
        <v>140</v>
      </c>
      <c r="K38" s="33" t="s">
        <v>81</v>
      </c>
      <c r="L38" s="37" t="s">
        <v>138</v>
      </c>
      <c r="M38" s="33" t="s">
        <v>88</v>
      </c>
      <c r="N38" s="33" t="s">
        <v>84</v>
      </c>
      <c r="O38" s="72">
        <v>45762</v>
      </c>
      <c r="P38" s="72">
        <v>45807</v>
      </c>
      <c r="Q38" s="37">
        <v>8</v>
      </c>
      <c r="R38" s="33" t="s">
        <v>95</v>
      </c>
      <c r="S38" s="35">
        <v>300000.00000000012</v>
      </c>
      <c r="T38" s="35" t="s">
        <v>80</v>
      </c>
      <c r="U38" s="35" t="s">
        <v>80</v>
      </c>
      <c r="V38" s="239">
        <v>1.3</v>
      </c>
      <c r="W38" s="34">
        <f>AB38/AC38</f>
        <v>0</v>
      </c>
      <c r="X38" s="266">
        <v>12</v>
      </c>
      <c r="Y38" s="36"/>
      <c r="Z38" s="249">
        <f t="shared" si="15"/>
        <v>0</v>
      </c>
      <c r="AA38" s="264">
        <v>3.0000000000000001E-3</v>
      </c>
      <c r="AB38" s="36">
        <f>Y38/AA38</f>
        <v>0</v>
      </c>
      <c r="AC38" s="73">
        <v>0.43333333333333335</v>
      </c>
      <c r="AD38" s="239">
        <v>0.1</v>
      </c>
      <c r="AE38" s="36">
        <f>AF38*W38</f>
        <v>0</v>
      </c>
      <c r="AF38" s="265">
        <v>0.01</v>
      </c>
      <c r="AG38" s="36" t="s">
        <v>86</v>
      </c>
      <c r="AH38" s="37" t="s">
        <v>80</v>
      </c>
      <c r="AI38" s="37" t="s">
        <v>80</v>
      </c>
      <c r="AJ38" s="18" t="s">
        <v>74</v>
      </c>
    </row>
    <row r="39" spans="1:36" s="2" customFormat="1" x14ac:dyDescent="0.25">
      <c r="A39" s="213" t="s">
        <v>55</v>
      </c>
      <c r="B39" s="97" t="s">
        <v>51</v>
      </c>
      <c r="C39" s="97" t="s">
        <v>44</v>
      </c>
      <c r="D39" s="97" t="s">
        <v>391</v>
      </c>
      <c r="E39" s="97" t="s">
        <v>4</v>
      </c>
      <c r="F39" s="33"/>
      <c r="G39" s="97" t="s">
        <v>141</v>
      </c>
      <c r="H39" s="33" t="s">
        <v>141</v>
      </c>
      <c r="I39" s="33" t="s">
        <v>142</v>
      </c>
      <c r="J39" s="33" t="s">
        <v>140</v>
      </c>
      <c r="K39" s="33" t="s">
        <v>81</v>
      </c>
      <c r="L39" s="37" t="s">
        <v>138</v>
      </c>
      <c r="M39" s="33" t="s">
        <v>145</v>
      </c>
      <c r="N39" s="33" t="s">
        <v>84</v>
      </c>
      <c r="O39" s="72">
        <v>45762</v>
      </c>
      <c r="P39" s="72">
        <v>45807</v>
      </c>
      <c r="Q39" s="37">
        <v>8</v>
      </c>
      <c r="R39" s="33" t="s">
        <v>144</v>
      </c>
      <c r="S39" s="35"/>
      <c r="T39" s="35"/>
      <c r="U39" s="73"/>
      <c r="V39" s="239">
        <v>0.37911244768850588</v>
      </c>
      <c r="W39" s="34">
        <f>AE39/AF39</f>
        <v>0</v>
      </c>
      <c r="X39" s="266">
        <v>12</v>
      </c>
      <c r="Y39" s="36"/>
      <c r="Z39" s="249">
        <f t="shared" si="15"/>
        <v>0</v>
      </c>
      <c r="AA39" s="264" t="s">
        <v>80</v>
      </c>
      <c r="AB39" s="73" t="s">
        <v>80</v>
      </c>
      <c r="AC39" s="73" t="s">
        <v>80</v>
      </c>
      <c r="AD39" s="239">
        <v>8.243287491814015E-2</v>
      </c>
      <c r="AE39" s="36">
        <f>Y39/AD39</f>
        <v>0</v>
      </c>
      <c r="AF39" s="265">
        <v>5.0000000000000001E-3</v>
      </c>
      <c r="AG39" s="36" t="s">
        <v>86</v>
      </c>
      <c r="AH39" s="37" t="s">
        <v>80</v>
      </c>
      <c r="AI39" s="37" t="s">
        <v>80</v>
      </c>
      <c r="AJ39" s="18" t="s">
        <v>74</v>
      </c>
    </row>
    <row r="40" spans="1:36" s="2" customFormat="1" ht="31.5" x14ac:dyDescent="0.25">
      <c r="A40" s="213" t="s">
        <v>55</v>
      </c>
      <c r="B40" s="97" t="s">
        <v>53</v>
      </c>
      <c r="C40" s="97" t="s">
        <v>44</v>
      </c>
      <c r="D40" s="97" t="s">
        <v>391</v>
      </c>
      <c r="E40" s="97" t="s">
        <v>4</v>
      </c>
      <c r="F40" s="33"/>
      <c r="G40" s="97" t="s">
        <v>78</v>
      </c>
      <c r="H40" s="33" t="s">
        <v>77</v>
      </c>
      <c r="I40" s="33" t="s">
        <v>78</v>
      </c>
      <c r="J40" s="33" t="s">
        <v>137</v>
      </c>
      <c r="K40" s="33" t="s">
        <v>81</v>
      </c>
      <c r="L40" s="37" t="s">
        <v>138</v>
      </c>
      <c r="M40" s="33" t="s">
        <v>139</v>
      </c>
      <c r="N40" s="33" t="s">
        <v>84</v>
      </c>
      <c r="O40" s="72">
        <v>45762</v>
      </c>
      <c r="P40" s="72">
        <v>45807</v>
      </c>
      <c r="Q40" s="37">
        <v>8</v>
      </c>
      <c r="R40" s="33" t="s">
        <v>85</v>
      </c>
      <c r="S40" s="35">
        <f>(903400+1100000)/2</f>
        <v>1001700</v>
      </c>
      <c r="T40" s="35">
        <f>W40/X40</f>
        <v>0</v>
      </c>
      <c r="U40" s="73">
        <f>T40/S40</f>
        <v>0</v>
      </c>
      <c r="V40" s="239">
        <v>0.25</v>
      </c>
      <c r="W40" s="34">
        <f>(Y40/V40)*1000</f>
        <v>0</v>
      </c>
      <c r="X40" s="266">
        <v>12</v>
      </c>
      <c r="Y40" s="36"/>
      <c r="Z40" s="249">
        <f t="shared" si="15"/>
        <v>0</v>
      </c>
      <c r="AA40" s="264">
        <v>5.0000000000000001E-3</v>
      </c>
      <c r="AB40" s="36">
        <f>Y40/AA40</f>
        <v>0</v>
      </c>
      <c r="AC40" s="265" t="e">
        <f>AB40/W40</f>
        <v>#DIV/0!</v>
      </c>
      <c r="AD40" s="239">
        <v>0.4</v>
      </c>
      <c r="AE40" s="36">
        <f>AF40*W40</f>
        <v>0</v>
      </c>
      <c r="AF40" s="265">
        <v>1.2999999999999999E-3</v>
      </c>
      <c r="AG40" s="242" t="s">
        <v>86</v>
      </c>
      <c r="AH40" s="37" t="s">
        <v>80</v>
      </c>
      <c r="AI40" s="37" t="s">
        <v>80</v>
      </c>
      <c r="AJ40" s="18" t="s">
        <v>74</v>
      </c>
    </row>
    <row r="41" spans="1:36" s="2" customFormat="1" x14ac:dyDescent="0.25">
      <c r="A41" s="213" t="s">
        <v>55</v>
      </c>
      <c r="B41" s="97" t="s">
        <v>53</v>
      </c>
      <c r="C41" s="97" t="s">
        <v>44</v>
      </c>
      <c r="D41" s="97" t="s">
        <v>391</v>
      </c>
      <c r="E41" s="97" t="s">
        <v>4</v>
      </c>
      <c r="F41" s="33"/>
      <c r="G41" s="97" t="s">
        <v>379</v>
      </c>
      <c r="H41" s="33" t="s">
        <v>91</v>
      </c>
      <c r="I41" s="33" t="s">
        <v>92</v>
      </c>
      <c r="J41" s="33" t="s">
        <v>140</v>
      </c>
      <c r="K41" s="33" t="s">
        <v>81</v>
      </c>
      <c r="L41" s="37" t="s">
        <v>138</v>
      </c>
      <c r="M41" s="33" t="s">
        <v>88</v>
      </c>
      <c r="N41" s="33" t="s">
        <v>84</v>
      </c>
      <c r="O41" s="72">
        <v>45762</v>
      </c>
      <c r="P41" s="72">
        <v>45807</v>
      </c>
      <c r="Q41" s="37">
        <v>8</v>
      </c>
      <c r="R41" s="33" t="s">
        <v>95</v>
      </c>
      <c r="S41" s="35">
        <v>120203.99999999991</v>
      </c>
      <c r="T41" s="35" t="s">
        <v>80</v>
      </c>
      <c r="U41" s="35" t="s">
        <v>80</v>
      </c>
      <c r="V41" s="239">
        <v>1.2</v>
      </c>
      <c r="W41" s="34">
        <f>AB41/AC41</f>
        <v>0</v>
      </c>
      <c r="X41" s="266">
        <v>12</v>
      </c>
      <c r="Y41" s="36"/>
      <c r="Z41" s="249">
        <f t="shared" si="15"/>
        <v>0</v>
      </c>
      <c r="AA41" s="264">
        <v>4.0000000000000001E-3</v>
      </c>
      <c r="AB41" s="36">
        <f>Y41/AA41</f>
        <v>0</v>
      </c>
      <c r="AC41" s="265">
        <v>0.30000000000000004</v>
      </c>
      <c r="AD41" s="239">
        <v>0.3</v>
      </c>
      <c r="AE41" s="36">
        <f>AF41*W41</f>
        <v>0</v>
      </c>
      <c r="AF41" s="265">
        <v>0.01</v>
      </c>
      <c r="AG41" s="242" t="s">
        <v>86</v>
      </c>
      <c r="AH41" s="37" t="s">
        <v>80</v>
      </c>
      <c r="AI41" s="37" t="s">
        <v>80</v>
      </c>
      <c r="AJ41" s="18" t="s">
        <v>74</v>
      </c>
    </row>
    <row r="42" spans="1:36" s="2" customFormat="1" x14ac:dyDescent="0.25">
      <c r="A42" s="213" t="s">
        <v>55</v>
      </c>
      <c r="B42" s="97" t="s">
        <v>53</v>
      </c>
      <c r="C42" s="97" t="s">
        <v>44</v>
      </c>
      <c r="D42" s="97" t="s">
        <v>391</v>
      </c>
      <c r="E42" s="97" t="s">
        <v>4</v>
      </c>
      <c r="F42" s="33"/>
      <c r="G42" s="97" t="s">
        <v>141</v>
      </c>
      <c r="H42" s="33" t="s">
        <v>141</v>
      </c>
      <c r="I42" s="33" t="s">
        <v>142</v>
      </c>
      <c r="J42" s="33" t="s">
        <v>140</v>
      </c>
      <c r="K42" s="33" t="s">
        <v>81</v>
      </c>
      <c r="L42" s="37" t="s">
        <v>138</v>
      </c>
      <c r="M42" s="33" t="s">
        <v>145</v>
      </c>
      <c r="N42" s="33" t="s">
        <v>84</v>
      </c>
      <c r="O42" s="72">
        <v>45762</v>
      </c>
      <c r="P42" s="72">
        <v>45807</v>
      </c>
      <c r="Q42" s="37">
        <v>8</v>
      </c>
      <c r="R42" s="33" t="s">
        <v>144</v>
      </c>
      <c r="S42" s="35"/>
      <c r="T42" s="35"/>
      <c r="U42" s="73"/>
      <c r="V42" s="239">
        <v>0.6</v>
      </c>
      <c r="W42" s="34">
        <f>AE42/AF42</f>
        <v>0</v>
      </c>
      <c r="X42" s="266">
        <v>12</v>
      </c>
      <c r="Y42" s="36"/>
      <c r="Z42" s="249">
        <f t="shared" si="15"/>
        <v>0</v>
      </c>
      <c r="AA42" s="264" t="s">
        <v>80</v>
      </c>
      <c r="AB42" s="73" t="s">
        <v>80</v>
      </c>
      <c r="AC42" s="265" t="s">
        <v>80</v>
      </c>
      <c r="AD42" s="239">
        <v>0.12</v>
      </c>
      <c r="AE42" s="36">
        <f>Y42/AD42</f>
        <v>0</v>
      </c>
      <c r="AF42" s="265">
        <v>4.0000000000000001E-3</v>
      </c>
      <c r="AG42" s="242" t="s">
        <v>86</v>
      </c>
      <c r="AH42" s="37" t="s">
        <v>80</v>
      </c>
      <c r="AI42" s="37" t="s">
        <v>80</v>
      </c>
      <c r="AJ42" s="18" t="s">
        <v>74</v>
      </c>
    </row>
    <row r="43" spans="1:36" s="213" customFormat="1" x14ac:dyDescent="0.25">
      <c r="B43" s="238" t="s">
        <v>74</v>
      </c>
      <c r="C43" s="238" t="s">
        <v>74</v>
      </c>
      <c r="D43" s="238" t="s">
        <v>74</v>
      </c>
      <c r="E43" s="238" t="s">
        <v>74</v>
      </c>
      <c r="F43" s="238" t="s">
        <v>74</v>
      </c>
      <c r="G43" s="238" t="s">
        <v>74</v>
      </c>
      <c r="H43" s="238" t="s">
        <v>74</v>
      </c>
      <c r="I43" s="238" t="s">
        <v>74</v>
      </c>
      <c r="J43" s="238" t="s">
        <v>74</v>
      </c>
      <c r="K43" s="238" t="s">
        <v>74</v>
      </c>
      <c r="L43" s="238" t="s">
        <v>74</v>
      </c>
      <c r="M43" s="238" t="s">
        <v>74</v>
      </c>
      <c r="N43" s="238" t="s">
        <v>74</v>
      </c>
      <c r="O43" s="238" t="s">
        <v>74</v>
      </c>
      <c r="P43" s="238" t="s">
        <v>74</v>
      </c>
      <c r="Q43" s="238" t="s">
        <v>74</v>
      </c>
      <c r="R43" s="238" t="s">
        <v>74</v>
      </c>
      <c r="S43" s="238" t="s">
        <v>74</v>
      </c>
      <c r="T43" s="238" t="s">
        <v>74</v>
      </c>
      <c r="U43" s="238" t="s">
        <v>74</v>
      </c>
      <c r="V43" s="238" t="s">
        <v>74</v>
      </c>
      <c r="W43" s="238" t="s">
        <v>74</v>
      </c>
      <c r="X43" s="238" t="s">
        <v>74</v>
      </c>
      <c r="Y43" s="238" t="s">
        <v>74</v>
      </c>
      <c r="Z43" s="238" t="s">
        <v>74</v>
      </c>
      <c r="AA43" s="238" t="s">
        <v>74</v>
      </c>
      <c r="AB43" s="238" t="s">
        <v>74</v>
      </c>
      <c r="AC43" s="238" t="s">
        <v>74</v>
      </c>
      <c r="AD43" s="238" t="s">
        <v>74</v>
      </c>
      <c r="AE43" s="238" t="s">
        <v>74</v>
      </c>
      <c r="AF43" s="238" t="s">
        <v>74</v>
      </c>
      <c r="AG43" s="238" t="s">
        <v>74</v>
      </c>
      <c r="AH43" s="238" t="s">
        <v>74</v>
      </c>
      <c r="AI43" s="238" t="s">
        <v>74</v>
      </c>
      <c r="AJ43" s="18"/>
    </row>
    <row r="44" spans="1:36" s="80" customFormat="1" ht="17.25" x14ac:dyDescent="0.25">
      <c r="A44" s="213"/>
      <c r="B44" s="185" t="s">
        <v>147</v>
      </c>
      <c r="C44" s="184"/>
      <c r="D44" s="184"/>
      <c r="E44" s="183"/>
      <c r="F44" s="184"/>
      <c r="G44" s="183"/>
      <c r="H44" s="183"/>
      <c r="I44" s="184"/>
      <c r="J44" s="184"/>
      <c r="K44" s="184"/>
      <c r="L44" s="184"/>
      <c r="M44" s="184"/>
      <c r="N44" s="184"/>
      <c r="O44" s="184"/>
      <c r="P44" s="184"/>
      <c r="Q44" s="184"/>
      <c r="R44" s="189"/>
      <c r="S44" s="186"/>
      <c r="T44" s="186"/>
      <c r="U44" s="191">
        <f>U22</f>
        <v>0</v>
      </c>
      <c r="V44" s="189"/>
      <c r="W44" s="218">
        <f ca="1">SUMIF($I$22:$I$43,$I$22,W22:W42)</f>
        <v>0</v>
      </c>
      <c r="X44" s="186">
        <f>X22</f>
        <v>12</v>
      </c>
      <c r="Y44" s="218">
        <f ca="1">SUMIF($I$22:$I$43,$I$22,Y22:Y42)</f>
        <v>0</v>
      </c>
      <c r="Z44" s="190"/>
      <c r="AA44" s="189"/>
      <c r="AB44" s="218">
        <f>SUMIF($I$22:$I$43,$I$22,AB22:AB43)</f>
        <v>0</v>
      </c>
      <c r="AC44" s="188"/>
      <c r="AD44" s="189"/>
      <c r="AE44" s="218">
        <f ca="1">SUMIF($I$22:$I$43,$I$22,AE22:AE42)</f>
        <v>0</v>
      </c>
      <c r="AF44" s="187"/>
      <c r="AG44" s="190"/>
      <c r="AH44" s="186">
        <f>SUM(AH21:AH21)</f>
        <v>0</v>
      </c>
      <c r="AI44" s="186">
        <f>SUM(AI21:AI21)</f>
        <v>0</v>
      </c>
      <c r="AJ44" s="8"/>
    </row>
    <row r="45" spans="1:36" s="80" customFormat="1" ht="17.25" x14ac:dyDescent="0.25">
      <c r="A45" s="213"/>
      <c r="B45" s="179" t="s">
        <v>148</v>
      </c>
      <c r="C45" s="168"/>
      <c r="D45" s="168"/>
      <c r="E45" s="167"/>
      <c r="F45" s="168"/>
      <c r="G45" s="167"/>
      <c r="H45" s="167"/>
      <c r="I45" s="168"/>
      <c r="J45" s="168"/>
      <c r="K45" s="168"/>
      <c r="L45" s="168"/>
      <c r="M45" s="168"/>
      <c r="N45" s="168"/>
      <c r="O45" s="168"/>
      <c r="P45" s="168"/>
      <c r="Q45" s="168"/>
      <c r="R45" s="172"/>
      <c r="S45" s="169"/>
      <c r="T45" s="169"/>
      <c r="U45" s="174"/>
      <c r="V45" s="172"/>
      <c r="W45" s="230">
        <f>SUM(W22:W42)</f>
        <v>0</v>
      </c>
      <c r="X45" s="169">
        <v>12</v>
      </c>
      <c r="Y45" s="230">
        <f>SUM(Y22:Y42)</f>
        <v>0</v>
      </c>
      <c r="Z45" s="173"/>
      <c r="AA45" s="172"/>
      <c r="AB45" s="230">
        <f>SUM(AB22:AB42)</f>
        <v>0</v>
      </c>
      <c r="AC45" s="171"/>
      <c r="AD45" s="172"/>
      <c r="AE45" s="230">
        <f>SUM(AE22:AE42)</f>
        <v>0</v>
      </c>
      <c r="AF45" s="170"/>
      <c r="AG45" s="173"/>
      <c r="AH45" s="169">
        <f>SUM(AH22:AH22)</f>
        <v>0</v>
      </c>
      <c r="AI45" s="169">
        <f>SUM(AI22:AI22)</f>
        <v>0</v>
      </c>
      <c r="AJ45" s="8"/>
    </row>
    <row r="46" spans="1:36" s="80" customFormat="1" x14ac:dyDescent="0.25">
      <c r="A46" s="213"/>
      <c r="B46" s="9"/>
      <c r="C46" s="9"/>
      <c r="D46" s="9"/>
      <c r="E46" s="10"/>
      <c r="F46" s="10"/>
      <c r="G46" s="10"/>
      <c r="H46" s="10"/>
      <c r="I46" s="9"/>
      <c r="J46" s="8"/>
      <c r="K46" s="10"/>
      <c r="L46" s="10"/>
      <c r="M46" s="10"/>
      <c r="N46" s="4"/>
      <c r="O46" s="9"/>
      <c r="P46" s="11"/>
      <c r="Q46" s="11"/>
      <c r="R46" s="25"/>
      <c r="S46" s="13"/>
      <c r="T46" s="15"/>
      <c r="U46" s="11"/>
      <c r="V46" s="8"/>
      <c r="W46" s="25"/>
      <c r="X46" s="13"/>
      <c r="Y46" s="30"/>
      <c r="Z46" s="31"/>
      <c r="AA46" s="12"/>
      <c r="AB46" s="25"/>
      <c r="AC46" s="14"/>
      <c r="AD46" s="12"/>
      <c r="AE46" s="25"/>
      <c r="AF46" s="14"/>
      <c r="AG46" s="8"/>
      <c r="AH46" s="8"/>
      <c r="AI46" s="8"/>
      <c r="AJ46" s="8"/>
    </row>
    <row r="47" spans="1:36" s="80" customFormat="1" x14ac:dyDescent="0.25">
      <c r="A47" s="213"/>
      <c r="B47" s="25"/>
      <c r="C47" s="25"/>
      <c r="D47" s="25"/>
      <c r="E47" s="8"/>
      <c r="F47" s="8"/>
      <c r="G47" s="8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"/>
      <c r="Y47" s="25"/>
      <c r="Z47" s="25"/>
      <c r="AA47" s="25"/>
      <c r="AB47" s="25"/>
      <c r="AC47" s="25"/>
      <c r="AD47" s="25"/>
      <c r="AE47" s="25"/>
      <c r="AF47" s="25"/>
      <c r="AG47" s="25"/>
      <c r="AH47" s="2"/>
      <c r="AI47" s="8"/>
      <c r="AJ47" s="8"/>
    </row>
    <row r="48" spans="1:36" x14ac:dyDescent="0.25">
      <c r="A48" s="213"/>
      <c r="B48" s="8"/>
      <c r="C48" s="8"/>
      <c r="D48" s="8"/>
      <c r="E48" s="8"/>
      <c r="F48" s="8"/>
      <c r="G48" s="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2:233" x14ac:dyDescent="0.25">
      <c r="B49" s="207" t="s">
        <v>105</v>
      </c>
      <c r="C49" s="160">
        <f>G11</f>
        <v>0</v>
      </c>
      <c r="D49" s="8"/>
      <c r="E49" s="8"/>
      <c r="F49" s="8"/>
      <c r="G49" s="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2:233" ht="31.5" x14ac:dyDescent="0.25">
      <c r="B50" s="207" t="s">
        <v>106</v>
      </c>
      <c r="C50" s="159"/>
      <c r="D50" s="8"/>
      <c r="E50" s="8"/>
      <c r="F50" s="8"/>
      <c r="G50" s="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</row>
    <row r="51" spans="2:233" x14ac:dyDescent="0.25">
      <c r="B51" s="207" t="s">
        <v>107</v>
      </c>
      <c r="C51" s="160"/>
      <c r="D51" s="8"/>
      <c r="E51" s="8"/>
      <c r="F51" s="8"/>
      <c r="G51" s="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</row>
    <row r="52" spans="2:233" x14ac:dyDescent="0.25">
      <c r="B52" s="210" t="s">
        <v>149</v>
      </c>
      <c r="C52" s="160">
        <f>Y45*C64</f>
        <v>0</v>
      </c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/>
      <c r="R52" s="8"/>
      <c r="S52" s="8"/>
      <c r="T52" s="8"/>
      <c r="U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</row>
    <row r="53" spans="2:233" ht="31.5" x14ac:dyDescent="0.25">
      <c r="B53" s="208" t="s">
        <v>111</v>
      </c>
      <c r="C53" s="160"/>
      <c r="D53" s="8"/>
      <c r="E53" s="8"/>
      <c r="F53" s="8"/>
      <c r="G53" s="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</row>
    <row r="54" spans="2:233" x14ac:dyDescent="0.25">
      <c r="B54" s="208" t="s">
        <v>112</v>
      </c>
      <c r="C54" s="160"/>
      <c r="D54" s="8"/>
      <c r="E54" s="8"/>
      <c r="F54" s="8"/>
      <c r="G54" s="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2:233" ht="31.5" x14ac:dyDescent="0.25">
      <c r="B55" s="208" t="s">
        <v>113</v>
      </c>
      <c r="C55" s="160">
        <f>SUM(C50:C54)*C66</f>
        <v>0</v>
      </c>
      <c r="D55" s="8"/>
      <c r="E55" s="8"/>
      <c r="F55" s="8"/>
      <c r="G55" s="8"/>
      <c r="H55" s="17"/>
      <c r="I55" s="18"/>
      <c r="N55" s="26"/>
      <c r="O55" s="18"/>
      <c r="P55" s="27"/>
      <c r="Q55" s="27"/>
      <c r="S55" s="22"/>
      <c r="T55" s="23"/>
      <c r="X55" s="22"/>
      <c r="AC55" s="21"/>
      <c r="AF55" s="21"/>
    </row>
    <row r="56" spans="2:233" x14ac:dyDescent="0.25">
      <c r="B56" s="91" t="s">
        <v>114</v>
      </c>
      <c r="C56" s="250">
        <f>SUM(C50:C55)</f>
        <v>0</v>
      </c>
      <c r="D56" s="8"/>
      <c r="E56" s="8"/>
      <c r="F56" s="8"/>
      <c r="G56" s="8"/>
      <c r="H56" s="17"/>
      <c r="I56" s="18"/>
      <c r="N56" s="26"/>
      <c r="O56" s="18"/>
      <c r="P56" s="27"/>
      <c r="Q56" s="27"/>
      <c r="S56" s="22"/>
      <c r="T56" s="23"/>
      <c r="X56" s="22"/>
      <c r="AC56" s="21"/>
      <c r="AF56" s="21"/>
    </row>
    <row r="57" spans="2:233" x14ac:dyDescent="0.25">
      <c r="B57" s="91" t="s">
        <v>115</v>
      </c>
      <c r="C57" s="248">
        <f>C58*3.6725</f>
        <v>0</v>
      </c>
      <c r="D57" s="8"/>
      <c r="E57" s="8"/>
      <c r="F57" s="8"/>
      <c r="G57" s="8"/>
      <c r="H57" s="17"/>
      <c r="I57" s="8"/>
      <c r="K57" s="8"/>
      <c r="L57" s="8"/>
      <c r="M57" s="8"/>
      <c r="N57" s="26"/>
      <c r="O57" s="8"/>
      <c r="P57" s="27"/>
      <c r="Q57" s="27"/>
      <c r="S57" s="22"/>
      <c r="T57" s="23"/>
      <c r="X57" s="22"/>
      <c r="AC57" s="21"/>
      <c r="AF57" s="21"/>
    </row>
    <row r="58" spans="2:233" x14ac:dyDescent="0.25">
      <c r="B58" s="91" t="s">
        <v>116</v>
      </c>
      <c r="C58" s="158">
        <f>SUM(C49:C55)</f>
        <v>0</v>
      </c>
      <c r="D58" s="8"/>
      <c r="E58" s="8"/>
      <c r="F58" s="8"/>
      <c r="G58" s="8"/>
      <c r="H58" s="17"/>
      <c r="I58" s="18"/>
      <c r="N58" s="26"/>
      <c r="O58" s="18"/>
      <c r="P58" s="27"/>
      <c r="Q58" s="27"/>
      <c r="S58" s="22"/>
      <c r="T58" s="23"/>
      <c r="X58" s="22"/>
      <c r="AC58" s="21"/>
      <c r="AF58" s="21"/>
    </row>
    <row r="59" spans="2:233" x14ac:dyDescent="0.25">
      <c r="B59" s="8"/>
      <c r="C59" s="8"/>
      <c r="D59" s="8"/>
      <c r="E59" s="8"/>
      <c r="F59" s="8"/>
      <c r="G59" s="8"/>
      <c r="H59" s="17"/>
      <c r="I59" s="8"/>
      <c r="K59" s="8"/>
      <c r="L59" s="8"/>
      <c r="M59" s="8"/>
      <c r="N59" s="26"/>
      <c r="O59" s="8"/>
      <c r="P59" s="27"/>
      <c r="Q59" s="27"/>
      <c r="S59" s="22"/>
      <c r="T59" s="23"/>
      <c r="X59" s="22"/>
      <c r="AC59" s="21"/>
      <c r="AF59" s="21"/>
    </row>
    <row r="60" spans="2:233" ht="17.25" x14ac:dyDescent="0.25">
      <c r="B60" s="68" t="s">
        <v>117</v>
      </c>
      <c r="C60" s="157" t="s">
        <v>118</v>
      </c>
      <c r="D60" s="8"/>
      <c r="E60" s="8"/>
      <c r="F60" s="8"/>
      <c r="G60" s="8"/>
      <c r="H60" s="17"/>
      <c r="I60" s="8"/>
      <c r="K60" s="8"/>
      <c r="L60" s="8"/>
      <c r="M60" s="8"/>
      <c r="N60" s="26"/>
      <c r="O60" s="8"/>
      <c r="P60" s="27"/>
      <c r="Q60" s="27"/>
      <c r="S60" s="22"/>
      <c r="T60" s="23"/>
      <c r="X60" s="22"/>
      <c r="AC60" s="21"/>
      <c r="AF60" s="21"/>
    </row>
    <row r="61" spans="2:233" ht="31.5" x14ac:dyDescent="0.25">
      <c r="B61" s="65" t="s">
        <v>150</v>
      </c>
      <c r="C61" s="63">
        <v>2.8500000000000001E-2</v>
      </c>
      <c r="D61" s="8"/>
      <c r="E61" s="8"/>
      <c r="F61" s="8"/>
      <c r="G61" s="8"/>
      <c r="H61" s="17"/>
      <c r="I61" s="8"/>
      <c r="K61" s="8"/>
      <c r="L61" s="8"/>
      <c r="M61" s="8"/>
      <c r="N61" s="26"/>
      <c r="O61" s="8"/>
      <c r="P61" s="27"/>
      <c r="Q61" s="27"/>
      <c r="S61" s="22"/>
      <c r="T61" s="23"/>
      <c r="X61" s="22"/>
      <c r="AC61" s="21"/>
      <c r="AF61" s="21"/>
    </row>
    <row r="62" spans="2:233" ht="31.5" x14ac:dyDescent="0.25">
      <c r="B62" s="66" t="s">
        <v>151</v>
      </c>
      <c r="C62" s="69">
        <v>0.27700000000000002</v>
      </c>
      <c r="D62" s="8"/>
      <c r="E62" s="8"/>
      <c r="F62" s="8"/>
      <c r="G62" s="8"/>
      <c r="H62" s="17"/>
      <c r="I62" s="8"/>
      <c r="K62" s="8"/>
      <c r="L62" s="8"/>
      <c r="M62" s="8"/>
      <c r="N62" s="26"/>
      <c r="O62" s="8"/>
      <c r="P62" s="27"/>
      <c r="Q62" s="27"/>
      <c r="S62" s="22"/>
      <c r="T62" s="23"/>
      <c r="X62" s="22"/>
      <c r="AC62" s="21"/>
      <c r="AF62" s="21"/>
    </row>
    <row r="63" spans="2:233" x14ac:dyDescent="0.25">
      <c r="B63" s="66" t="s">
        <v>107</v>
      </c>
      <c r="C63" s="69">
        <v>6.0000000000000001E-3</v>
      </c>
      <c r="D63" s="8"/>
      <c r="E63" s="8"/>
      <c r="F63" s="8"/>
      <c r="G63" s="8"/>
      <c r="H63" s="17"/>
      <c r="I63" s="8"/>
      <c r="K63" s="8"/>
      <c r="L63" s="8"/>
      <c r="M63" s="8"/>
      <c r="N63" s="26"/>
      <c r="O63" s="8"/>
      <c r="P63" s="27"/>
      <c r="Q63" s="27"/>
      <c r="S63" s="22"/>
      <c r="T63" s="23"/>
      <c r="X63" s="22"/>
      <c r="AC63" s="21"/>
      <c r="AF63" s="21"/>
    </row>
    <row r="64" spans="2:233" x14ac:dyDescent="0.25">
      <c r="B64" s="66" t="s">
        <v>149</v>
      </c>
      <c r="C64" s="64">
        <v>0.03</v>
      </c>
      <c r="D64" s="8"/>
      <c r="E64" s="8"/>
      <c r="F64" s="8"/>
      <c r="G64" s="8"/>
      <c r="H64" s="17"/>
      <c r="I64" s="8"/>
      <c r="K64" s="8"/>
      <c r="L64" s="8"/>
      <c r="M64" s="8"/>
      <c r="N64" s="26"/>
      <c r="O64" s="8"/>
      <c r="P64" s="27"/>
      <c r="Q64" s="27"/>
      <c r="S64" s="22"/>
      <c r="T64" s="23"/>
      <c r="X64" s="22"/>
      <c r="AC64" s="21"/>
      <c r="AD64" s="12" t="s">
        <v>122</v>
      </c>
      <c r="AF64" s="21"/>
    </row>
    <row r="65" spans="2:15" x14ac:dyDescent="0.25">
      <c r="B65" s="66" t="s">
        <v>152</v>
      </c>
      <c r="C65" s="70">
        <v>7.0000000000000001E-3</v>
      </c>
      <c r="D65" s="8"/>
      <c r="E65" s="8"/>
      <c r="F65" s="8"/>
      <c r="G65" s="8"/>
      <c r="H65" s="17"/>
      <c r="I65" s="8"/>
      <c r="K65" s="8"/>
      <c r="L65" s="8"/>
      <c r="M65" s="8"/>
      <c r="O65" s="8"/>
    </row>
    <row r="66" spans="2:15" x14ac:dyDescent="0.25">
      <c r="B66" s="66" t="s">
        <v>153</v>
      </c>
      <c r="C66" s="64">
        <v>0.15</v>
      </c>
      <c r="D66" s="8"/>
      <c r="E66" s="8"/>
      <c r="F66" s="8"/>
      <c r="G66" s="8"/>
      <c r="H66" s="17"/>
      <c r="I66" s="8"/>
      <c r="K66" s="8"/>
      <c r="L66" s="8"/>
      <c r="M66" s="8"/>
      <c r="O66" s="8"/>
    </row>
    <row r="67" spans="2:15" x14ac:dyDescent="0.25">
      <c r="B67" s="8"/>
      <c r="C67" s="8"/>
      <c r="D67" s="8"/>
      <c r="E67" s="8"/>
      <c r="F67" s="8"/>
      <c r="G67" s="8" t="s">
        <v>125</v>
      </c>
      <c r="H67" s="17"/>
      <c r="I67" s="8"/>
      <c r="K67" s="8"/>
      <c r="L67" s="8"/>
      <c r="M67" s="8"/>
      <c r="O67" s="8"/>
    </row>
    <row r="68" spans="2:15" x14ac:dyDescent="0.25">
      <c r="B68" s="8"/>
      <c r="C68" s="8"/>
      <c r="D68" s="8"/>
      <c r="E68" s="8"/>
      <c r="F68" s="8"/>
      <c r="G68" s="8"/>
      <c r="H68" s="17"/>
      <c r="I68" s="8"/>
      <c r="K68" s="8"/>
      <c r="L68" s="8"/>
      <c r="M68" s="8"/>
      <c r="O68" s="8"/>
    </row>
    <row r="69" spans="2:15" x14ac:dyDescent="0.25">
      <c r="B69" s="8"/>
      <c r="C69" s="8"/>
      <c r="D69" s="8"/>
      <c r="E69" s="8"/>
      <c r="F69" s="8"/>
      <c r="G69" s="8"/>
      <c r="H69" s="17"/>
      <c r="I69" s="8"/>
      <c r="K69" s="8"/>
      <c r="L69" s="8"/>
      <c r="M69" s="8"/>
      <c r="O69" s="8"/>
    </row>
    <row r="70" spans="2:15" x14ac:dyDescent="0.25">
      <c r="B70" s="8"/>
      <c r="C70" s="8"/>
      <c r="D70" s="8"/>
      <c r="E70" s="8"/>
      <c r="F70" s="8"/>
      <c r="G70" s="8"/>
      <c r="H70" s="17"/>
      <c r="I70" s="8"/>
      <c r="K70" s="8"/>
      <c r="L70" s="8"/>
      <c r="M70" s="8"/>
      <c r="O70" s="8"/>
    </row>
    <row r="71" spans="2:15" x14ac:dyDescent="0.25">
      <c r="B71" s="8"/>
      <c r="C71" s="8"/>
      <c r="D71" s="8"/>
      <c r="E71" s="8"/>
      <c r="F71" s="8"/>
      <c r="G71" s="8"/>
      <c r="I71" s="8"/>
      <c r="K71" s="8"/>
      <c r="L71" s="8"/>
      <c r="M71" s="8"/>
      <c r="O71" s="8"/>
    </row>
    <row r="72" spans="2:15" x14ac:dyDescent="0.25">
      <c r="B72" s="8"/>
      <c r="C72" s="8"/>
      <c r="D72" s="8"/>
      <c r="E72" s="8"/>
      <c r="F72" s="8"/>
      <c r="G72" s="8"/>
      <c r="I72" s="8"/>
      <c r="K72" s="8"/>
      <c r="L72" s="8"/>
      <c r="M72" s="8"/>
      <c r="O72" s="8"/>
    </row>
    <row r="73" spans="2:15" x14ac:dyDescent="0.25">
      <c r="B73" s="8"/>
      <c r="C73" s="8"/>
      <c r="D73" s="8"/>
      <c r="E73" s="8"/>
      <c r="F73" s="8"/>
      <c r="G73" s="8"/>
      <c r="I73" s="8"/>
      <c r="K73" s="8"/>
      <c r="L73" s="8"/>
      <c r="M73" s="8"/>
      <c r="O73" s="8"/>
    </row>
    <row r="74" spans="2:15" x14ac:dyDescent="0.25">
      <c r="B74" s="8"/>
      <c r="C74" s="8"/>
      <c r="D74" s="8"/>
      <c r="E74" s="8"/>
      <c r="F74" s="8"/>
      <c r="G74" s="8"/>
      <c r="I74" s="8"/>
      <c r="K74" s="8"/>
      <c r="L74" s="8"/>
      <c r="M74" s="8"/>
      <c r="O74" s="8"/>
    </row>
    <row r="75" spans="2:15" x14ac:dyDescent="0.25">
      <c r="B75" s="8"/>
      <c r="C75" s="8"/>
      <c r="D75" s="8"/>
      <c r="E75" s="8"/>
      <c r="F75" s="8"/>
      <c r="G75" s="8"/>
      <c r="I75" s="8"/>
      <c r="K75" s="8"/>
      <c r="L75" s="8"/>
      <c r="M75" s="8"/>
      <c r="O75" s="8"/>
    </row>
    <row r="76" spans="2:15" x14ac:dyDescent="0.25">
      <c r="B76" s="8"/>
      <c r="C76" s="8"/>
      <c r="D76" s="8"/>
      <c r="E76" s="8"/>
      <c r="F76" s="8"/>
      <c r="G76" s="8"/>
      <c r="I76" s="8"/>
      <c r="K76" s="8"/>
      <c r="L76" s="8"/>
      <c r="M76" s="8"/>
      <c r="O76" s="8"/>
    </row>
    <row r="77" spans="2:15" x14ac:dyDescent="0.25">
      <c r="D77" s="8"/>
      <c r="E77" s="8"/>
      <c r="F77" s="8"/>
      <c r="G77" s="8"/>
      <c r="I77" s="8"/>
      <c r="K77" s="8"/>
      <c r="L77" s="8"/>
      <c r="M77" s="8"/>
      <c r="O77" s="8"/>
    </row>
    <row r="78" spans="2:15" x14ac:dyDescent="0.25">
      <c r="D78" s="8"/>
      <c r="E78" s="8"/>
      <c r="F78" s="8"/>
      <c r="G78" s="8"/>
      <c r="I78" s="8"/>
      <c r="K78" s="8"/>
      <c r="L78" s="8"/>
      <c r="M78" s="8"/>
      <c r="O78" s="8"/>
    </row>
    <row r="79" spans="2:15" x14ac:dyDescent="0.25">
      <c r="D79" s="8"/>
      <c r="E79" s="8"/>
      <c r="F79" s="8"/>
      <c r="G79" s="8"/>
      <c r="I79" s="8"/>
      <c r="K79" s="8"/>
      <c r="L79" s="8"/>
      <c r="M79" s="8"/>
      <c r="O79" s="8"/>
    </row>
    <row r="80" spans="2:15" x14ac:dyDescent="0.25">
      <c r="D80" s="8"/>
      <c r="E80" s="8"/>
      <c r="F80" s="8"/>
      <c r="G80" s="8"/>
      <c r="I80" s="8"/>
      <c r="K80" s="8"/>
      <c r="L80" s="8"/>
      <c r="M80" s="8"/>
      <c r="O80" s="8"/>
    </row>
    <row r="81" spans="4:15" x14ac:dyDescent="0.25">
      <c r="D81" s="8"/>
      <c r="E81" s="8"/>
      <c r="F81" s="8"/>
      <c r="G81" s="8"/>
      <c r="I81" s="8"/>
      <c r="K81" s="8"/>
      <c r="L81" s="8"/>
      <c r="M81" s="8"/>
      <c r="O81" s="8"/>
    </row>
    <row r="82" spans="4:15" x14ac:dyDescent="0.25">
      <c r="D82" s="8"/>
      <c r="E82" s="8"/>
      <c r="F82" s="8"/>
      <c r="G82" s="8"/>
      <c r="I82" s="8"/>
      <c r="K82" s="8"/>
      <c r="L82" s="8"/>
      <c r="M82" s="8"/>
      <c r="O82" s="8"/>
    </row>
    <row r="83" spans="4:15" x14ac:dyDescent="0.25">
      <c r="D83" s="8"/>
      <c r="E83" s="8"/>
      <c r="F83" s="8"/>
      <c r="G83" s="8"/>
      <c r="I83" s="8"/>
      <c r="K83" s="8"/>
      <c r="L83" s="8"/>
      <c r="M83" s="8"/>
      <c r="O83" s="8"/>
    </row>
    <row r="84" spans="4:15" x14ac:dyDescent="0.25">
      <c r="D84" s="8"/>
      <c r="E84" s="8"/>
      <c r="F84" s="8"/>
      <c r="G84" s="8"/>
      <c r="I84" s="8"/>
      <c r="K84" s="8"/>
      <c r="L84" s="8"/>
      <c r="M84" s="8"/>
      <c r="O84" s="8"/>
    </row>
    <row r="85" spans="4:15" x14ac:dyDescent="0.25">
      <c r="D85" s="8"/>
      <c r="E85" s="8"/>
      <c r="F85" s="8"/>
      <c r="G85" s="8"/>
      <c r="I85" s="8"/>
      <c r="K85" s="8"/>
      <c r="L85" s="8"/>
      <c r="M85" s="8"/>
      <c r="O85" s="8"/>
    </row>
    <row r="86" spans="4:15" x14ac:dyDescent="0.25">
      <c r="D86" s="8"/>
      <c r="E86" s="8"/>
      <c r="F86" s="8"/>
      <c r="G86" s="8"/>
      <c r="I86" s="8"/>
      <c r="K86" s="8"/>
      <c r="L86" s="8"/>
      <c r="M86" s="8"/>
      <c r="O86" s="8"/>
    </row>
    <row r="87" spans="4:15" x14ac:dyDescent="0.25">
      <c r="D87" s="8"/>
      <c r="E87" s="8"/>
      <c r="F87" s="8"/>
      <c r="G87" s="8"/>
      <c r="I87" s="8"/>
      <c r="K87" s="8"/>
      <c r="L87" s="8"/>
      <c r="M87" s="8"/>
      <c r="O87" s="8"/>
    </row>
    <row r="88" spans="4:15" x14ac:dyDescent="0.25">
      <c r="D88" s="8"/>
      <c r="E88" s="8"/>
      <c r="F88" s="8"/>
      <c r="G88" s="8"/>
      <c r="I88" s="8"/>
      <c r="K88" s="8"/>
      <c r="L88" s="8"/>
      <c r="M88" s="8"/>
      <c r="O88" s="8"/>
    </row>
    <row r="89" spans="4:15" x14ac:dyDescent="0.25">
      <c r="D89" s="8"/>
      <c r="E89" s="8"/>
      <c r="F89" s="8"/>
      <c r="G89" s="8"/>
      <c r="I89" s="8"/>
      <c r="K89" s="8"/>
      <c r="L89" s="8"/>
      <c r="M89" s="8"/>
      <c r="O89" s="8"/>
    </row>
    <row r="90" spans="4:15" x14ac:dyDescent="0.25">
      <c r="D90" s="8"/>
      <c r="E90" s="8"/>
      <c r="F90" s="8"/>
      <c r="G90" s="8"/>
      <c r="I90" s="8"/>
      <c r="K90" s="8"/>
      <c r="L90" s="8"/>
      <c r="M90" s="8"/>
      <c r="O90" s="8"/>
    </row>
    <row r="91" spans="4:15" x14ac:dyDescent="0.25">
      <c r="D91" s="8"/>
      <c r="E91" s="8"/>
      <c r="F91" s="8"/>
      <c r="G91" s="8"/>
      <c r="I91" s="8"/>
      <c r="K91" s="8"/>
      <c r="L91" s="8"/>
      <c r="M91" s="8"/>
      <c r="O91" s="8"/>
    </row>
    <row r="92" spans="4:15" x14ac:dyDescent="0.25">
      <c r="D92" s="8"/>
      <c r="E92" s="8"/>
      <c r="F92" s="8"/>
      <c r="G92" s="8"/>
      <c r="I92" s="8"/>
      <c r="K92" s="8"/>
      <c r="L92" s="8"/>
      <c r="M92" s="8"/>
      <c r="O92" s="8"/>
    </row>
    <row r="93" spans="4:15" x14ac:dyDescent="0.25">
      <c r="D93" s="8"/>
      <c r="E93" s="8"/>
      <c r="F93" s="8"/>
      <c r="G93" s="8"/>
      <c r="I93" s="8"/>
      <c r="K93" s="8"/>
      <c r="L93" s="8"/>
      <c r="M93" s="8"/>
      <c r="O93" s="8"/>
    </row>
    <row r="94" spans="4:15" x14ac:dyDescent="0.25">
      <c r="D94" s="8"/>
      <c r="E94" s="8"/>
      <c r="F94" s="8"/>
      <c r="G94" s="8"/>
      <c r="I94" s="8"/>
      <c r="K94" s="8"/>
      <c r="L94" s="8"/>
      <c r="M94" s="8"/>
      <c r="O94" s="8"/>
    </row>
    <row r="95" spans="4:15" x14ac:dyDescent="0.25">
      <c r="D95" s="8"/>
      <c r="E95" s="8"/>
      <c r="F95" s="8"/>
      <c r="G95" s="8"/>
      <c r="I95" s="8"/>
      <c r="K95" s="8"/>
      <c r="L95" s="8"/>
      <c r="M95" s="8"/>
      <c r="O95" s="8"/>
    </row>
    <row r="96" spans="4:15" x14ac:dyDescent="0.25">
      <c r="D96" s="8"/>
      <c r="E96" s="8"/>
      <c r="F96" s="8"/>
      <c r="G96" s="8"/>
      <c r="I96" s="8"/>
      <c r="K96" s="8"/>
      <c r="L96" s="8"/>
      <c r="M96" s="8"/>
      <c r="O96" s="8"/>
    </row>
    <row r="97" spans="4:15" x14ac:dyDescent="0.25">
      <c r="D97" s="8"/>
      <c r="E97" s="8"/>
      <c r="F97" s="8"/>
      <c r="G97" s="8"/>
      <c r="I97" s="8"/>
      <c r="K97" s="8"/>
      <c r="L97" s="8"/>
      <c r="M97" s="8"/>
      <c r="O97" s="8"/>
    </row>
    <row r="98" spans="4:15" x14ac:dyDescent="0.25">
      <c r="D98" s="8"/>
      <c r="E98" s="8"/>
      <c r="F98" s="8"/>
      <c r="G98" s="8"/>
      <c r="I98" s="8"/>
      <c r="K98" s="8"/>
      <c r="L98" s="8"/>
      <c r="M98" s="8"/>
      <c r="O98" s="8"/>
    </row>
    <row r="99" spans="4:15" x14ac:dyDescent="0.25">
      <c r="D99" s="8"/>
      <c r="E99" s="8"/>
      <c r="F99" s="8"/>
      <c r="G99" s="8"/>
      <c r="I99" s="8"/>
      <c r="K99" s="8"/>
      <c r="L99" s="8"/>
      <c r="M99" s="8"/>
      <c r="O99" s="8"/>
    </row>
    <row r="100" spans="4:15" x14ac:dyDescent="0.25">
      <c r="D100" s="8"/>
      <c r="E100" s="8"/>
      <c r="F100" s="8"/>
      <c r="G100" s="8"/>
      <c r="I100" s="8"/>
      <c r="K100" s="8"/>
      <c r="L100" s="8"/>
      <c r="M100" s="8"/>
      <c r="O100" s="8"/>
    </row>
    <row r="101" spans="4:15" x14ac:dyDescent="0.25">
      <c r="D101" s="8"/>
      <c r="E101" s="8"/>
      <c r="F101" s="8"/>
      <c r="G101" s="8"/>
      <c r="I101" s="8"/>
      <c r="K101" s="8"/>
      <c r="L101" s="8"/>
      <c r="M101" s="8"/>
      <c r="O101" s="8"/>
    </row>
  </sheetData>
  <sheetProtection formatCells="0"/>
  <protectedRanges>
    <protectedRange algorithmName="SHA-512" hashValue="Wd/tmxOHAwvOcwhjiuXkiS6EEZx9lm/Pilfh3/PYEL+Ubnn4K5hKBoSXg6Dnkefj5oixJtW5o1hlEJyA0pJcOA==" saltValue="dj518GhYobpac5eN9UROiw==" spinCount="100000" sqref="B50:C51 C57:C58 B53:C56 C52" name="Ad Serving"/>
    <protectedRange algorithmName="SHA-512" hashValue="Wd/tmxOHAwvOcwhjiuXkiS6EEZx9lm/Pilfh3/PYEL+Ubnn4K5hKBoSXg6Dnkefj5oixJtW5o1hlEJyA0pJcOA==" saltValue="dj518GhYobpac5eN9UROiw==" spinCount="100000" sqref="B49:C49" name="Ad Serving_1"/>
    <protectedRange algorithmName="SHA-512" hashValue="Wd/tmxOHAwvOcwhjiuXkiS6EEZx9lm/Pilfh3/PYEL+Ubnn4K5hKBoSXg6Dnkefj5oixJtW5o1hlEJyA0pJcOA==" saltValue="dj518GhYobpac5eN9UROiw==" spinCount="100000" sqref="B57:B58" name="Ad Serving_2"/>
    <protectedRange algorithmName="SHA-512" hashValue="L3IN/wCF0Mok3X5PeDkCwtM48JGxgzhcLp57hM/KsykF06IFb741dLgAf8MBsTSKQPZMUyGPFiZGKpzQJiKw4g==" saltValue="NLcsiBANLVLcj17l9gDIrw==" spinCount="100000" sqref="B44:B45" name="Main Table_1"/>
    <protectedRange algorithmName="SHA-512" hashValue="L3IN/wCF0Mok3X5PeDkCwtM48JGxgzhcLp57hM/KsykF06IFb741dLgAf8MBsTSKQPZMUyGPFiZGKpzQJiKw4g==" saltValue="NLcsiBANLVLcj17l9gDIrw==" spinCount="100000" sqref="J22 J25 J28 J31 J34 J37 J40" name="Main Table_1_1"/>
    <protectedRange algorithmName="SHA-512" hashValue="L3IN/wCF0Mok3X5PeDkCwtM48JGxgzhcLp57hM/KsykF06IFb741dLgAf8MBsTSKQPZMUyGPFiZGKpzQJiKw4g==" saltValue="NLcsiBANLVLcj17l9gDIrw==" spinCount="100000" sqref="Y44 W44 AB44 AE44" name="Main Table_2"/>
    <protectedRange algorithmName="SHA-512" hashValue="L3IN/wCF0Mok3X5PeDkCwtM48JGxgzhcLp57hM/KsykF06IFb741dLgAf8MBsTSKQPZMUyGPFiZGKpzQJiKw4g==" saltValue="NLcsiBANLVLcj17l9gDIrw==" spinCount="100000" sqref="Y45 AB45 AE45 W45" name="Main Table_3"/>
  </protectedRanges>
  <mergeCells count="1">
    <mergeCell ref="B2:C2"/>
  </mergeCells>
  <dataValidations count="1">
    <dataValidation allowBlank="1" showInputMessage="1" showErrorMessage="1" prompt="Freeform" sqref="D22:D42 F22:F42 J22:M42" xr:uid="{2B4BA35C-E6A4-4507-93A0-BF594D839CA7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Select MARKET..." xr:uid="{ED9470CF-C67D-4B43-B7FA-28207ADDC4C9}">
          <x14:formula1>
            <xm:f>'HIDDEN_DATA VALIDATION'!$A$3:$A$38</xm:f>
          </x14:formula1>
          <xm:sqref>B22:B42</xm:sqref>
        </x14:dataValidation>
        <x14:dataValidation type="list" allowBlank="1" showInputMessage="1" showErrorMessage="1" xr:uid="{32438A66-9E0E-417A-81FC-3C07470912AB}">
          <x14:formula1>
            <xm:f>'HIDDEN_DATA VALIDATION'!$B$2:$B$37</xm:f>
          </x14:formula1>
          <xm:sqref>C22:C42</xm:sqref>
        </x14:dataValidation>
        <x14:dataValidation type="list" allowBlank="1" showInputMessage="1" showErrorMessage="1" xr:uid="{E8E0A320-852A-4D48-9090-6EA94601A7FA}">
          <x14:formula1>
            <xm:f>'HIDDEN_DATA VALIDATION'!$H$2:$H$38</xm:f>
          </x14:formula1>
          <xm:sqref>I22:I42</xm:sqref>
        </x14:dataValidation>
        <x14:dataValidation type="list" allowBlank="1" showErrorMessage="1" prompt="Freeform" xr:uid="{8EA85E81-C0D2-420F-96DA-19D4C10BD48B}">
          <x14:formula1>
            <xm:f>'HIDDEN_DATA VALIDATION'!$G$2:$G$10</xm:f>
          </x14:formula1>
          <xm:sqref>H22:H42</xm:sqref>
        </x14:dataValidation>
        <x14:dataValidation type="list" allowBlank="1" showInputMessage="1" showErrorMessage="1" xr:uid="{A6614C21-91E9-44A5-ADE6-B8540616DEA0}">
          <x14:formula1>
            <xm:f>'HIDDEN_DATA VALIDATION'!$D$2:$D$102</xm:f>
          </x14:formula1>
          <xm:sqref>E22:E42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9748-D878-44BE-BCE4-7E8849883660}">
  <dimension ref="A1"/>
  <sheetViews>
    <sheetView workbookViewId="0">
      <selection activeCell="Q19" sqref="Q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B172-7503-4212-9352-EE293E81CB0E}">
  <dimension ref="B3:B46"/>
  <sheetViews>
    <sheetView zoomScale="76" zoomScaleNormal="76" workbookViewId="0">
      <selection activeCell="Q19" sqref="Q19"/>
    </sheetView>
  </sheetViews>
  <sheetFormatPr defaultRowHeight="15" x14ac:dyDescent="0.25"/>
  <cols>
    <col min="2" max="2" width="67.42578125" customWidth="1"/>
  </cols>
  <sheetData>
    <row r="3" spans="2:2" x14ac:dyDescent="0.25">
      <c r="B3" s="267"/>
    </row>
    <row r="4" spans="2:2" x14ac:dyDescent="0.25">
      <c r="B4" s="267"/>
    </row>
    <row r="6" spans="2:2" x14ac:dyDescent="0.25">
      <c r="B6" s="268" t="s">
        <v>129</v>
      </c>
    </row>
    <row r="7" spans="2:2" x14ac:dyDescent="0.25">
      <c r="B7" s="268" t="s">
        <v>130</v>
      </c>
    </row>
    <row r="46" spans="2:2" x14ac:dyDescent="0.25">
      <c r="B46" s="269" t="s">
        <v>131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27DE-6C2C-4DA0-9E79-87E31ACDBE06}">
  <sheetPr>
    <tabColor theme="3" tint="0.249977111117893"/>
  </sheetPr>
  <dimension ref="A1:AP87"/>
  <sheetViews>
    <sheetView showGridLines="0" topLeftCell="F1" zoomScale="85" zoomScaleNormal="85" workbookViewId="0">
      <selection activeCell="B51" sqref="B51"/>
    </sheetView>
  </sheetViews>
  <sheetFormatPr defaultRowHeight="15.75" x14ac:dyDescent="0.25"/>
  <cols>
    <col min="1" max="1" width="22.42578125" style="41" customWidth="1"/>
    <col min="2" max="2" width="28.5703125" style="41" customWidth="1"/>
    <col min="3" max="4" width="22.42578125" style="41" customWidth="1"/>
    <col min="5" max="5" width="33.5703125" style="41" bestFit="1" customWidth="1"/>
    <col min="6" max="6" width="30.28515625" style="41" bestFit="1" customWidth="1"/>
    <col min="7" max="40" width="22.42578125" style="41" customWidth="1"/>
    <col min="41" max="42" width="19.42578125" style="41" bestFit="1" customWidth="1"/>
  </cols>
  <sheetData>
    <row r="1" spans="1:42" s="100" customFormat="1" ht="37.5" customHeight="1" x14ac:dyDescent="0.3">
      <c r="A1" s="48" t="s">
        <v>56</v>
      </c>
      <c r="B1" s="49" t="s">
        <v>43</v>
      </c>
      <c r="C1" s="49" t="s">
        <v>57</v>
      </c>
      <c r="D1" s="48" t="s">
        <v>12</v>
      </c>
      <c r="E1" s="48" t="s">
        <v>157</v>
      </c>
      <c r="F1" s="48" t="s">
        <v>58</v>
      </c>
      <c r="G1" s="49" t="s">
        <v>133</v>
      </c>
      <c r="H1" s="49" t="s">
        <v>60</v>
      </c>
      <c r="I1" s="77" t="s">
        <v>61</v>
      </c>
      <c r="J1" s="77" t="s">
        <v>158</v>
      </c>
      <c r="K1" s="77" t="s">
        <v>63</v>
      </c>
      <c r="L1" s="77" t="s">
        <v>134</v>
      </c>
      <c r="M1" s="77" t="s">
        <v>65</v>
      </c>
      <c r="N1" s="77" t="s">
        <v>135</v>
      </c>
      <c r="O1" s="77" t="s">
        <v>66</v>
      </c>
      <c r="P1" s="77" t="s">
        <v>48</v>
      </c>
      <c r="Q1" s="77" t="s">
        <v>49</v>
      </c>
      <c r="R1" s="77" t="s">
        <v>67</v>
      </c>
      <c r="S1" s="50" t="s">
        <v>22</v>
      </c>
      <c r="T1" s="50" t="s">
        <v>159</v>
      </c>
      <c r="U1" s="51" t="s">
        <v>72</v>
      </c>
      <c r="V1" s="50" t="s">
        <v>73</v>
      </c>
      <c r="W1" s="52" t="s">
        <v>16</v>
      </c>
      <c r="X1" s="52" t="s">
        <v>68</v>
      </c>
      <c r="Y1" s="52" t="s">
        <v>69</v>
      </c>
      <c r="Z1" s="53" t="s">
        <v>160</v>
      </c>
      <c r="AA1" s="54" t="s">
        <v>161</v>
      </c>
      <c r="AB1" s="55" t="s">
        <v>162</v>
      </c>
      <c r="AC1" s="55" t="s">
        <v>163</v>
      </c>
      <c r="AD1" s="55" t="s">
        <v>164</v>
      </c>
      <c r="AE1" s="75" t="s">
        <v>70</v>
      </c>
      <c r="AF1" s="74" t="s">
        <v>165</v>
      </c>
      <c r="AG1" s="74" t="s">
        <v>166</v>
      </c>
      <c r="AH1" s="75" t="s">
        <v>167</v>
      </c>
      <c r="AI1" s="75" t="s">
        <v>168</v>
      </c>
      <c r="AJ1" s="75" t="s">
        <v>169</v>
      </c>
      <c r="AK1" s="74" t="s">
        <v>170</v>
      </c>
      <c r="AL1" s="74" t="s">
        <v>171</v>
      </c>
      <c r="AM1" s="76" t="s">
        <v>172</v>
      </c>
      <c r="AN1" s="76" t="s">
        <v>173</v>
      </c>
    </row>
    <row r="2" spans="1:42" s="102" customFormat="1" ht="31.5" x14ac:dyDescent="0.25">
      <c r="A2" s="101" t="s">
        <v>174</v>
      </c>
      <c r="B2" s="99" t="s">
        <v>175</v>
      </c>
      <c r="C2" s="42" t="s">
        <v>176</v>
      </c>
      <c r="D2" s="99" t="s">
        <v>177</v>
      </c>
      <c r="E2" s="99" t="s">
        <v>178</v>
      </c>
      <c r="F2" s="99" t="s">
        <v>179</v>
      </c>
      <c r="G2" s="99" t="s">
        <v>91</v>
      </c>
      <c r="H2" s="99" t="s">
        <v>78</v>
      </c>
      <c r="I2" s="42" t="s">
        <v>176</v>
      </c>
      <c r="J2" s="42" t="s">
        <v>176</v>
      </c>
      <c r="K2" s="42" t="s">
        <v>176</v>
      </c>
      <c r="L2" s="42" t="s">
        <v>176</v>
      </c>
      <c r="M2" s="42" t="s">
        <v>176</v>
      </c>
      <c r="N2" s="42" t="s">
        <v>176</v>
      </c>
      <c r="O2" s="42" t="s">
        <v>176</v>
      </c>
      <c r="P2" s="45">
        <v>45658</v>
      </c>
      <c r="Q2" s="45">
        <f>P2+30</f>
        <v>45688</v>
      </c>
      <c r="R2" s="46">
        <f>SUM(Q2-P2)/4</f>
        <v>7.5</v>
      </c>
      <c r="S2" s="43" t="s">
        <v>180</v>
      </c>
      <c r="T2" s="43" t="s">
        <v>180</v>
      </c>
      <c r="U2" s="44" t="s">
        <v>181</v>
      </c>
      <c r="V2" s="44" t="s">
        <v>182</v>
      </c>
      <c r="W2" s="43" t="s">
        <v>180</v>
      </c>
      <c r="X2" s="43" t="s">
        <v>180</v>
      </c>
      <c r="Y2" s="43" t="s">
        <v>180</v>
      </c>
      <c r="Z2" s="47" t="s">
        <v>183</v>
      </c>
      <c r="AA2" s="47" t="s">
        <v>184</v>
      </c>
      <c r="AB2" s="47" t="s">
        <v>185</v>
      </c>
      <c r="AC2" s="47" t="s">
        <v>186</v>
      </c>
      <c r="AD2" s="47" t="s">
        <v>186</v>
      </c>
      <c r="AE2" s="42" t="s">
        <v>176</v>
      </c>
      <c r="AF2" s="42" t="s">
        <v>176</v>
      </c>
      <c r="AG2" s="43" t="s">
        <v>180</v>
      </c>
      <c r="AH2" s="43" t="s">
        <v>180</v>
      </c>
      <c r="AI2" s="43" t="s">
        <v>180</v>
      </c>
      <c r="AJ2" s="43" t="s">
        <v>180</v>
      </c>
      <c r="AK2" s="47" t="s">
        <v>187</v>
      </c>
      <c r="AL2" s="47" t="s">
        <v>187</v>
      </c>
      <c r="AM2" s="43" t="s">
        <v>180</v>
      </c>
      <c r="AN2" s="43" t="s">
        <v>180</v>
      </c>
    </row>
    <row r="3" spans="1:42" s="105" customFormat="1" x14ac:dyDescent="0.25">
      <c r="A3" s="103" t="s">
        <v>53</v>
      </c>
      <c r="B3" s="103" t="s">
        <v>188</v>
      </c>
      <c r="C3" s="104"/>
      <c r="D3" s="99" t="s">
        <v>189</v>
      </c>
      <c r="E3" s="99" t="s">
        <v>190</v>
      </c>
      <c r="F3" s="99" t="s">
        <v>191</v>
      </c>
      <c r="G3" s="99" t="s">
        <v>141</v>
      </c>
      <c r="H3" s="99" t="s">
        <v>92</v>
      </c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</row>
    <row r="4" spans="1:42" s="105" customFormat="1" x14ac:dyDescent="0.25">
      <c r="A4" s="103" t="s">
        <v>192</v>
      </c>
      <c r="B4" s="103" t="s">
        <v>193</v>
      </c>
      <c r="C4" s="104"/>
      <c r="D4" s="99" t="s">
        <v>4</v>
      </c>
      <c r="E4" s="99" t="s">
        <v>194</v>
      </c>
      <c r="F4" s="99" t="s">
        <v>195</v>
      </c>
      <c r="G4" s="99" t="s">
        <v>77</v>
      </c>
      <c r="H4" s="99" t="s">
        <v>142</v>
      </c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</row>
    <row r="5" spans="1:42" s="105" customFormat="1" x14ac:dyDescent="0.25">
      <c r="A5" s="103" t="s">
        <v>196</v>
      </c>
      <c r="B5" s="103" t="s">
        <v>197</v>
      </c>
      <c r="C5" s="104"/>
      <c r="D5" s="99" t="s">
        <v>23</v>
      </c>
      <c r="E5" s="99" t="s">
        <v>198</v>
      </c>
      <c r="F5" s="99" t="s">
        <v>199</v>
      </c>
      <c r="G5" s="99" t="s">
        <v>200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</row>
    <row r="6" spans="1:42" s="105" customFormat="1" x14ac:dyDescent="0.25">
      <c r="A6" s="103" t="s">
        <v>201</v>
      </c>
      <c r="B6" s="103" t="s">
        <v>202</v>
      </c>
      <c r="C6" s="104"/>
      <c r="D6" s="99" t="s">
        <v>194</v>
      </c>
      <c r="E6" s="99" t="s">
        <v>203</v>
      </c>
      <c r="F6" s="106" t="s">
        <v>204</v>
      </c>
      <c r="G6" s="99" t="s">
        <v>205</v>
      </c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</row>
    <row r="7" spans="1:42" s="105" customFormat="1" x14ac:dyDescent="0.25">
      <c r="A7" s="103" t="s">
        <v>102</v>
      </c>
      <c r="B7" s="103" t="s">
        <v>44</v>
      </c>
      <c r="C7" s="104"/>
      <c r="D7" s="99" t="s">
        <v>206</v>
      </c>
      <c r="E7" s="103" t="s">
        <v>207</v>
      </c>
      <c r="F7" s="106" t="s">
        <v>208</v>
      </c>
      <c r="G7" s="99" t="s">
        <v>209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</row>
    <row r="8" spans="1:42" s="105" customFormat="1" x14ac:dyDescent="0.25">
      <c r="A8" s="103" t="s">
        <v>210</v>
      </c>
      <c r="B8" s="103" t="s">
        <v>211</v>
      </c>
      <c r="C8" s="104"/>
      <c r="D8" s="103" t="s">
        <v>212</v>
      </c>
      <c r="E8" s="103" t="s">
        <v>213</v>
      </c>
      <c r="F8" s="106" t="s">
        <v>214</v>
      </c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</row>
    <row r="9" spans="1:42" s="105" customFormat="1" x14ac:dyDescent="0.25">
      <c r="A9" s="103" t="s">
        <v>100</v>
      </c>
      <c r="B9" s="103" t="s">
        <v>215</v>
      </c>
      <c r="C9" s="104"/>
      <c r="D9" s="103" t="s">
        <v>154</v>
      </c>
      <c r="E9" s="103" t="s">
        <v>216</v>
      </c>
      <c r="F9" s="107" t="s">
        <v>217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</row>
    <row r="10" spans="1:42" s="105" customFormat="1" x14ac:dyDescent="0.25">
      <c r="A10" s="103" t="s">
        <v>103</v>
      </c>
      <c r="B10" s="103" t="s">
        <v>218</v>
      </c>
      <c r="C10" s="104"/>
      <c r="D10" s="103" t="s">
        <v>219</v>
      </c>
      <c r="E10" s="103" t="s">
        <v>220</v>
      </c>
      <c r="F10" s="107" t="s">
        <v>221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</row>
    <row r="11" spans="1:42" s="105" customFormat="1" x14ac:dyDescent="0.25">
      <c r="A11" s="103" t="s">
        <v>222</v>
      </c>
      <c r="B11" s="103" t="s">
        <v>223</v>
      </c>
      <c r="C11" s="104"/>
      <c r="D11" s="103" t="s">
        <v>75</v>
      </c>
      <c r="E11" s="103" t="s">
        <v>224</v>
      </c>
      <c r="F11" s="99" t="s">
        <v>225</v>
      </c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</row>
    <row r="12" spans="1:42" s="105" customFormat="1" x14ac:dyDescent="0.25">
      <c r="A12" s="103" t="s">
        <v>226</v>
      </c>
      <c r="B12" s="103" t="s">
        <v>227</v>
      </c>
      <c r="C12" s="104"/>
      <c r="D12" s="103" t="s">
        <v>228</v>
      </c>
      <c r="E12" s="103" t="s">
        <v>229</v>
      </c>
      <c r="F12" s="99" t="s">
        <v>230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</row>
    <row r="13" spans="1:42" s="105" customFormat="1" x14ac:dyDescent="0.25">
      <c r="A13" s="103" t="s">
        <v>51</v>
      </c>
      <c r="B13" s="103" t="s">
        <v>231</v>
      </c>
      <c r="C13" s="104"/>
      <c r="D13" s="165" t="s">
        <v>178</v>
      </c>
      <c r="E13" s="103" t="s">
        <v>232</v>
      </c>
      <c r="F13" s="99" t="s">
        <v>233</v>
      </c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</row>
    <row r="14" spans="1:42" s="105" customFormat="1" x14ac:dyDescent="0.25">
      <c r="A14" s="103" t="s">
        <v>234</v>
      </c>
      <c r="B14" s="103" t="s">
        <v>235</v>
      </c>
      <c r="C14" s="104"/>
      <c r="D14" s="165" t="s">
        <v>236</v>
      </c>
      <c r="E14" s="103" t="s">
        <v>194</v>
      </c>
      <c r="F14" s="99" t="s">
        <v>237</v>
      </c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</row>
    <row r="15" spans="1:42" s="105" customFormat="1" x14ac:dyDescent="0.25">
      <c r="A15" s="103" t="s">
        <v>101</v>
      </c>
      <c r="B15" s="103" t="s">
        <v>238</v>
      </c>
      <c r="C15" s="104"/>
      <c r="D15" s="165"/>
      <c r="E15" s="103" t="s">
        <v>239</v>
      </c>
      <c r="F15" s="103" t="s">
        <v>240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</row>
    <row r="16" spans="1:42" s="105" customFormat="1" x14ac:dyDescent="0.25">
      <c r="A16" s="103" t="s">
        <v>241</v>
      </c>
      <c r="B16" s="103" t="s">
        <v>242</v>
      </c>
      <c r="C16" s="104"/>
      <c r="D16" s="104"/>
      <c r="E16" s="103" t="s">
        <v>243</v>
      </c>
      <c r="F16" s="103" t="s">
        <v>156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</row>
    <row r="17" spans="1:42" s="105" customFormat="1" x14ac:dyDescent="0.25">
      <c r="A17" s="103" t="s">
        <v>244</v>
      </c>
      <c r="B17" s="103" t="s">
        <v>245</v>
      </c>
      <c r="C17" s="104"/>
      <c r="D17" s="104"/>
      <c r="E17" s="103" t="s">
        <v>246</v>
      </c>
      <c r="F17" s="103" t="s">
        <v>155</v>
      </c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</row>
    <row r="18" spans="1:42" s="105" customFormat="1" x14ac:dyDescent="0.25">
      <c r="A18" s="103" t="s">
        <v>247</v>
      </c>
      <c r="B18" s="103" t="s">
        <v>248</v>
      </c>
      <c r="C18" s="104"/>
      <c r="D18" s="104"/>
      <c r="E18" s="103" t="s">
        <v>249</v>
      </c>
      <c r="F18" s="103" t="s">
        <v>250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</row>
    <row r="19" spans="1:42" s="105" customFormat="1" x14ac:dyDescent="0.25">
      <c r="A19" s="103" t="s">
        <v>24</v>
      </c>
      <c r="B19" s="103" t="s">
        <v>251</v>
      </c>
      <c r="C19" s="104"/>
      <c r="D19" s="104"/>
      <c r="E19" s="103" t="s">
        <v>252</v>
      </c>
      <c r="F19" s="103" t="s">
        <v>253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</row>
    <row r="20" spans="1:42" s="105" customFormat="1" x14ac:dyDescent="0.25">
      <c r="A20" s="103" t="s">
        <v>228</v>
      </c>
      <c r="B20" s="103" t="s">
        <v>254</v>
      </c>
      <c r="C20" s="104"/>
      <c r="D20" s="104"/>
      <c r="E20" s="103" t="s">
        <v>255</v>
      </c>
      <c r="F20" s="103" t="s">
        <v>97</v>
      </c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</row>
    <row r="21" spans="1:42" s="105" customFormat="1" x14ac:dyDescent="0.25">
      <c r="A21" s="104"/>
      <c r="B21" s="103" t="s">
        <v>256</v>
      </c>
      <c r="C21" s="104"/>
      <c r="D21" s="104"/>
      <c r="E21" s="103" t="s">
        <v>220</v>
      </c>
      <c r="F21" s="103" t="s">
        <v>257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</row>
    <row r="22" spans="1:42" s="105" customFormat="1" x14ac:dyDescent="0.25">
      <c r="A22" s="104"/>
      <c r="B22" s="103" t="s">
        <v>258</v>
      </c>
      <c r="C22" s="104"/>
      <c r="D22" s="104"/>
      <c r="E22" s="103" t="s">
        <v>259</v>
      </c>
      <c r="F22" s="103" t="s">
        <v>260</v>
      </c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</row>
    <row r="23" spans="1:42" s="105" customFormat="1" x14ac:dyDescent="0.25">
      <c r="A23" s="104"/>
      <c r="B23" s="103" t="s">
        <v>228</v>
      </c>
      <c r="C23" s="104"/>
      <c r="D23" s="104"/>
      <c r="E23" s="103" t="s">
        <v>216</v>
      </c>
      <c r="F23" s="103" t="s">
        <v>261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</row>
    <row r="24" spans="1:42" s="105" customFormat="1" x14ac:dyDescent="0.25">
      <c r="A24" s="104"/>
      <c r="B24" s="104"/>
      <c r="C24" s="104"/>
      <c r="D24" s="104"/>
      <c r="E24" s="103" t="s">
        <v>262</v>
      </c>
      <c r="F24" s="103" t="s">
        <v>263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</row>
    <row r="25" spans="1:42" s="105" customFormat="1" x14ac:dyDescent="0.25">
      <c r="A25" s="104"/>
      <c r="B25" s="104"/>
      <c r="C25" s="104"/>
      <c r="D25" s="104"/>
      <c r="E25" s="103" t="s">
        <v>264</v>
      </c>
      <c r="F25" s="103" t="s">
        <v>265</v>
      </c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</row>
    <row r="26" spans="1:42" s="105" customFormat="1" x14ac:dyDescent="0.25">
      <c r="A26" s="104"/>
      <c r="B26" s="104"/>
      <c r="C26" s="104"/>
      <c r="D26" s="104"/>
      <c r="E26" s="103" t="s">
        <v>266</v>
      </c>
      <c r="F26" s="103" t="s">
        <v>267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</row>
    <row r="27" spans="1:42" s="105" customFormat="1" x14ac:dyDescent="0.25">
      <c r="A27" s="104"/>
      <c r="B27" s="104"/>
      <c r="C27" s="104"/>
      <c r="D27" s="104"/>
      <c r="E27" s="103" t="s">
        <v>268</v>
      </c>
      <c r="F27" s="103" t="s">
        <v>269</v>
      </c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</row>
    <row r="28" spans="1:42" s="105" customFormat="1" x14ac:dyDescent="0.25">
      <c r="A28" s="104"/>
      <c r="B28" s="104"/>
      <c r="C28" s="104"/>
      <c r="D28" s="104"/>
      <c r="E28" s="103" t="s">
        <v>228</v>
      </c>
      <c r="F28" s="103" t="s">
        <v>270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</row>
    <row r="29" spans="1:42" s="105" customFormat="1" x14ac:dyDescent="0.25">
      <c r="A29" s="104"/>
      <c r="B29" s="104"/>
      <c r="C29" s="104"/>
      <c r="D29" s="104"/>
      <c r="E29" s="104"/>
      <c r="F29" s="103" t="s">
        <v>271</v>
      </c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</row>
    <row r="30" spans="1:42" s="105" customFormat="1" x14ac:dyDescent="0.25">
      <c r="A30" s="104"/>
      <c r="B30" s="104"/>
      <c r="C30" s="104"/>
      <c r="D30" s="104"/>
      <c r="E30" s="104"/>
      <c r="F30" s="103" t="s">
        <v>272</v>
      </c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</row>
    <row r="31" spans="1:42" s="105" customFormat="1" x14ac:dyDescent="0.25">
      <c r="A31" s="104"/>
      <c r="B31" s="104"/>
      <c r="C31" s="104"/>
      <c r="D31" s="104"/>
      <c r="E31" s="104"/>
      <c r="F31" s="103" t="s">
        <v>87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</row>
    <row r="32" spans="1:42" s="105" customFormat="1" x14ac:dyDescent="0.25">
      <c r="A32" s="104"/>
      <c r="B32" s="104"/>
      <c r="C32" s="104"/>
      <c r="D32" s="104"/>
      <c r="E32" s="104"/>
      <c r="F32" s="103" t="s">
        <v>273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</row>
    <row r="33" spans="1:42" s="105" customFormat="1" x14ac:dyDescent="0.25">
      <c r="A33" s="104"/>
      <c r="B33" s="104"/>
      <c r="C33" s="104"/>
      <c r="D33" s="104"/>
      <c r="E33" s="104"/>
      <c r="F33" s="103" t="s">
        <v>274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</row>
    <row r="34" spans="1:42" s="105" customFormat="1" x14ac:dyDescent="0.25">
      <c r="A34" s="104"/>
      <c r="B34" s="104"/>
      <c r="C34" s="104"/>
      <c r="D34" s="104"/>
      <c r="E34" s="104"/>
      <c r="F34" s="103" t="s">
        <v>275</v>
      </c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</row>
    <row r="35" spans="1:42" s="105" customFormat="1" x14ac:dyDescent="0.25">
      <c r="A35" s="104"/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</row>
    <row r="36" spans="1:42" s="105" customFormat="1" x14ac:dyDescent="0.25">
      <c r="A36" s="104"/>
      <c r="B36" s="104"/>
      <c r="C36" s="104"/>
      <c r="D36" s="104"/>
      <c r="E36" s="104"/>
      <c r="F36" s="103" t="s">
        <v>90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</row>
    <row r="37" spans="1:42" s="105" customFormat="1" x14ac:dyDescent="0.25">
      <c r="A37" s="104"/>
      <c r="B37" s="104"/>
      <c r="C37" s="104"/>
      <c r="D37" s="104"/>
      <c r="E37" s="104"/>
      <c r="F37" s="103" t="s">
        <v>276</v>
      </c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</row>
    <row r="38" spans="1:42" s="105" customFormat="1" x14ac:dyDescent="0.25">
      <c r="A38" s="104"/>
      <c r="B38" s="104"/>
      <c r="C38" s="104"/>
      <c r="D38" s="104"/>
      <c r="E38" s="104"/>
      <c r="F38" s="103" t="s">
        <v>277</v>
      </c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</row>
    <row r="39" spans="1:42" s="105" customFormat="1" x14ac:dyDescent="0.25">
      <c r="A39" s="104"/>
      <c r="B39" s="104"/>
      <c r="C39" s="104"/>
      <c r="D39" s="104"/>
      <c r="E39" s="104"/>
      <c r="F39" s="165" t="s">
        <v>278</v>
      </c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</row>
    <row r="40" spans="1:42" x14ac:dyDescent="0.25">
      <c r="F40" s="165" t="s">
        <v>279</v>
      </c>
    </row>
    <row r="41" spans="1:42" x14ac:dyDescent="0.25">
      <c r="F41" s="165" t="s">
        <v>280</v>
      </c>
    </row>
    <row r="42" spans="1:42" x14ac:dyDescent="0.25">
      <c r="F42" s="41" t="s">
        <v>281</v>
      </c>
    </row>
    <row r="43" spans="1:42" x14ac:dyDescent="0.25">
      <c r="F43" s="41" t="s">
        <v>282</v>
      </c>
    </row>
    <row r="44" spans="1:42" x14ac:dyDescent="0.25">
      <c r="A44" s="82" t="s">
        <v>283</v>
      </c>
      <c r="B44" s="82" t="s">
        <v>284</v>
      </c>
    </row>
    <row r="45" spans="1:42" x14ac:dyDescent="0.25">
      <c r="A45" s="314" t="s">
        <v>285</v>
      </c>
      <c r="B45" s="84" t="s">
        <v>179</v>
      </c>
    </row>
    <row r="46" spans="1:42" x14ac:dyDescent="0.25">
      <c r="A46" s="315"/>
      <c r="B46" s="84" t="s">
        <v>191</v>
      </c>
    </row>
    <row r="47" spans="1:42" x14ac:dyDescent="0.25">
      <c r="A47" s="316"/>
      <c r="B47" s="84" t="s">
        <v>240</v>
      </c>
    </row>
    <row r="48" spans="1:42" x14ac:dyDescent="0.25">
      <c r="A48" s="83" t="s">
        <v>189</v>
      </c>
      <c r="B48" s="84" t="s">
        <v>199</v>
      </c>
    </row>
    <row r="49" spans="1:2" x14ac:dyDescent="0.25">
      <c r="A49" s="311" t="s">
        <v>4</v>
      </c>
      <c r="B49" s="85" t="s">
        <v>204</v>
      </c>
    </row>
    <row r="50" spans="1:2" x14ac:dyDescent="0.25">
      <c r="A50" s="317"/>
      <c r="B50" s="85" t="s">
        <v>208</v>
      </c>
    </row>
    <row r="51" spans="1:2" x14ac:dyDescent="0.25">
      <c r="A51" s="317"/>
      <c r="B51" s="85" t="s">
        <v>214</v>
      </c>
    </row>
    <row r="52" spans="1:2" x14ac:dyDescent="0.25">
      <c r="A52" s="317"/>
      <c r="B52" s="86" t="s">
        <v>217</v>
      </c>
    </row>
    <row r="53" spans="1:2" x14ac:dyDescent="0.25">
      <c r="A53" s="313"/>
      <c r="B53" s="86" t="s">
        <v>221</v>
      </c>
    </row>
    <row r="54" spans="1:2" x14ac:dyDescent="0.25">
      <c r="A54" s="311" t="s">
        <v>286</v>
      </c>
      <c r="B54" s="84" t="s">
        <v>225</v>
      </c>
    </row>
    <row r="55" spans="1:2" x14ac:dyDescent="0.25">
      <c r="A55" s="312"/>
      <c r="B55" s="84" t="s">
        <v>230</v>
      </c>
    </row>
    <row r="56" spans="1:2" x14ac:dyDescent="0.25">
      <c r="A56" s="312"/>
      <c r="B56" s="84" t="s">
        <v>233</v>
      </c>
    </row>
    <row r="57" spans="1:2" x14ac:dyDescent="0.25">
      <c r="A57" s="313"/>
      <c r="B57" s="84" t="s">
        <v>237</v>
      </c>
    </row>
    <row r="58" spans="1:2" x14ac:dyDescent="0.25">
      <c r="A58" s="83" t="s">
        <v>287</v>
      </c>
      <c r="B58" s="84" t="s">
        <v>237</v>
      </c>
    </row>
    <row r="59" spans="1:2" x14ac:dyDescent="0.25">
      <c r="A59" s="83" t="s">
        <v>288</v>
      </c>
      <c r="B59" s="84" t="s">
        <v>230</v>
      </c>
    </row>
    <row r="60" spans="1:2" x14ac:dyDescent="0.25">
      <c r="A60" s="311" t="s">
        <v>212</v>
      </c>
      <c r="B60" s="84" t="s">
        <v>195</v>
      </c>
    </row>
    <row r="61" spans="1:2" x14ac:dyDescent="0.25">
      <c r="A61" s="313"/>
      <c r="B61" s="84" t="s">
        <v>199</v>
      </c>
    </row>
    <row r="62" spans="1:2" x14ac:dyDescent="0.25">
      <c r="A62" s="311" t="s">
        <v>154</v>
      </c>
      <c r="B62" s="84" t="s">
        <v>156</v>
      </c>
    </row>
    <row r="63" spans="1:2" x14ac:dyDescent="0.25">
      <c r="A63" s="312"/>
      <c r="B63" s="84" t="s">
        <v>155</v>
      </c>
    </row>
    <row r="64" spans="1:2" x14ac:dyDescent="0.25">
      <c r="A64" s="312"/>
      <c r="B64" s="84" t="s">
        <v>250</v>
      </c>
    </row>
    <row r="65" spans="1:2" x14ac:dyDescent="0.25">
      <c r="A65" s="313"/>
      <c r="B65" s="84" t="s">
        <v>199</v>
      </c>
    </row>
    <row r="66" spans="1:2" x14ac:dyDescent="0.25">
      <c r="A66" s="314" t="s">
        <v>219</v>
      </c>
      <c r="B66" s="84" t="s">
        <v>199</v>
      </c>
    </row>
    <row r="67" spans="1:2" x14ac:dyDescent="0.25">
      <c r="A67" s="316"/>
      <c r="B67" s="84" t="s">
        <v>195</v>
      </c>
    </row>
    <row r="68" spans="1:2" x14ac:dyDescent="0.25">
      <c r="A68" s="311" t="s">
        <v>75</v>
      </c>
      <c r="B68" s="84" t="s">
        <v>253</v>
      </c>
    </row>
    <row r="69" spans="1:2" x14ac:dyDescent="0.25">
      <c r="A69" s="312"/>
      <c r="B69" s="84" t="s">
        <v>97</v>
      </c>
    </row>
    <row r="70" spans="1:2" x14ac:dyDescent="0.25">
      <c r="A70" s="312"/>
      <c r="B70" s="84" t="s">
        <v>257</v>
      </c>
    </row>
    <row r="71" spans="1:2" x14ac:dyDescent="0.25">
      <c r="A71" s="312"/>
      <c r="B71" s="84" t="s">
        <v>260</v>
      </c>
    </row>
    <row r="72" spans="1:2" x14ac:dyDescent="0.25">
      <c r="A72" s="312"/>
      <c r="B72" s="84" t="s">
        <v>261</v>
      </c>
    </row>
    <row r="73" spans="1:2" x14ac:dyDescent="0.25">
      <c r="A73" s="312"/>
      <c r="B73" s="84" t="s">
        <v>263</v>
      </c>
    </row>
    <row r="74" spans="1:2" x14ac:dyDescent="0.25">
      <c r="A74" s="312"/>
      <c r="B74" s="84" t="s">
        <v>265</v>
      </c>
    </row>
    <row r="75" spans="1:2" x14ac:dyDescent="0.25">
      <c r="A75" s="312"/>
      <c r="B75" s="84" t="s">
        <v>267</v>
      </c>
    </row>
    <row r="76" spans="1:2" x14ac:dyDescent="0.25">
      <c r="A76" s="312"/>
      <c r="B76" s="84" t="s">
        <v>269</v>
      </c>
    </row>
    <row r="77" spans="1:2" x14ac:dyDescent="0.25">
      <c r="A77" s="312"/>
      <c r="B77" s="84" t="s">
        <v>270</v>
      </c>
    </row>
    <row r="78" spans="1:2" x14ac:dyDescent="0.25">
      <c r="A78" s="312"/>
      <c r="B78" s="84" t="s">
        <v>271</v>
      </c>
    </row>
    <row r="79" spans="1:2" x14ac:dyDescent="0.25">
      <c r="A79" s="312"/>
      <c r="B79" s="84" t="s">
        <v>272</v>
      </c>
    </row>
    <row r="80" spans="1:2" x14ac:dyDescent="0.25">
      <c r="A80" s="312"/>
      <c r="B80" s="84" t="s">
        <v>87</v>
      </c>
    </row>
    <row r="81" spans="1:2" x14ac:dyDescent="0.25">
      <c r="A81" s="312"/>
      <c r="B81" s="84" t="s">
        <v>273</v>
      </c>
    </row>
    <row r="82" spans="1:2" x14ac:dyDescent="0.25">
      <c r="A82" s="312"/>
      <c r="B82" s="84" t="s">
        <v>274</v>
      </c>
    </row>
    <row r="83" spans="1:2" x14ac:dyDescent="0.25">
      <c r="A83" s="312"/>
      <c r="B83" s="84" t="s">
        <v>275</v>
      </c>
    </row>
    <row r="84" spans="1:2" x14ac:dyDescent="0.25">
      <c r="A84" s="312"/>
      <c r="B84" s="84" t="s">
        <v>76</v>
      </c>
    </row>
    <row r="85" spans="1:2" x14ac:dyDescent="0.25">
      <c r="A85" s="312"/>
      <c r="B85" s="84" t="s">
        <v>90</v>
      </c>
    </row>
    <row r="86" spans="1:2" x14ac:dyDescent="0.25">
      <c r="A86" s="312"/>
      <c r="B86" s="84" t="s">
        <v>276</v>
      </c>
    </row>
    <row r="87" spans="1:2" x14ac:dyDescent="0.25">
      <c r="A87" s="313"/>
      <c r="B87" s="84" t="s">
        <v>277</v>
      </c>
    </row>
  </sheetData>
  <mergeCells count="7">
    <mergeCell ref="A68:A87"/>
    <mergeCell ref="A45:A47"/>
    <mergeCell ref="A66:A67"/>
    <mergeCell ref="A49:A53"/>
    <mergeCell ref="A54:A57"/>
    <mergeCell ref="A60:A61"/>
    <mergeCell ref="A62:A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2928-B698-400F-976C-D0237A6E2FDB}">
  <sheetPr>
    <tabColor theme="5" tint="-0.249977111117893"/>
    <outlinePr summaryBelow="0" summaryRight="0"/>
  </sheetPr>
  <dimension ref="A1:AF598"/>
  <sheetViews>
    <sheetView showGridLines="0" zoomScale="85" zoomScaleNormal="85" workbookViewId="0">
      <selection activeCell="B51" sqref="B51"/>
    </sheetView>
  </sheetViews>
  <sheetFormatPr defaultColWidth="12.5703125" defaultRowHeight="15" customHeight="1" x14ac:dyDescent="0.25"/>
  <cols>
    <col min="1" max="1" width="17.140625" style="108" customWidth="1"/>
    <col min="2" max="2" width="12" style="108" customWidth="1"/>
    <col min="3" max="3" width="13.42578125" style="108" customWidth="1"/>
    <col min="4" max="4" width="11" style="108" customWidth="1"/>
    <col min="5" max="5" width="11.42578125" style="108" customWidth="1"/>
    <col min="6" max="6" width="30.85546875" style="108" customWidth="1"/>
    <col min="7" max="7" width="10.42578125" style="108" customWidth="1"/>
    <col min="8" max="8" width="10.7109375" style="108" customWidth="1"/>
    <col min="9" max="9" width="10.42578125" style="108" customWidth="1"/>
    <col min="10" max="10" width="12.42578125" style="108" customWidth="1"/>
    <col min="11" max="11" width="10.42578125" style="108" customWidth="1"/>
    <col min="12" max="12" width="12.42578125" style="108" customWidth="1"/>
    <col min="13" max="13" width="9.28515625" style="108" customWidth="1"/>
    <col min="14" max="14" width="12.42578125" style="108" customWidth="1"/>
    <col min="15" max="15" width="11" style="108" customWidth="1"/>
    <col min="16" max="16" width="10" style="108" customWidth="1"/>
    <col min="17" max="17" width="5.85546875" style="108" customWidth="1"/>
    <col min="18" max="18" width="12.42578125" style="108" customWidth="1"/>
    <col min="19" max="19" width="16.42578125" style="108" customWidth="1"/>
    <col min="20" max="21" width="11.85546875" style="108" bestFit="1" customWidth="1"/>
    <col min="22" max="22" width="11.5703125" style="108" customWidth="1"/>
    <col min="23" max="23" width="10.42578125" style="108" customWidth="1"/>
    <col min="24" max="24" width="13.5703125" style="108" customWidth="1"/>
    <col min="25" max="25" width="15.85546875" style="108" customWidth="1"/>
    <col min="26" max="26" width="12.5703125" style="108" customWidth="1"/>
    <col min="27" max="28" width="13.85546875" style="108" customWidth="1"/>
    <col min="29" max="29" width="10.85546875" style="108" customWidth="1"/>
    <col min="30" max="30" width="14.42578125" style="108" customWidth="1"/>
    <col min="31" max="31" width="7.42578125" style="108" customWidth="1"/>
    <col min="32" max="32" width="13.42578125" style="108" customWidth="1"/>
    <col min="33" max="16384" width="12.5703125" style="108"/>
  </cols>
  <sheetData>
    <row r="1" spans="1:32" ht="32.25" customHeight="1" x14ac:dyDescent="0.25">
      <c r="A1" s="115" t="s">
        <v>289</v>
      </c>
      <c r="B1" s="115" t="s">
        <v>290</v>
      </c>
      <c r="C1" s="116" t="s">
        <v>291</v>
      </c>
      <c r="D1" s="116" t="s">
        <v>292</v>
      </c>
      <c r="E1" s="116" t="s">
        <v>43</v>
      </c>
      <c r="F1" s="116" t="s">
        <v>45</v>
      </c>
      <c r="G1" s="116" t="s">
        <v>293</v>
      </c>
      <c r="H1" s="116" t="s">
        <v>294</v>
      </c>
      <c r="I1" s="117" t="s">
        <v>12</v>
      </c>
      <c r="J1" s="116" t="s">
        <v>47</v>
      </c>
      <c r="K1" s="116" t="s">
        <v>295</v>
      </c>
      <c r="L1" s="118" t="s">
        <v>48</v>
      </c>
      <c r="M1" s="118" t="s">
        <v>49</v>
      </c>
      <c r="N1" s="118" t="s">
        <v>296</v>
      </c>
      <c r="O1" s="118" t="s">
        <v>297</v>
      </c>
      <c r="P1" s="118" t="s">
        <v>298</v>
      </c>
      <c r="Q1" s="118" t="s">
        <v>299</v>
      </c>
      <c r="R1" s="118" t="s">
        <v>300</v>
      </c>
      <c r="S1" s="119" t="s">
        <v>301</v>
      </c>
      <c r="T1" s="119" t="s">
        <v>302</v>
      </c>
      <c r="U1" s="119" t="s">
        <v>303</v>
      </c>
      <c r="V1" s="120" t="s">
        <v>304</v>
      </c>
      <c r="W1" s="121" t="s">
        <v>305</v>
      </c>
      <c r="X1" s="121" t="s">
        <v>306</v>
      </c>
      <c r="Y1" s="122" t="s">
        <v>307</v>
      </c>
      <c r="Z1" s="123" t="s">
        <v>308</v>
      </c>
      <c r="AA1" s="121" t="s">
        <v>309</v>
      </c>
      <c r="AB1" s="121" t="s">
        <v>70</v>
      </c>
      <c r="AC1" s="124" t="s">
        <v>310</v>
      </c>
      <c r="AD1" s="124" t="s">
        <v>311</v>
      </c>
      <c r="AE1" s="121" t="s">
        <v>312</v>
      </c>
      <c r="AF1" s="116" t="s">
        <v>307</v>
      </c>
    </row>
    <row r="2" spans="1:32" ht="15.75" x14ac:dyDescent="0.25">
      <c r="A2" s="125" t="s">
        <v>313</v>
      </c>
      <c r="B2" s="125" t="s">
        <v>314</v>
      </c>
      <c r="C2" s="126"/>
      <c r="D2" s="127" t="s">
        <v>315</v>
      </c>
      <c r="E2" s="128" t="s">
        <v>44</v>
      </c>
      <c r="F2" s="129" t="s">
        <v>316</v>
      </c>
      <c r="G2" s="130" t="s">
        <v>317</v>
      </c>
      <c r="H2" s="131" t="s">
        <v>318</v>
      </c>
      <c r="I2" s="132" t="s">
        <v>154</v>
      </c>
      <c r="J2" s="133" t="s">
        <v>92</v>
      </c>
      <c r="K2" s="133" t="s">
        <v>136</v>
      </c>
      <c r="L2" s="134">
        <v>45658</v>
      </c>
      <c r="M2" s="135">
        <v>45716</v>
      </c>
      <c r="N2" s="136">
        <f t="shared" ref="N2:N15" si="0">(M2-L2)+1</f>
        <v>59</v>
      </c>
      <c r="O2" s="136">
        <f t="shared" ref="O2:O15" ca="1" si="1">M2-TODAY()+1</f>
        <v>-90</v>
      </c>
      <c r="P2" s="137">
        <f t="shared" ref="P2:P15" ca="1" si="2">MIN((N2-O2)/N2,1)</f>
        <v>1</v>
      </c>
      <c r="Q2" s="138"/>
      <c r="R2" s="139">
        <v>15830500</v>
      </c>
      <c r="S2" s="154">
        <v>66000</v>
      </c>
      <c r="T2" s="155">
        <v>21342.93</v>
      </c>
      <c r="U2" s="155">
        <f t="shared" ref="U2:U15" si="3">S2-T2</f>
        <v>44657.07</v>
      </c>
      <c r="V2" s="140">
        <f t="shared" ref="V2:V15" si="4">T2/S2</f>
        <v>0.32337772727272729</v>
      </c>
      <c r="W2" s="156">
        <f t="shared" ref="W2:W15" ca="1" si="5">IF(OR(V2="Spent is 0", P2=0), "Spent is 0 USD", V2/P2)</f>
        <v>0.32337772727272729</v>
      </c>
      <c r="X2" s="141" t="s">
        <v>91</v>
      </c>
      <c r="Y2" s="142">
        <v>6600000</v>
      </c>
      <c r="Z2" s="143">
        <v>2177650</v>
      </c>
      <c r="AA2" s="144">
        <f t="shared" ref="AA2:AA15" si="6">IF(ISNUMBER(Z2/Y2), Z2/Y2, "-")</f>
        <v>0.32994696969696968</v>
      </c>
      <c r="AB2" s="144" t="s">
        <v>85</v>
      </c>
      <c r="AC2" s="145">
        <v>0.01</v>
      </c>
      <c r="AD2" s="146">
        <f>T2/Z2</f>
        <v>9.8009000528092218E-3</v>
      </c>
      <c r="AE2" s="147"/>
      <c r="AF2" s="142">
        <v>6346154</v>
      </c>
    </row>
    <row r="3" spans="1:32" ht="15.75" x14ac:dyDescent="0.25">
      <c r="A3" s="125" t="s">
        <v>319</v>
      </c>
      <c r="B3" s="125" t="s">
        <v>314</v>
      </c>
      <c r="C3" s="126"/>
      <c r="D3" s="127" t="s">
        <v>315</v>
      </c>
      <c r="E3" s="128" t="s">
        <v>320</v>
      </c>
      <c r="F3" s="129" t="s">
        <v>321</v>
      </c>
      <c r="G3" s="130" t="s">
        <v>317</v>
      </c>
      <c r="H3" s="131" t="s">
        <v>318</v>
      </c>
      <c r="I3" s="132" t="s">
        <v>322</v>
      </c>
      <c r="J3" s="133" t="s">
        <v>78</v>
      </c>
      <c r="K3" s="133" t="s">
        <v>136</v>
      </c>
      <c r="L3" s="134">
        <v>45658</v>
      </c>
      <c r="M3" s="135">
        <v>45716</v>
      </c>
      <c r="N3" s="136">
        <f t="shared" si="0"/>
        <v>59</v>
      </c>
      <c r="O3" s="136">
        <f t="shared" ca="1" si="1"/>
        <v>-90</v>
      </c>
      <c r="P3" s="137">
        <f t="shared" ca="1" si="2"/>
        <v>1</v>
      </c>
      <c r="Q3" s="138"/>
      <c r="R3" s="139">
        <v>9050000</v>
      </c>
      <c r="S3" s="154">
        <v>21800</v>
      </c>
      <c r="T3" s="155">
        <v>0</v>
      </c>
      <c r="U3" s="155">
        <f t="shared" si="3"/>
        <v>21800</v>
      </c>
      <c r="V3" s="140">
        <f t="shared" si="4"/>
        <v>0</v>
      </c>
      <c r="W3" s="156">
        <f t="shared" ca="1" si="5"/>
        <v>0</v>
      </c>
      <c r="X3" s="141" t="s">
        <v>78</v>
      </c>
      <c r="Y3" s="142">
        <v>109000000</v>
      </c>
      <c r="Z3" s="143" t="s">
        <v>384</v>
      </c>
      <c r="AA3" s="144" t="str">
        <f t="shared" si="6"/>
        <v>-</v>
      </c>
      <c r="AB3" s="144" t="s">
        <v>144</v>
      </c>
      <c r="AC3" s="145">
        <v>0.2</v>
      </c>
      <c r="AD3" s="148" t="s">
        <v>384</v>
      </c>
      <c r="AE3" s="147"/>
      <c r="AF3" s="142">
        <v>7266667</v>
      </c>
    </row>
    <row r="4" spans="1:32" ht="15.75" x14ac:dyDescent="0.25">
      <c r="A4" s="125" t="s">
        <v>319</v>
      </c>
      <c r="B4" s="125" t="s">
        <v>314</v>
      </c>
      <c r="C4" s="126"/>
      <c r="D4" s="127" t="s">
        <v>315</v>
      </c>
      <c r="E4" s="128" t="s">
        <v>320</v>
      </c>
      <c r="F4" s="129" t="s">
        <v>321</v>
      </c>
      <c r="G4" s="130" t="s">
        <v>317</v>
      </c>
      <c r="H4" s="131" t="s">
        <v>318</v>
      </c>
      <c r="I4" s="132" t="s">
        <v>322</v>
      </c>
      <c r="J4" s="133" t="s">
        <v>92</v>
      </c>
      <c r="K4" s="133" t="s">
        <v>136</v>
      </c>
      <c r="L4" s="134">
        <v>45658</v>
      </c>
      <c r="M4" s="135">
        <v>45716</v>
      </c>
      <c r="N4" s="136">
        <f t="shared" si="0"/>
        <v>59</v>
      </c>
      <c r="O4" s="136">
        <f t="shared" ca="1" si="1"/>
        <v>-90</v>
      </c>
      <c r="P4" s="137">
        <f t="shared" ca="1" si="2"/>
        <v>1</v>
      </c>
      <c r="Q4" s="138"/>
      <c r="R4" s="139">
        <v>9050000</v>
      </c>
      <c r="S4" s="154">
        <v>4500</v>
      </c>
      <c r="T4" s="155">
        <v>0</v>
      </c>
      <c r="U4" s="155">
        <f t="shared" si="3"/>
        <v>4500</v>
      </c>
      <c r="V4" s="140">
        <f t="shared" si="4"/>
        <v>0</v>
      </c>
      <c r="W4" s="156">
        <f t="shared" ca="1" si="5"/>
        <v>0</v>
      </c>
      <c r="X4" s="141" t="s">
        <v>91</v>
      </c>
      <c r="Y4" s="142">
        <v>1500000</v>
      </c>
      <c r="Z4" s="143" t="s">
        <v>384</v>
      </c>
      <c r="AA4" s="144" t="str">
        <f t="shared" si="6"/>
        <v>-</v>
      </c>
      <c r="AB4" s="144" t="s">
        <v>95</v>
      </c>
      <c r="AC4" s="145">
        <v>3.0000000000000001E-3</v>
      </c>
      <c r="AD4" s="149">
        <v>3.0000000000000001E-3</v>
      </c>
      <c r="AE4" s="147"/>
      <c r="AF4" s="142">
        <v>7266667</v>
      </c>
    </row>
    <row r="5" spans="1:32" ht="15.75" x14ac:dyDescent="0.25">
      <c r="A5" s="125" t="s">
        <v>319</v>
      </c>
      <c r="B5" s="125" t="s">
        <v>314</v>
      </c>
      <c r="C5" s="126"/>
      <c r="D5" s="127" t="s">
        <v>315</v>
      </c>
      <c r="E5" s="128" t="s">
        <v>44</v>
      </c>
      <c r="F5" s="129" t="s">
        <v>323</v>
      </c>
      <c r="G5" s="130" t="s">
        <v>317</v>
      </c>
      <c r="H5" s="131" t="s">
        <v>318</v>
      </c>
      <c r="I5" s="132" t="s">
        <v>322</v>
      </c>
      <c r="J5" s="133" t="s">
        <v>78</v>
      </c>
      <c r="K5" s="133" t="s">
        <v>136</v>
      </c>
      <c r="L5" s="134">
        <v>45658</v>
      </c>
      <c r="M5" s="135">
        <v>45716</v>
      </c>
      <c r="N5" s="136">
        <f t="shared" si="0"/>
        <v>59</v>
      </c>
      <c r="O5" s="136">
        <f t="shared" ca="1" si="1"/>
        <v>-90</v>
      </c>
      <c r="P5" s="137">
        <f t="shared" ca="1" si="2"/>
        <v>1</v>
      </c>
      <c r="Q5" s="138"/>
      <c r="R5" s="139">
        <v>22750000</v>
      </c>
      <c r="S5" s="154">
        <v>43680</v>
      </c>
      <c r="T5" s="155">
        <v>0</v>
      </c>
      <c r="U5" s="155">
        <f t="shared" si="3"/>
        <v>43680</v>
      </c>
      <c r="V5" s="140">
        <f t="shared" si="4"/>
        <v>0</v>
      </c>
      <c r="W5" s="156">
        <f t="shared" ca="1" si="5"/>
        <v>0</v>
      </c>
      <c r="X5" s="141" t="s">
        <v>78</v>
      </c>
      <c r="Y5" s="142">
        <v>174720000</v>
      </c>
      <c r="Z5" s="143" t="s">
        <v>384</v>
      </c>
      <c r="AA5" s="144" t="str">
        <f t="shared" si="6"/>
        <v>-</v>
      </c>
      <c r="AB5" s="144"/>
      <c r="AC5" s="145">
        <v>0.25</v>
      </c>
      <c r="AD5" s="148" t="s">
        <v>384</v>
      </c>
      <c r="AE5" s="147"/>
      <c r="AF5" s="142">
        <v>12480000</v>
      </c>
    </row>
    <row r="6" spans="1:32" ht="15.75" x14ac:dyDescent="0.25">
      <c r="A6" s="125" t="s">
        <v>319</v>
      </c>
      <c r="B6" s="125" t="s">
        <v>314</v>
      </c>
      <c r="C6" s="126"/>
      <c r="D6" s="127" t="s">
        <v>315</v>
      </c>
      <c r="E6" s="128" t="s">
        <v>44</v>
      </c>
      <c r="F6" s="129" t="s">
        <v>323</v>
      </c>
      <c r="G6" s="130" t="s">
        <v>317</v>
      </c>
      <c r="H6" s="131" t="s">
        <v>318</v>
      </c>
      <c r="I6" s="132" t="s">
        <v>322</v>
      </c>
      <c r="J6" s="133" t="s">
        <v>92</v>
      </c>
      <c r="K6" s="133" t="s">
        <v>136</v>
      </c>
      <c r="L6" s="134">
        <v>45658</v>
      </c>
      <c r="M6" s="135">
        <v>45716</v>
      </c>
      <c r="N6" s="136">
        <f t="shared" si="0"/>
        <v>59</v>
      </c>
      <c r="O6" s="136">
        <f t="shared" ca="1" si="1"/>
        <v>-90</v>
      </c>
      <c r="P6" s="137">
        <f t="shared" ca="1" si="2"/>
        <v>1</v>
      </c>
      <c r="Q6" s="138"/>
      <c r="R6" s="139">
        <v>9050000</v>
      </c>
      <c r="S6" s="154">
        <v>12480</v>
      </c>
      <c r="T6" s="155">
        <v>0</v>
      </c>
      <c r="U6" s="155">
        <f t="shared" si="3"/>
        <v>12480</v>
      </c>
      <c r="V6" s="140">
        <f t="shared" si="4"/>
        <v>0</v>
      </c>
      <c r="W6" s="156">
        <f t="shared" ca="1" si="5"/>
        <v>0</v>
      </c>
      <c r="X6" s="141" t="s">
        <v>91</v>
      </c>
      <c r="Y6" s="142">
        <v>7346386</v>
      </c>
      <c r="Z6" s="143" t="s">
        <v>384</v>
      </c>
      <c r="AA6" s="144" t="str">
        <f t="shared" si="6"/>
        <v>-</v>
      </c>
      <c r="AB6" s="144"/>
      <c r="AC6" s="145">
        <v>2E-3</v>
      </c>
      <c r="AD6" s="149">
        <v>2E-3</v>
      </c>
      <c r="AE6" s="147"/>
      <c r="AF6" s="142">
        <v>7266667</v>
      </c>
    </row>
    <row r="7" spans="1:32" ht="15.75" x14ac:dyDescent="0.25">
      <c r="A7" s="125" t="s">
        <v>313</v>
      </c>
      <c r="B7" s="125" t="s">
        <v>314</v>
      </c>
      <c r="C7" s="126"/>
      <c r="D7" s="127" t="s">
        <v>315</v>
      </c>
      <c r="E7" s="128" t="s">
        <v>324</v>
      </c>
      <c r="F7" s="129" t="s">
        <v>325</v>
      </c>
      <c r="G7" s="130" t="s">
        <v>317</v>
      </c>
      <c r="H7" s="131" t="s">
        <v>318</v>
      </c>
      <c r="I7" s="132" t="s">
        <v>154</v>
      </c>
      <c r="J7" s="133" t="s">
        <v>92</v>
      </c>
      <c r="K7" s="133" t="s">
        <v>136</v>
      </c>
      <c r="L7" s="134">
        <v>45658</v>
      </c>
      <c r="M7" s="135">
        <v>45716</v>
      </c>
      <c r="N7" s="136">
        <f t="shared" si="0"/>
        <v>59</v>
      </c>
      <c r="O7" s="136">
        <f t="shared" ca="1" si="1"/>
        <v>-90</v>
      </c>
      <c r="P7" s="137">
        <f t="shared" ca="1" si="2"/>
        <v>1</v>
      </c>
      <c r="Q7" s="138"/>
      <c r="R7" s="139">
        <v>17956000</v>
      </c>
      <c r="S7" s="154">
        <v>80000</v>
      </c>
      <c r="T7" s="155">
        <v>25119.55</v>
      </c>
      <c r="U7" s="155">
        <f t="shared" si="3"/>
        <v>54880.45</v>
      </c>
      <c r="V7" s="140">
        <f t="shared" si="4"/>
        <v>0.31399437499999999</v>
      </c>
      <c r="W7" s="156">
        <f t="shared" ca="1" si="5"/>
        <v>0.31399437499999999</v>
      </c>
      <c r="X7" s="141" t="s">
        <v>91</v>
      </c>
      <c r="Y7" s="142">
        <v>8000000</v>
      </c>
      <c r="Z7" s="143">
        <v>1931930</v>
      </c>
      <c r="AA7" s="144">
        <f t="shared" si="6"/>
        <v>0.24149124999999999</v>
      </c>
      <c r="AB7" s="144"/>
      <c r="AC7" s="145">
        <v>0.01</v>
      </c>
      <c r="AD7" s="149">
        <f>T7/Z7</f>
        <v>1.3002308572256758E-2</v>
      </c>
      <c r="AE7" s="147"/>
      <c r="AF7" s="142">
        <v>7142857</v>
      </c>
    </row>
    <row r="8" spans="1:32" ht="15.75" x14ac:dyDescent="0.25">
      <c r="A8" s="125" t="s">
        <v>319</v>
      </c>
      <c r="B8" s="125" t="s">
        <v>314</v>
      </c>
      <c r="C8" s="126"/>
      <c r="D8" s="127" t="s">
        <v>315</v>
      </c>
      <c r="E8" s="128" t="s">
        <v>320</v>
      </c>
      <c r="F8" s="129" t="s">
        <v>326</v>
      </c>
      <c r="G8" s="130" t="s">
        <v>317</v>
      </c>
      <c r="H8" s="131" t="s">
        <v>318</v>
      </c>
      <c r="I8" s="132" t="s">
        <v>322</v>
      </c>
      <c r="J8" s="133" t="s">
        <v>78</v>
      </c>
      <c r="K8" s="133" t="s">
        <v>136</v>
      </c>
      <c r="L8" s="134">
        <v>45658</v>
      </c>
      <c r="M8" s="135">
        <v>45699</v>
      </c>
      <c r="N8" s="136">
        <f t="shared" si="0"/>
        <v>42</v>
      </c>
      <c r="O8" s="136">
        <f t="shared" ca="1" si="1"/>
        <v>-107</v>
      </c>
      <c r="P8" s="137">
        <f t="shared" ca="1" si="2"/>
        <v>1</v>
      </c>
      <c r="Q8" s="138"/>
      <c r="R8" s="139">
        <v>9050000</v>
      </c>
      <c r="S8" s="154">
        <v>29754</v>
      </c>
      <c r="T8" s="155">
        <v>20455</v>
      </c>
      <c r="U8" s="155">
        <f t="shared" si="3"/>
        <v>9299</v>
      </c>
      <c r="V8" s="140">
        <f t="shared" si="4"/>
        <v>0.68747059218928552</v>
      </c>
      <c r="W8" s="156">
        <f t="shared" ca="1" si="5"/>
        <v>0.68747059218928552</v>
      </c>
      <c r="X8" s="141" t="s">
        <v>78</v>
      </c>
      <c r="Y8" s="142">
        <v>74385000</v>
      </c>
      <c r="Z8" s="143">
        <v>20844041</v>
      </c>
      <c r="AA8" s="144">
        <f t="shared" si="6"/>
        <v>0.28021833703031523</v>
      </c>
      <c r="AB8" s="144"/>
      <c r="AC8" s="145">
        <v>0.4</v>
      </c>
      <c r="AD8" s="149">
        <v>1.03</v>
      </c>
      <c r="AE8" s="147"/>
      <c r="AF8" s="142">
        <v>8265000</v>
      </c>
    </row>
    <row r="9" spans="1:32" ht="15.75" x14ac:dyDescent="0.25">
      <c r="A9" s="125" t="s">
        <v>319</v>
      </c>
      <c r="B9" s="125" t="s">
        <v>314</v>
      </c>
      <c r="C9" s="126"/>
      <c r="D9" s="127" t="s">
        <v>315</v>
      </c>
      <c r="E9" s="128" t="s">
        <v>320</v>
      </c>
      <c r="F9" s="129" t="s">
        <v>326</v>
      </c>
      <c r="G9" s="130" t="s">
        <v>317</v>
      </c>
      <c r="H9" s="131" t="s">
        <v>318</v>
      </c>
      <c r="I9" s="132" t="s">
        <v>322</v>
      </c>
      <c r="J9" s="133" t="s">
        <v>92</v>
      </c>
      <c r="K9" s="133" t="s">
        <v>136</v>
      </c>
      <c r="L9" s="134">
        <v>45658</v>
      </c>
      <c r="M9" s="135">
        <v>45699</v>
      </c>
      <c r="N9" s="136">
        <f t="shared" si="0"/>
        <v>42</v>
      </c>
      <c r="O9" s="136">
        <f t="shared" ca="1" si="1"/>
        <v>-107</v>
      </c>
      <c r="P9" s="137">
        <f t="shared" ca="1" si="2"/>
        <v>1</v>
      </c>
      <c r="Q9" s="138"/>
      <c r="R9" s="139">
        <v>9050000</v>
      </c>
      <c r="S9" s="154">
        <v>21000</v>
      </c>
      <c r="T9" s="155">
        <v>4718</v>
      </c>
      <c r="U9" s="155">
        <f t="shared" si="3"/>
        <v>16282</v>
      </c>
      <c r="V9" s="140">
        <f t="shared" si="4"/>
        <v>0.22466666666666665</v>
      </c>
      <c r="W9" s="156">
        <f t="shared" ca="1" si="5"/>
        <v>0.22466666666666665</v>
      </c>
      <c r="X9" s="141" t="s">
        <v>91</v>
      </c>
      <c r="Y9" s="142">
        <v>7000000</v>
      </c>
      <c r="Z9" s="143">
        <v>1152069</v>
      </c>
      <c r="AA9" s="144">
        <f t="shared" si="6"/>
        <v>0.16458128571428571</v>
      </c>
      <c r="AB9" s="144"/>
      <c r="AC9" s="145">
        <v>3.0000000000000001E-3</v>
      </c>
      <c r="AD9" s="149">
        <v>4.0000000000000001E-3</v>
      </c>
      <c r="AE9" s="147"/>
      <c r="AF9" s="142">
        <v>7266667</v>
      </c>
    </row>
    <row r="10" spans="1:32" ht="15.75" x14ac:dyDescent="0.25">
      <c r="A10" s="125" t="s">
        <v>313</v>
      </c>
      <c r="B10" s="125" t="s">
        <v>327</v>
      </c>
      <c r="C10" s="127"/>
      <c r="D10" s="127" t="s">
        <v>328</v>
      </c>
      <c r="E10" s="128" t="s">
        <v>254</v>
      </c>
      <c r="F10" s="129" t="s">
        <v>329</v>
      </c>
      <c r="G10" s="125" t="s">
        <v>317</v>
      </c>
      <c r="H10" s="131" t="s">
        <v>318</v>
      </c>
      <c r="I10" s="132" t="s">
        <v>322</v>
      </c>
      <c r="J10" s="133" t="s">
        <v>92</v>
      </c>
      <c r="K10" s="133" t="s">
        <v>136</v>
      </c>
      <c r="L10" s="135">
        <v>45658</v>
      </c>
      <c r="M10" s="135">
        <v>45716</v>
      </c>
      <c r="N10" s="136">
        <f t="shared" si="0"/>
        <v>59</v>
      </c>
      <c r="O10" s="136">
        <f t="shared" ca="1" si="1"/>
        <v>-90</v>
      </c>
      <c r="P10" s="137">
        <f t="shared" ca="1" si="2"/>
        <v>1</v>
      </c>
      <c r="Q10" s="138"/>
      <c r="R10" s="150">
        <v>6250000</v>
      </c>
      <c r="S10" s="154">
        <v>37000</v>
      </c>
      <c r="T10" s="155">
        <v>0</v>
      </c>
      <c r="U10" s="155">
        <f t="shared" si="3"/>
        <v>37000</v>
      </c>
      <c r="V10" s="140">
        <f t="shared" si="4"/>
        <v>0</v>
      </c>
      <c r="W10" s="156">
        <f t="shared" ca="1" si="5"/>
        <v>0</v>
      </c>
      <c r="X10" s="151" t="s">
        <v>91</v>
      </c>
      <c r="Y10" s="152">
        <v>17609259</v>
      </c>
      <c r="Z10" s="143" t="s">
        <v>384</v>
      </c>
      <c r="AA10" s="144" t="str">
        <f t="shared" si="6"/>
        <v>-</v>
      </c>
      <c r="AB10" s="144"/>
      <c r="AC10" s="145">
        <v>2E-3</v>
      </c>
      <c r="AD10" s="153" t="s">
        <v>384</v>
      </c>
      <c r="AE10" s="147"/>
      <c r="AF10" s="142">
        <v>2506775</v>
      </c>
    </row>
    <row r="11" spans="1:32" ht="15.75" x14ac:dyDescent="0.25">
      <c r="A11" s="125" t="s">
        <v>313</v>
      </c>
      <c r="B11" s="125" t="s">
        <v>327</v>
      </c>
      <c r="C11" s="127"/>
      <c r="D11" s="127" t="s">
        <v>328</v>
      </c>
      <c r="E11" s="128" t="s">
        <v>251</v>
      </c>
      <c r="F11" s="129" t="s">
        <v>330</v>
      </c>
      <c r="G11" s="125" t="s">
        <v>317</v>
      </c>
      <c r="H11" s="131" t="s">
        <v>318</v>
      </c>
      <c r="I11" s="132" t="s">
        <v>154</v>
      </c>
      <c r="J11" s="133" t="s">
        <v>78</v>
      </c>
      <c r="K11" s="133" t="s">
        <v>136</v>
      </c>
      <c r="L11" s="135">
        <v>45658</v>
      </c>
      <c r="M11" s="135">
        <v>45716</v>
      </c>
      <c r="N11" s="136">
        <f t="shared" si="0"/>
        <v>59</v>
      </c>
      <c r="O11" s="136">
        <f t="shared" ca="1" si="1"/>
        <v>-90</v>
      </c>
      <c r="P11" s="137">
        <f t="shared" ca="1" si="2"/>
        <v>1</v>
      </c>
      <c r="Q11" s="138"/>
      <c r="R11" s="150">
        <v>7799000</v>
      </c>
      <c r="S11" s="154">
        <v>59896</v>
      </c>
      <c r="T11" s="155">
        <v>19634.63</v>
      </c>
      <c r="U11" s="155">
        <f t="shared" si="3"/>
        <v>40261.369999999995</v>
      </c>
      <c r="V11" s="140">
        <f t="shared" si="4"/>
        <v>0.32781204087084281</v>
      </c>
      <c r="W11" s="156">
        <f t="shared" ca="1" si="5"/>
        <v>0.32781204087084281</v>
      </c>
      <c r="X11" s="151" t="s">
        <v>78</v>
      </c>
      <c r="Y11" s="152">
        <v>37435200</v>
      </c>
      <c r="Z11" s="143">
        <v>12419520</v>
      </c>
      <c r="AA11" s="144">
        <f t="shared" si="6"/>
        <v>0.33176048211309145</v>
      </c>
      <c r="AB11" s="144"/>
      <c r="AC11" s="145">
        <v>1.6</v>
      </c>
      <c r="AD11" s="148">
        <f>T11/Z11*1000</f>
        <v>1.5809491832212519</v>
      </c>
      <c r="AE11" s="147"/>
      <c r="AF11" s="142">
        <v>4679400</v>
      </c>
    </row>
    <row r="12" spans="1:32" ht="15.75" x14ac:dyDescent="0.25">
      <c r="A12" s="125" t="s">
        <v>313</v>
      </c>
      <c r="B12" s="125" t="s">
        <v>327</v>
      </c>
      <c r="C12" s="127"/>
      <c r="D12" s="127" t="s">
        <v>328</v>
      </c>
      <c r="E12" s="128" t="s">
        <v>251</v>
      </c>
      <c r="F12" s="129" t="s">
        <v>330</v>
      </c>
      <c r="G12" s="125" t="s">
        <v>317</v>
      </c>
      <c r="H12" s="131" t="s">
        <v>318</v>
      </c>
      <c r="I12" s="132" t="s">
        <v>154</v>
      </c>
      <c r="J12" s="133" t="s">
        <v>92</v>
      </c>
      <c r="K12" s="133" t="s">
        <v>136</v>
      </c>
      <c r="L12" s="135">
        <v>45658</v>
      </c>
      <c r="M12" s="135">
        <v>45716</v>
      </c>
      <c r="N12" s="136">
        <f t="shared" si="0"/>
        <v>59</v>
      </c>
      <c r="O12" s="136">
        <f t="shared" ca="1" si="1"/>
        <v>-90</v>
      </c>
      <c r="P12" s="137">
        <f t="shared" ca="1" si="2"/>
        <v>1</v>
      </c>
      <c r="Q12" s="138"/>
      <c r="R12" s="139">
        <v>9050000</v>
      </c>
      <c r="S12" s="154">
        <v>6469</v>
      </c>
      <c r="T12" s="155">
        <v>2091.08</v>
      </c>
      <c r="U12" s="155">
        <f t="shared" si="3"/>
        <v>4377.92</v>
      </c>
      <c r="V12" s="140">
        <f t="shared" si="4"/>
        <v>0.32324625135260471</v>
      </c>
      <c r="W12" s="156">
        <f t="shared" ca="1" si="5"/>
        <v>0.32324625135260471</v>
      </c>
      <c r="X12" s="151" t="s">
        <v>91</v>
      </c>
      <c r="Y12" s="152">
        <v>808600</v>
      </c>
      <c r="Z12" s="143">
        <v>153177</v>
      </c>
      <c r="AA12" s="144">
        <f t="shared" si="6"/>
        <v>0.18943482562453623</v>
      </c>
      <c r="AB12" s="144"/>
      <c r="AC12" s="145">
        <v>0.01</v>
      </c>
      <c r="AD12" s="149">
        <f t="shared" ref="AD12:AD13" si="7">T12/Z12</f>
        <v>1.3651396750164841E-2</v>
      </c>
      <c r="AE12" s="147"/>
      <c r="AF12" s="142">
        <v>7266667</v>
      </c>
    </row>
    <row r="13" spans="1:32" ht="15.75" x14ac:dyDescent="0.25">
      <c r="A13" s="125" t="s">
        <v>313</v>
      </c>
      <c r="B13" s="125" t="s">
        <v>327</v>
      </c>
      <c r="C13" s="127"/>
      <c r="D13" s="127" t="s">
        <v>328</v>
      </c>
      <c r="E13" s="128" t="s">
        <v>251</v>
      </c>
      <c r="F13" s="129" t="s">
        <v>330</v>
      </c>
      <c r="G13" s="125" t="s">
        <v>317</v>
      </c>
      <c r="H13" s="131" t="s">
        <v>318</v>
      </c>
      <c r="I13" s="132" t="s">
        <v>154</v>
      </c>
      <c r="J13" s="133" t="s">
        <v>142</v>
      </c>
      <c r="K13" s="133" t="s">
        <v>136</v>
      </c>
      <c r="L13" s="135">
        <v>45658</v>
      </c>
      <c r="M13" s="135">
        <v>45716</v>
      </c>
      <c r="N13" s="136">
        <f t="shared" si="0"/>
        <v>59</v>
      </c>
      <c r="O13" s="136">
        <f t="shared" ca="1" si="1"/>
        <v>-90</v>
      </c>
      <c r="P13" s="137">
        <f t="shared" ca="1" si="2"/>
        <v>1</v>
      </c>
      <c r="Q13" s="138"/>
      <c r="R13" s="139">
        <v>9050000</v>
      </c>
      <c r="S13" s="154">
        <v>2516</v>
      </c>
      <c r="T13" s="155">
        <v>823.25</v>
      </c>
      <c r="U13" s="155">
        <f t="shared" si="3"/>
        <v>1692.75</v>
      </c>
      <c r="V13" s="140">
        <f t="shared" si="4"/>
        <v>0.32720588235294118</v>
      </c>
      <c r="W13" s="156">
        <f t="shared" ca="1" si="5"/>
        <v>0.32720588235294118</v>
      </c>
      <c r="X13" s="151" t="s">
        <v>141</v>
      </c>
      <c r="Y13" s="152">
        <v>25156</v>
      </c>
      <c r="Z13" s="143">
        <v>12869</v>
      </c>
      <c r="AA13" s="144">
        <f t="shared" si="6"/>
        <v>0.51156781682302432</v>
      </c>
      <c r="AB13" s="144"/>
      <c r="AC13" s="145">
        <v>0.1</v>
      </c>
      <c r="AD13" s="148">
        <f t="shared" si="7"/>
        <v>6.3971559561737515E-2</v>
      </c>
      <c r="AE13" s="147"/>
      <c r="AF13" s="142">
        <v>7266667</v>
      </c>
    </row>
    <row r="14" spans="1:32" ht="15.75" x14ac:dyDescent="0.25">
      <c r="A14" s="125" t="s">
        <v>313</v>
      </c>
      <c r="B14" s="125" t="s">
        <v>327</v>
      </c>
      <c r="C14" s="127"/>
      <c r="D14" s="127" t="s">
        <v>328</v>
      </c>
      <c r="E14" s="128" t="s">
        <v>251</v>
      </c>
      <c r="F14" s="129" t="s">
        <v>331</v>
      </c>
      <c r="G14" s="125" t="s">
        <v>317</v>
      </c>
      <c r="H14" s="131" t="s">
        <v>318</v>
      </c>
      <c r="I14" s="132" t="s">
        <v>322</v>
      </c>
      <c r="J14" s="133" t="s">
        <v>78</v>
      </c>
      <c r="K14" s="133" t="s">
        <v>136</v>
      </c>
      <c r="L14" s="135">
        <v>45658</v>
      </c>
      <c r="M14" s="135">
        <v>45716</v>
      </c>
      <c r="N14" s="136">
        <f t="shared" si="0"/>
        <v>59</v>
      </c>
      <c r="O14" s="136">
        <f t="shared" ca="1" si="1"/>
        <v>-90</v>
      </c>
      <c r="P14" s="137">
        <f t="shared" ca="1" si="2"/>
        <v>1</v>
      </c>
      <c r="Q14" s="138"/>
      <c r="R14" s="150">
        <v>18508100</v>
      </c>
      <c r="S14" s="154">
        <v>46196</v>
      </c>
      <c r="T14" s="155">
        <v>0</v>
      </c>
      <c r="U14" s="155">
        <f t="shared" si="3"/>
        <v>46196</v>
      </c>
      <c r="V14" s="140">
        <f t="shared" si="4"/>
        <v>0</v>
      </c>
      <c r="W14" s="156">
        <f t="shared" ca="1" si="5"/>
        <v>0</v>
      </c>
      <c r="X14" s="151" t="s">
        <v>78</v>
      </c>
      <c r="Y14" s="152">
        <v>118451840</v>
      </c>
      <c r="Z14" s="143" t="s">
        <v>384</v>
      </c>
      <c r="AA14" s="144" t="str">
        <f t="shared" si="6"/>
        <v>-</v>
      </c>
      <c r="AB14" s="144"/>
      <c r="AC14" s="145">
        <v>0.39</v>
      </c>
      <c r="AD14" s="148" t="s">
        <v>384</v>
      </c>
      <c r="AE14" s="147"/>
      <c r="AF14" s="142">
        <v>7403240</v>
      </c>
    </row>
    <row r="15" spans="1:32" ht="15.75" x14ac:dyDescent="0.25">
      <c r="A15" s="125" t="s">
        <v>313</v>
      </c>
      <c r="B15" s="125" t="s">
        <v>327</v>
      </c>
      <c r="C15" s="127"/>
      <c r="D15" s="127" t="s">
        <v>328</v>
      </c>
      <c r="E15" s="128" t="s">
        <v>251</v>
      </c>
      <c r="F15" s="129" t="s">
        <v>331</v>
      </c>
      <c r="G15" s="125" t="s">
        <v>317</v>
      </c>
      <c r="H15" s="131" t="s">
        <v>318</v>
      </c>
      <c r="I15" s="132" t="s">
        <v>322</v>
      </c>
      <c r="J15" s="133" t="s">
        <v>332</v>
      </c>
      <c r="K15" s="133" t="s">
        <v>136</v>
      </c>
      <c r="L15" s="135">
        <v>45658</v>
      </c>
      <c r="M15" s="135">
        <v>45716</v>
      </c>
      <c r="N15" s="136">
        <f t="shared" si="0"/>
        <v>59</v>
      </c>
      <c r="O15" s="136">
        <f t="shared" ca="1" si="1"/>
        <v>-90</v>
      </c>
      <c r="P15" s="137">
        <f t="shared" ca="1" si="2"/>
        <v>1</v>
      </c>
      <c r="Q15" s="138"/>
      <c r="R15" s="139">
        <v>9050000</v>
      </c>
      <c r="S15" s="154">
        <v>14508</v>
      </c>
      <c r="T15" s="155">
        <v>0</v>
      </c>
      <c r="U15" s="155">
        <f t="shared" si="3"/>
        <v>14508</v>
      </c>
      <c r="V15" s="140">
        <f t="shared" si="4"/>
        <v>0</v>
      </c>
      <c r="W15" s="156">
        <f t="shared" ca="1" si="5"/>
        <v>0</v>
      </c>
      <c r="X15" s="151" t="s">
        <v>91</v>
      </c>
      <c r="Y15" s="152">
        <v>2072571</v>
      </c>
      <c r="Z15" s="143" t="s">
        <v>384</v>
      </c>
      <c r="AA15" s="144" t="str">
        <f t="shared" si="6"/>
        <v>-</v>
      </c>
      <c r="AB15" s="144"/>
      <c r="AC15" s="145">
        <v>7.0000000000000001E-3</v>
      </c>
      <c r="AD15" s="149" t="s">
        <v>384</v>
      </c>
      <c r="AE15" s="147"/>
      <c r="AF15" s="142">
        <v>7266667</v>
      </c>
    </row>
    <row r="16" spans="1:32" ht="15.75" x14ac:dyDescent="0.25">
      <c r="C16" s="112"/>
      <c r="F16" s="112"/>
      <c r="K16" s="111"/>
      <c r="V16" s="109"/>
      <c r="W16" s="109"/>
      <c r="Y16" s="110"/>
      <c r="AC16" s="113"/>
      <c r="AD16" s="113"/>
      <c r="AF16" s="114"/>
    </row>
    <row r="17" spans="3:32" ht="15.75" x14ac:dyDescent="0.25">
      <c r="C17" s="112"/>
      <c r="F17" s="112"/>
      <c r="V17" s="109"/>
      <c r="W17" s="109"/>
      <c r="Y17" s="110"/>
      <c r="AC17" s="113"/>
      <c r="AD17" s="113"/>
      <c r="AF17" s="114"/>
    </row>
    <row r="18" spans="3:32" ht="15.75" x14ac:dyDescent="0.25">
      <c r="C18" s="112"/>
      <c r="F18" s="112"/>
      <c r="V18" s="109"/>
      <c r="W18" s="109"/>
      <c r="Y18" s="110"/>
      <c r="AC18" s="113"/>
      <c r="AD18" s="113"/>
      <c r="AF18" s="114"/>
    </row>
    <row r="19" spans="3:32" ht="15.75" x14ac:dyDescent="0.25">
      <c r="C19" s="112"/>
      <c r="F19" s="112"/>
      <c r="V19" s="109"/>
      <c r="W19" s="109"/>
      <c r="Y19" s="110"/>
      <c r="AC19" s="113"/>
      <c r="AD19" s="113"/>
      <c r="AF19" s="114"/>
    </row>
    <row r="20" spans="3:32" ht="15.75" x14ac:dyDescent="0.25">
      <c r="C20" s="112"/>
      <c r="F20" s="112"/>
      <c r="V20" s="109"/>
      <c r="W20" s="109"/>
      <c r="Y20" s="110"/>
      <c r="AC20" s="113"/>
      <c r="AD20" s="113"/>
      <c r="AF20" s="114"/>
    </row>
    <row r="21" spans="3:32" ht="15.75" x14ac:dyDescent="0.25">
      <c r="C21" s="112"/>
      <c r="F21" s="112"/>
      <c r="V21" s="109"/>
      <c r="W21" s="109"/>
      <c r="Y21" s="110"/>
      <c r="AC21" s="113"/>
      <c r="AD21" s="113"/>
      <c r="AF21" s="114"/>
    </row>
    <row r="22" spans="3:32" ht="15.75" x14ac:dyDescent="0.25">
      <c r="C22" s="112"/>
      <c r="F22" s="112"/>
      <c r="V22" s="109"/>
      <c r="W22" s="109"/>
      <c r="Y22" s="110"/>
      <c r="AC22" s="113"/>
      <c r="AD22" s="113"/>
      <c r="AF22" s="114"/>
    </row>
    <row r="23" spans="3:32" ht="15.75" x14ac:dyDescent="0.25">
      <c r="C23" s="112"/>
      <c r="F23" s="112"/>
      <c r="V23" s="109"/>
      <c r="W23" s="109"/>
      <c r="Y23" s="110"/>
      <c r="AC23" s="113"/>
      <c r="AD23" s="113"/>
      <c r="AF23" s="114"/>
    </row>
    <row r="24" spans="3:32" ht="15.75" x14ac:dyDescent="0.25">
      <c r="C24" s="112"/>
      <c r="F24" s="112"/>
      <c r="V24" s="109"/>
      <c r="W24" s="109"/>
      <c r="Y24" s="110"/>
      <c r="AC24" s="113"/>
      <c r="AD24" s="113"/>
      <c r="AF24" s="114"/>
    </row>
    <row r="25" spans="3:32" ht="15.75" x14ac:dyDescent="0.25">
      <c r="C25" s="112"/>
      <c r="F25" s="112"/>
      <c r="V25" s="109"/>
      <c r="W25" s="109"/>
      <c r="Y25" s="110"/>
      <c r="AC25" s="113"/>
      <c r="AD25" s="113"/>
      <c r="AF25" s="114"/>
    </row>
    <row r="26" spans="3:32" ht="15.75" x14ac:dyDescent="0.25">
      <c r="C26" s="112"/>
      <c r="F26" s="112"/>
      <c r="V26" s="109"/>
      <c r="W26" s="109"/>
      <c r="Y26" s="110"/>
      <c r="AC26" s="113"/>
      <c r="AD26" s="113"/>
      <c r="AF26" s="114"/>
    </row>
    <row r="27" spans="3:32" ht="15.75" x14ac:dyDescent="0.25">
      <c r="C27" s="112"/>
      <c r="F27" s="112"/>
      <c r="V27" s="109"/>
      <c r="W27" s="109"/>
      <c r="Y27" s="110"/>
      <c r="AC27" s="113"/>
      <c r="AD27" s="113"/>
      <c r="AF27" s="114"/>
    </row>
    <row r="28" spans="3:32" ht="15.75" x14ac:dyDescent="0.25">
      <c r="C28" s="112"/>
      <c r="F28" s="112"/>
      <c r="V28" s="109"/>
      <c r="W28" s="109"/>
      <c r="Y28" s="110"/>
      <c r="AC28" s="113"/>
      <c r="AD28" s="113"/>
      <c r="AF28" s="114"/>
    </row>
    <row r="29" spans="3:32" ht="15.75" x14ac:dyDescent="0.25">
      <c r="C29" s="112"/>
      <c r="F29" s="112"/>
      <c r="V29" s="109"/>
      <c r="W29" s="109"/>
      <c r="Y29" s="110"/>
      <c r="AC29" s="113"/>
      <c r="AD29" s="113"/>
      <c r="AF29" s="114"/>
    </row>
    <row r="30" spans="3:32" ht="15.75" x14ac:dyDescent="0.25">
      <c r="C30" s="112"/>
      <c r="F30" s="112"/>
      <c r="V30" s="109"/>
      <c r="W30" s="109"/>
      <c r="Y30" s="110"/>
      <c r="AC30" s="113"/>
      <c r="AD30" s="113"/>
      <c r="AF30" s="114"/>
    </row>
    <row r="31" spans="3:32" ht="15.75" x14ac:dyDescent="0.25">
      <c r="C31" s="112"/>
      <c r="F31" s="112"/>
      <c r="V31" s="109"/>
      <c r="W31" s="109"/>
      <c r="Y31" s="110"/>
      <c r="AC31" s="113"/>
      <c r="AD31" s="113"/>
      <c r="AF31" s="114"/>
    </row>
    <row r="32" spans="3:32" ht="15.75" x14ac:dyDescent="0.25">
      <c r="C32" s="112"/>
      <c r="F32" s="112"/>
      <c r="V32" s="109"/>
      <c r="W32" s="109"/>
      <c r="Y32" s="110"/>
      <c r="AC32" s="113"/>
      <c r="AD32" s="113"/>
      <c r="AF32" s="114"/>
    </row>
    <row r="33" spans="3:32" ht="15.75" x14ac:dyDescent="0.25">
      <c r="C33" s="112"/>
      <c r="F33" s="112"/>
      <c r="V33" s="109"/>
      <c r="W33" s="109"/>
      <c r="Y33" s="110"/>
      <c r="AC33" s="113"/>
      <c r="AD33" s="113"/>
      <c r="AF33" s="114"/>
    </row>
    <row r="34" spans="3:32" ht="15.75" x14ac:dyDescent="0.25">
      <c r="C34" s="112"/>
      <c r="F34" s="112"/>
      <c r="V34" s="109"/>
      <c r="W34" s="109"/>
      <c r="Y34" s="110"/>
      <c r="AC34" s="113"/>
      <c r="AD34" s="113"/>
      <c r="AF34" s="114"/>
    </row>
    <row r="35" spans="3:32" ht="15.75" x14ac:dyDescent="0.25">
      <c r="C35" s="112"/>
      <c r="F35" s="112"/>
      <c r="V35" s="109"/>
      <c r="W35" s="109"/>
      <c r="Y35" s="110"/>
      <c r="AC35" s="113"/>
      <c r="AD35" s="113"/>
      <c r="AF35" s="114"/>
    </row>
    <row r="36" spans="3:32" ht="15.75" x14ac:dyDescent="0.25">
      <c r="C36" s="112"/>
      <c r="F36" s="112"/>
      <c r="V36" s="109"/>
      <c r="W36" s="109"/>
      <c r="Y36" s="110"/>
      <c r="AC36" s="113"/>
      <c r="AD36" s="113"/>
      <c r="AF36" s="114"/>
    </row>
    <row r="37" spans="3:32" ht="15.75" x14ac:dyDescent="0.25">
      <c r="C37" s="112"/>
      <c r="F37" s="112"/>
      <c r="V37" s="109"/>
      <c r="W37" s="109"/>
      <c r="Y37" s="110"/>
      <c r="AC37" s="113"/>
      <c r="AD37" s="113"/>
      <c r="AF37" s="114"/>
    </row>
    <row r="38" spans="3:32" ht="15.75" x14ac:dyDescent="0.25">
      <c r="C38" s="112"/>
      <c r="F38" s="112"/>
      <c r="V38" s="109"/>
      <c r="W38" s="109"/>
      <c r="Y38" s="110"/>
      <c r="AC38" s="113"/>
      <c r="AD38" s="113"/>
      <c r="AF38" s="114"/>
    </row>
    <row r="39" spans="3:32" ht="15.75" x14ac:dyDescent="0.25">
      <c r="C39" s="112"/>
      <c r="F39" s="112"/>
      <c r="V39" s="109"/>
      <c r="W39" s="109"/>
      <c r="Y39" s="110"/>
      <c r="AC39" s="113"/>
      <c r="AD39" s="113"/>
      <c r="AF39" s="114"/>
    </row>
    <row r="40" spans="3:32" ht="15.75" x14ac:dyDescent="0.25">
      <c r="C40" s="112"/>
      <c r="F40" s="112"/>
      <c r="V40" s="109"/>
      <c r="W40" s="109"/>
      <c r="Y40" s="110"/>
      <c r="AC40" s="113"/>
      <c r="AD40" s="113"/>
      <c r="AF40" s="114"/>
    </row>
    <row r="41" spans="3:32" ht="15.75" x14ac:dyDescent="0.25">
      <c r="C41" s="112"/>
      <c r="F41" s="112"/>
      <c r="V41" s="109"/>
      <c r="W41" s="109"/>
      <c r="Y41" s="110"/>
      <c r="AC41" s="113"/>
      <c r="AD41" s="113"/>
      <c r="AF41" s="114"/>
    </row>
    <row r="42" spans="3:32" ht="15.75" x14ac:dyDescent="0.25">
      <c r="C42" s="112"/>
      <c r="F42" s="112"/>
      <c r="V42" s="109"/>
      <c r="W42" s="109"/>
      <c r="Y42" s="110"/>
      <c r="AC42" s="113"/>
      <c r="AD42" s="113"/>
      <c r="AF42" s="114"/>
    </row>
    <row r="43" spans="3:32" ht="15.75" x14ac:dyDescent="0.25">
      <c r="C43" s="112"/>
      <c r="F43" s="112"/>
      <c r="V43" s="109"/>
      <c r="W43" s="109"/>
      <c r="Y43" s="110"/>
      <c r="AC43" s="113"/>
      <c r="AD43" s="113"/>
      <c r="AF43" s="114"/>
    </row>
    <row r="44" spans="3:32" ht="15.75" x14ac:dyDescent="0.25">
      <c r="C44" s="112"/>
      <c r="F44" s="112"/>
      <c r="V44" s="109"/>
      <c r="W44" s="109"/>
      <c r="Y44" s="110"/>
      <c r="AC44" s="113"/>
      <c r="AD44" s="113"/>
      <c r="AF44" s="114"/>
    </row>
    <row r="45" spans="3:32" ht="15.75" x14ac:dyDescent="0.25">
      <c r="C45" s="112"/>
      <c r="F45" s="112"/>
      <c r="V45" s="109"/>
      <c r="W45" s="109"/>
      <c r="Y45" s="110"/>
      <c r="AC45" s="113"/>
      <c r="AD45" s="113"/>
      <c r="AF45" s="114"/>
    </row>
    <row r="46" spans="3:32" ht="15.75" x14ac:dyDescent="0.25">
      <c r="C46" s="112"/>
      <c r="F46" s="112"/>
      <c r="V46" s="109"/>
      <c r="W46" s="109"/>
      <c r="Y46" s="110"/>
      <c r="AC46" s="113"/>
      <c r="AD46" s="113"/>
      <c r="AF46" s="114"/>
    </row>
    <row r="47" spans="3:32" ht="15.75" x14ac:dyDescent="0.25">
      <c r="C47" s="112"/>
      <c r="F47" s="112"/>
      <c r="V47" s="109"/>
      <c r="W47" s="109"/>
      <c r="Y47" s="110"/>
      <c r="AC47" s="113"/>
      <c r="AD47" s="113"/>
      <c r="AF47" s="114"/>
    </row>
    <row r="48" spans="3:32" ht="15.75" x14ac:dyDescent="0.25">
      <c r="C48" s="112"/>
      <c r="F48" s="112"/>
      <c r="V48" s="109"/>
      <c r="W48" s="109"/>
      <c r="Y48" s="110"/>
      <c r="AC48" s="113"/>
      <c r="AD48" s="113"/>
      <c r="AF48" s="114"/>
    </row>
    <row r="49" spans="3:32" ht="15.75" x14ac:dyDescent="0.25">
      <c r="C49" s="112"/>
      <c r="F49" s="112"/>
      <c r="V49" s="109"/>
      <c r="W49" s="109"/>
      <c r="Y49" s="110"/>
      <c r="AC49" s="113"/>
      <c r="AD49" s="113"/>
      <c r="AF49" s="114"/>
    </row>
    <row r="50" spans="3:32" ht="15.75" x14ac:dyDescent="0.25">
      <c r="C50" s="112"/>
      <c r="F50" s="112"/>
      <c r="V50" s="109"/>
      <c r="W50" s="109"/>
      <c r="Y50" s="110"/>
      <c r="AC50" s="113"/>
      <c r="AD50" s="113"/>
      <c r="AF50" s="114"/>
    </row>
    <row r="51" spans="3:32" ht="15.75" x14ac:dyDescent="0.25">
      <c r="C51" s="112"/>
      <c r="F51" s="112"/>
      <c r="V51" s="109"/>
      <c r="W51" s="109"/>
      <c r="Y51" s="110"/>
      <c r="AC51" s="113"/>
      <c r="AD51" s="113"/>
      <c r="AF51" s="114"/>
    </row>
    <row r="52" spans="3:32" ht="15.75" x14ac:dyDescent="0.25">
      <c r="C52" s="112"/>
      <c r="F52" s="112"/>
      <c r="V52" s="109"/>
      <c r="W52" s="109"/>
      <c r="Y52" s="110"/>
      <c r="AC52" s="113"/>
      <c r="AD52" s="113"/>
      <c r="AF52" s="114"/>
    </row>
    <row r="53" spans="3:32" ht="15.75" x14ac:dyDescent="0.25">
      <c r="C53" s="112"/>
      <c r="F53" s="112"/>
      <c r="V53" s="109"/>
      <c r="W53" s="109"/>
      <c r="Y53" s="110"/>
      <c r="AC53" s="113"/>
      <c r="AD53" s="113"/>
      <c r="AF53" s="114"/>
    </row>
    <row r="54" spans="3:32" ht="15.75" x14ac:dyDescent="0.25">
      <c r="C54" s="112"/>
      <c r="F54" s="112"/>
      <c r="V54" s="109"/>
      <c r="W54" s="109"/>
      <c r="Y54" s="110"/>
      <c r="AC54" s="113"/>
      <c r="AD54" s="113"/>
      <c r="AF54" s="114"/>
    </row>
    <row r="55" spans="3:32" ht="15.75" x14ac:dyDescent="0.25">
      <c r="C55" s="112"/>
      <c r="F55" s="112"/>
      <c r="V55" s="109"/>
      <c r="W55" s="109"/>
      <c r="Y55" s="110"/>
      <c r="AC55" s="113"/>
      <c r="AD55" s="113"/>
      <c r="AF55" s="114"/>
    </row>
    <row r="56" spans="3:32" ht="15.75" x14ac:dyDescent="0.25">
      <c r="C56" s="112"/>
      <c r="F56" s="112"/>
      <c r="V56" s="109"/>
      <c r="W56" s="109"/>
      <c r="Y56" s="110"/>
      <c r="AC56" s="113"/>
      <c r="AD56" s="113"/>
      <c r="AF56" s="114"/>
    </row>
    <row r="57" spans="3:32" ht="15.75" x14ac:dyDescent="0.25">
      <c r="C57" s="112"/>
      <c r="F57" s="112"/>
      <c r="V57" s="109"/>
      <c r="W57" s="109"/>
      <c r="Y57" s="110"/>
      <c r="AC57" s="113"/>
      <c r="AD57" s="113"/>
      <c r="AF57" s="114"/>
    </row>
    <row r="58" spans="3:32" ht="15.75" x14ac:dyDescent="0.25">
      <c r="C58" s="112"/>
      <c r="F58" s="112"/>
      <c r="V58" s="109"/>
      <c r="W58" s="109"/>
      <c r="Y58" s="110"/>
      <c r="AC58" s="113"/>
      <c r="AD58" s="113"/>
      <c r="AF58" s="114"/>
    </row>
    <row r="59" spans="3:32" ht="15.75" x14ac:dyDescent="0.25">
      <c r="C59" s="112"/>
      <c r="F59" s="112"/>
      <c r="V59" s="109"/>
      <c r="W59" s="109"/>
      <c r="Y59" s="110"/>
      <c r="AC59" s="113"/>
      <c r="AD59" s="113"/>
      <c r="AF59" s="114"/>
    </row>
    <row r="60" spans="3:32" ht="15.75" x14ac:dyDescent="0.25">
      <c r="C60" s="112"/>
      <c r="F60" s="112"/>
      <c r="V60" s="109"/>
      <c r="W60" s="109"/>
      <c r="Y60" s="110"/>
      <c r="AC60" s="113"/>
      <c r="AD60" s="113"/>
      <c r="AF60" s="114"/>
    </row>
    <row r="61" spans="3:32" ht="15.75" x14ac:dyDescent="0.25">
      <c r="C61" s="112"/>
      <c r="F61" s="112"/>
      <c r="V61" s="109"/>
      <c r="W61" s="109"/>
      <c r="Y61" s="110"/>
      <c r="AC61" s="113"/>
      <c r="AD61" s="113"/>
      <c r="AF61" s="114"/>
    </row>
    <row r="62" spans="3:32" ht="15.75" x14ac:dyDescent="0.25">
      <c r="C62" s="112"/>
      <c r="F62" s="112"/>
      <c r="V62" s="109"/>
      <c r="W62" s="109"/>
      <c r="Y62" s="110"/>
      <c r="AC62" s="113"/>
      <c r="AD62" s="113"/>
      <c r="AF62" s="114"/>
    </row>
    <row r="63" spans="3:32" ht="15.75" x14ac:dyDescent="0.25">
      <c r="C63" s="112"/>
      <c r="F63" s="112"/>
      <c r="V63" s="109"/>
      <c r="W63" s="109"/>
      <c r="Y63" s="110"/>
      <c r="AC63" s="113"/>
      <c r="AD63" s="113"/>
      <c r="AF63" s="114"/>
    </row>
    <row r="64" spans="3:32" ht="15.75" x14ac:dyDescent="0.25">
      <c r="C64" s="112"/>
      <c r="F64" s="112"/>
      <c r="V64" s="109"/>
      <c r="W64" s="109"/>
      <c r="Y64" s="110"/>
      <c r="AC64" s="113"/>
      <c r="AD64" s="113"/>
      <c r="AF64" s="114"/>
    </row>
    <row r="65" spans="3:32" ht="15.75" x14ac:dyDescent="0.25">
      <c r="C65" s="112"/>
      <c r="F65" s="112"/>
      <c r="V65" s="109"/>
      <c r="W65" s="109"/>
      <c r="Y65" s="110"/>
      <c r="AC65" s="113"/>
      <c r="AD65" s="113"/>
      <c r="AF65" s="114"/>
    </row>
    <row r="66" spans="3:32" ht="15.75" x14ac:dyDescent="0.25">
      <c r="C66" s="112"/>
      <c r="F66" s="112"/>
      <c r="V66" s="109"/>
      <c r="W66" s="109"/>
      <c r="Y66" s="110"/>
      <c r="AC66" s="113"/>
      <c r="AD66" s="113"/>
      <c r="AF66" s="114"/>
    </row>
    <row r="67" spans="3:32" ht="15.75" x14ac:dyDescent="0.25">
      <c r="C67" s="112"/>
      <c r="F67" s="112"/>
      <c r="V67" s="109"/>
      <c r="W67" s="109"/>
      <c r="Y67" s="110"/>
      <c r="AC67" s="113"/>
      <c r="AD67" s="113"/>
      <c r="AF67" s="114"/>
    </row>
    <row r="68" spans="3:32" ht="15.75" x14ac:dyDescent="0.25">
      <c r="C68" s="112"/>
      <c r="F68" s="112"/>
      <c r="V68" s="109"/>
      <c r="W68" s="109"/>
      <c r="Y68" s="110"/>
      <c r="AC68" s="113"/>
      <c r="AD68" s="113"/>
      <c r="AF68" s="114"/>
    </row>
    <row r="69" spans="3:32" ht="15.75" x14ac:dyDescent="0.25">
      <c r="C69" s="112"/>
      <c r="F69" s="112"/>
      <c r="V69" s="109"/>
      <c r="W69" s="109"/>
      <c r="Y69" s="110"/>
      <c r="AC69" s="113"/>
      <c r="AD69" s="113"/>
      <c r="AF69" s="114"/>
    </row>
    <row r="70" spans="3:32" ht="15.75" x14ac:dyDescent="0.25">
      <c r="C70" s="112"/>
      <c r="F70" s="112"/>
      <c r="V70" s="109"/>
      <c r="W70" s="109"/>
      <c r="Y70" s="110"/>
      <c r="AC70" s="113"/>
      <c r="AD70" s="113"/>
      <c r="AF70" s="114"/>
    </row>
    <row r="71" spans="3:32" ht="15.75" x14ac:dyDescent="0.25">
      <c r="C71" s="112"/>
      <c r="F71" s="112"/>
      <c r="V71" s="109"/>
      <c r="W71" s="109"/>
      <c r="Y71" s="110"/>
      <c r="AC71" s="113"/>
      <c r="AD71" s="113"/>
      <c r="AF71" s="114"/>
    </row>
    <row r="72" spans="3:32" ht="15.75" x14ac:dyDescent="0.25">
      <c r="C72" s="112"/>
      <c r="F72" s="112"/>
      <c r="V72" s="109"/>
      <c r="W72" s="109"/>
      <c r="Y72" s="110"/>
      <c r="AC72" s="113"/>
      <c r="AD72" s="113"/>
      <c r="AF72" s="114"/>
    </row>
    <row r="73" spans="3:32" ht="15.75" x14ac:dyDescent="0.25">
      <c r="C73" s="112"/>
      <c r="F73" s="112"/>
      <c r="V73" s="109"/>
      <c r="W73" s="109"/>
      <c r="Y73" s="110"/>
      <c r="AC73" s="113"/>
      <c r="AD73" s="113"/>
      <c r="AF73" s="114"/>
    </row>
    <row r="74" spans="3:32" ht="15.75" x14ac:dyDescent="0.25">
      <c r="C74" s="112"/>
      <c r="F74" s="112"/>
      <c r="V74" s="109"/>
      <c r="W74" s="109"/>
      <c r="Y74" s="110"/>
      <c r="AC74" s="113"/>
      <c r="AD74" s="113"/>
      <c r="AF74" s="114"/>
    </row>
    <row r="75" spans="3:32" ht="15.75" x14ac:dyDescent="0.25">
      <c r="C75" s="112"/>
      <c r="F75" s="112"/>
      <c r="V75" s="109"/>
      <c r="W75" s="109"/>
      <c r="Y75" s="110"/>
      <c r="AC75" s="113"/>
      <c r="AD75" s="113"/>
      <c r="AF75" s="114"/>
    </row>
    <row r="76" spans="3:32" ht="15.75" x14ac:dyDescent="0.25">
      <c r="C76" s="112"/>
      <c r="F76" s="112"/>
      <c r="V76" s="109"/>
      <c r="W76" s="109"/>
      <c r="Y76" s="110"/>
      <c r="AC76" s="113"/>
      <c r="AD76" s="113"/>
      <c r="AF76" s="114"/>
    </row>
    <row r="77" spans="3:32" ht="15.75" x14ac:dyDescent="0.25">
      <c r="C77" s="112"/>
      <c r="F77" s="112"/>
      <c r="V77" s="109"/>
      <c r="W77" s="109"/>
      <c r="Y77" s="110"/>
      <c r="AC77" s="113"/>
      <c r="AD77" s="113"/>
      <c r="AF77" s="114"/>
    </row>
    <row r="78" spans="3:32" ht="15.75" x14ac:dyDescent="0.25">
      <c r="C78" s="112"/>
      <c r="F78" s="112"/>
      <c r="V78" s="109"/>
      <c r="W78" s="109"/>
      <c r="Y78" s="110"/>
      <c r="AC78" s="113"/>
      <c r="AD78" s="113"/>
      <c r="AF78" s="114"/>
    </row>
    <row r="79" spans="3:32" ht="15.75" x14ac:dyDescent="0.25">
      <c r="C79" s="112"/>
      <c r="F79" s="112"/>
      <c r="V79" s="109"/>
      <c r="W79" s="109"/>
      <c r="Y79" s="110"/>
      <c r="AC79" s="113"/>
      <c r="AD79" s="113"/>
      <c r="AF79" s="114"/>
    </row>
    <row r="80" spans="3:32" ht="15.75" x14ac:dyDescent="0.25">
      <c r="C80" s="112"/>
      <c r="F80" s="112"/>
      <c r="V80" s="109"/>
      <c r="W80" s="109"/>
      <c r="Y80" s="110"/>
      <c r="AC80" s="113"/>
      <c r="AD80" s="113"/>
      <c r="AF80" s="114"/>
    </row>
    <row r="81" spans="3:32" ht="15.75" x14ac:dyDescent="0.25">
      <c r="C81" s="112"/>
      <c r="F81" s="112"/>
      <c r="V81" s="109"/>
      <c r="W81" s="109"/>
      <c r="Y81" s="110"/>
      <c r="AC81" s="113"/>
      <c r="AD81" s="113"/>
      <c r="AF81" s="114"/>
    </row>
    <row r="82" spans="3:32" ht="15.75" x14ac:dyDescent="0.25">
      <c r="C82" s="112"/>
      <c r="F82" s="112"/>
      <c r="V82" s="109"/>
      <c r="W82" s="109"/>
      <c r="Y82" s="110"/>
      <c r="AC82" s="113"/>
      <c r="AD82" s="113"/>
      <c r="AF82" s="114"/>
    </row>
    <row r="83" spans="3:32" ht="15.75" x14ac:dyDescent="0.25">
      <c r="C83" s="112"/>
      <c r="F83" s="112"/>
      <c r="V83" s="109"/>
      <c r="W83" s="109"/>
      <c r="Y83" s="110"/>
      <c r="AC83" s="113"/>
      <c r="AD83" s="113"/>
      <c r="AF83" s="114"/>
    </row>
    <row r="84" spans="3:32" ht="15.75" x14ac:dyDescent="0.25">
      <c r="C84" s="112"/>
      <c r="F84" s="112"/>
      <c r="V84" s="109"/>
      <c r="W84" s="109"/>
      <c r="Y84" s="110"/>
      <c r="AC84" s="113"/>
      <c r="AD84" s="113"/>
      <c r="AF84" s="114"/>
    </row>
    <row r="85" spans="3:32" ht="15.75" x14ac:dyDescent="0.25">
      <c r="C85" s="112"/>
      <c r="F85" s="112"/>
      <c r="V85" s="109"/>
      <c r="W85" s="109"/>
      <c r="Y85" s="110"/>
      <c r="AC85" s="113"/>
      <c r="AD85" s="113"/>
      <c r="AF85" s="114"/>
    </row>
    <row r="86" spans="3:32" ht="15.75" x14ac:dyDescent="0.25">
      <c r="C86" s="112"/>
      <c r="F86" s="112"/>
      <c r="V86" s="109"/>
      <c r="W86" s="109"/>
      <c r="Y86" s="110"/>
      <c r="AC86" s="113"/>
      <c r="AD86" s="113"/>
      <c r="AF86" s="114"/>
    </row>
    <row r="87" spans="3:32" ht="15.75" x14ac:dyDescent="0.25">
      <c r="C87" s="112"/>
      <c r="F87" s="112"/>
      <c r="V87" s="109"/>
      <c r="W87" s="109"/>
      <c r="Y87" s="110"/>
      <c r="AC87" s="113"/>
      <c r="AD87" s="113"/>
      <c r="AF87" s="114"/>
    </row>
    <row r="88" spans="3:32" ht="15.75" x14ac:dyDescent="0.25">
      <c r="C88" s="112"/>
      <c r="F88" s="112"/>
      <c r="V88" s="109"/>
      <c r="W88" s="109"/>
      <c r="Y88" s="110"/>
      <c r="AC88" s="113"/>
      <c r="AD88" s="113"/>
      <c r="AF88" s="114"/>
    </row>
    <row r="89" spans="3:32" ht="15.75" x14ac:dyDescent="0.25">
      <c r="C89" s="112"/>
      <c r="F89" s="112"/>
      <c r="V89" s="109"/>
      <c r="W89" s="109"/>
      <c r="Y89" s="110"/>
      <c r="AC89" s="113"/>
      <c r="AD89" s="113"/>
      <c r="AF89" s="114"/>
    </row>
    <row r="90" spans="3:32" ht="15.75" x14ac:dyDescent="0.25">
      <c r="C90" s="112"/>
      <c r="F90" s="112"/>
      <c r="V90" s="109"/>
      <c r="W90" s="109"/>
      <c r="Y90" s="110"/>
      <c r="AC90" s="113"/>
      <c r="AD90" s="113"/>
      <c r="AF90" s="114"/>
    </row>
    <row r="91" spans="3:32" ht="15.75" x14ac:dyDescent="0.25">
      <c r="C91" s="112"/>
      <c r="F91" s="112"/>
      <c r="V91" s="109"/>
      <c r="W91" s="109"/>
      <c r="Y91" s="110"/>
      <c r="AC91" s="113"/>
      <c r="AD91" s="113"/>
      <c r="AF91" s="114"/>
    </row>
    <row r="92" spans="3:32" ht="15.75" x14ac:dyDescent="0.25">
      <c r="C92" s="112"/>
      <c r="F92" s="112"/>
      <c r="V92" s="109"/>
      <c r="W92" s="109"/>
      <c r="Y92" s="110"/>
      <c r="AC92" s="113"/>
      <c r="AD92" s="113"/>
      <c r="AF92" s="114"/>
    </row>
    <row r="93" spans="3:32" ht="15.75" x14ac:dyDescent="0.25">
      <c r="C93" s="112"/>
      <c r="F93" s="112"/>
      <c r="V93" s="109"/>
      <c r="W93" s="109"/>
      <c r="Y93" s="110"/>
      <c r="AC93" s="113"/>
      <c r="AD93" s="113"/>
      <c r="AF93" s="114"/>
    </row>
    <row r="94" spans="3:32" ht="15.75" x14ac:dyDescent="0.25">
      <c r="C94" s="112"/>
      <c r="F94" s="112"/>
      <c r="V94" s="109"/>
      <c r="W94" s="109"/>
      <c r="Y94" s="110"/>
      <c r="AC94" s="113"/>
      <c r="AD94" s="113"/>
      <c r="AF94" s="114"/>
    </row>
    <row r="95" spans="3:32" ht="15.75" x14ac:dyDescent="0.25">
      <c r="C95" s="112"/>
      <c r="F95" s="112"/>
      <c r="V95" s="109"/>
      <c r="W95" s="109"/>
      <c r="Y95" s="110"/>
      <c r="AC95" s="113"/>
      <c r="AD95" s="113"/>
      <c r="AF95" s="114"/>
    </row>
    <row r="96" spans="3:32" ht="15.75" x14ac:dyDescent="0.25">
      <c r="C96" s="112"/>
      <c r="F96" s="112"/>
      <c r="V96" s="109"/>
      <c r="W96" s="109"/>
      <c r="Y96" s="110"/>
      <c r="AC96" s="113"/>
      <c r="AD96" s="113"/>
      <c r="AF96" s="114"/>
    </row>
    <row r="97" spans="3:32" ht="15.75" x14ac:dyDescent="0.25">
      <c r="C97" s="112"/>
      <c r="F97" s="112"/>
      <c r="V97" s="109"/>
      <c r="W97" s="109"/>
      <c r="Y97" s="110"/>
      <c r="AC97" s="113"/>
      <c r="AD97" s="113"/>
      <c r="AF97" s="114"/>
    </row>
    <row r="98" spans="3:32" ht="15.75" x14ac:dyDescent="0.25">
      <c r="C98" s="112"/>
      <c r="F98" s="112"/>
      <c r="V98" s="109"/>
      <c r="W98" s="109"/>
      <c r="Y98" s="110"/>
      <c r="AC98" s="113"/>
      <c r="AD98" s="113"/>
      <c r="AF98" s="114"/>
    </row>
    <row r="99" spans="3:32" ht="15.75" x14ac:dyDescent="0.25">
      <c r="C99" s="112"/>
      <c r="F99" s="112"/>
      <c r="V99" s="109"/>
      <c r="W99" s="109"/>
      <c r="Y99" s="110"/>
      <c r="AC99" s="113"/>
      <c r="AD99" s="113"/>
      <c r="AF99" s="114"/>
    </row>
    <row r="100" spans="3:32" ht="15.75" x14ac:dyDescent="0.25">
      <c r="C100" s="112"/>
      <c r="F100" s="112"/>
      <c r="V100" s="109"/>
      <c r="W100" s="109"/>
      <c r="Y100" s="110"/>
      <c r="AC100" s="113"/>
      <c r="AD100" s="113"/>
      <c r="AF100" s="114"/>
    </row>
    <row r="101" spans="3:32" ht="15.75" x14ac:dyDescent="0.25">
      <c r="C101" s="112"/>
      <c r="F101" s="112"/>
      <c r="V101" s="109"/>
      <c r="W101" s="109"/>
      <c r="Y101" s="110"/>
      <c r="AC101" s="113"/>
      <c r="AD101" s="113"/>
      <c r="AF101" s="114"/>
    </row>
    <row r="102" spans="3:32" ht="15.75" x14ac:dyDescent="0.25">
      <c r="C102" s="112"/>
      <c r="F102" s="112"/>
      <c r="V102" s="109"/>
      <c r="W102" s="109"/>
      <c r="Y102" s="110"/>
      <c r="AC102" s="113"/>
      <c r="AD102" s="113"/>
      <c r="AF102" s="114"/>
    </row>
    <row r="103" spans="3:32" ht="15.75" x14ac:dyDescent="0.25">
      <c r="C103" s="112"/>
      <c r="F103" s="112"/>
      <c r="V103" s="109"/>
      <c r="W103" s="109"/>
      <c r="Y103" s="110"/>
      <c r="AC103" s="113"/>
      <c r="AD103" s="113"/>
      <c r="AF103" s="114"/>
    </row>
    <row r="104" spans="3:32" ht="15.75" x14ac:dyDescent="0.25">
      <c r="C104" s="112"/>
      <c r="F104" s="112"/>
      <c r="V104" s="109"/>
      <c r="W104" s="109"/>
      <c r="Y104" s="110"/>
      <c r="AC104" s="113"/>
      <c r="AD104" s="113"/>
      <c r="AF104" s="114"/>
    </row>
    <row r="105" spans="3:32" ht="15.75" x14ac:dyDescent="0.25">
      <c r="C105" s="112"/>
      <c r="F105" s="112"/>
      <c r="V105" s="109"/>
      <c r="W105" s="109"/>
      <c r="Y105" s="110"/>
      <c r="AC105" s="113"/>
      <c r="AD105" s="113"/>
      <c r="AF105" s="114"/>
    </row>
    <row r="106" spans="3:32" ht="15.75" x14ac:dyDescent="0.25">
      <c r="C106" s="112"/>
      <c r="F106" s="112"/>
      <c r="V106" s="109"/>
      <c r="W106" s="109"/>
      <c r="Y106" s="110"/>
      <c r="AC106" s="113"/>
      <c r="AD106" s="113"/>
      <c r="AF106" s="114"/>
    </row>
    <row r="107" spans="3:32" ht="15.75" x14ac:dyDescent="0.25">
      <c r="C107" s="112"/>
      <c r="F107" s="112"/>
      <c r="V107" s="109"/>
      <c r="W107" s="109"/>
      <c r="Y107" s="110"/>
      <c r="AC107" s="113"/>
      <c r="AD107" s="113"/>
      <c r="AF107" s="114"/>
    </row>
    <row r="108" spans="3:32" ht="15.75" x14ac:dyDescent="0.25">
      <c r="C108" s="112"/>
      <c r="F108" s="112"/>
      <c r="V108" s="109"/>
      <c r="W108" s="109"/>
      <c r="Y108" s="110"/>
      <c r="AC108" s="113"/>
      <c r="AD108" s="113"/>
      <c r="AF108" s="114"/>
    </row>
    <row r="109" spans="3:32" ht="15.75" x14ac:dyDescent="0.25">
      <c r="C109" s="112"/>
      <c r="F109" s="112"/>
      <c r="V109" s="109"/>
      <c r="W109" s="109"/>
      <c r="Y109" s="110"/>
      <c r="AC109" s="113"/>
      <c r="AD109" s="113"/>
      <c r="AF109" s="114"/>
    </row>
    <row r="110" spans="3:32" ht="15.75" x14ac:dyDescent="0.25">
      <c r="C110" s="112"/>
      <c r="F110" s="112"/>
      <c r="V110" s="109"/>
      <c r="W110" s="109"/>
      <c r="Y110" s="110"/>
      <c r="AC110" s="113"/>
      <c r="AD110" s="113"/>
      <c r="AF110" s="114"/>
    </row>
    <row r="111" spans="3:32" ht="15.75" x14ac:dyDescent="0.25">
      <c r="C111" s="112"/>
      <c r="F111" s="112"/>
      <c r="V111" s="109"/>
      <c r="W111" s="109"/>
      <c r="Y111" s="110"/>
      <c r="AC111" s="113"/>
      <c r="AD111" s="113"/>
      <c r="AF111" s="114"/>
    </row>
    <row r="112" spans="3:32" ht="15.75" x14ac:dyDescent="0.25">
      <c r="C112" s="112"/>
      <c r="F112" s="112"/>
      <c r="V112" s="109"/>
      <c r="W112" s="109"/>
      <c r="Y112" s="110"/>
      <c r="AC112" s="113"/>
      <c r="AD112" s="113"/>
      <c r="AF112" s="114"/>
    </row>
    <row r="113" spans="3:32" ht="15.75" x14ac:dyDescent="0.25">
      <c r="C113" s="112"/>
      <c r="F113" s="112"/>
      <c r="V113" s="109"/>
      <c r="W113" s="109"/>
      <c r="Y113" s="110"/>
      <c r="AC113" s="113"/>
      <c r="AD113" s="113"/>
      <c r="AF113" s="114"/>
    </row>
    <row r="114" spans="3:32" ht="15.75" x14ac:dyDescent="0.25">
      <c r="C114" s="112"/>
      <c r="F114" s="112"/>
      <c r="V114" s="109"/>
      <c r="W114" s="109"/>
      <c r="Y114" s="110"/>
      <c r="AC114" s="113"/>
      <c r="AD114" s="113"/>
      <c r="AF114" s="114"/>
    </row>
    <row r="115" spans="3:32" ht="15.75" x14ac:dyDescent="0.25">
      <c r="C115" s="112"/>
      <c r="F115" s="112"/>
      <c r="V115" s="109"/>
      <c r="W115" s="109"/>
      <c r="Y115" s="110"/>
      <c r="AC115" s="113"/>
      <c r="AD115" s="113"/>
      <c r="AF115" s="114"/>
    </row>
    <row r="116" spans="3:32" ht="15.75" x14ac:dyDescent="0.25">
      <c r="C116" s="112"/>
      <c r="F116" s="112"/>
      <c r="V116" s="109"/>
      <c r="W116" s="109"/>
      <c r="Y116" s="110"/>
      <c r="AC116" s="113"/>
      <c r="AD116" s="113"/>
      <c r="AF116" s="114"/>
    </row>
    <row r="117" spans="3:32" ht="15.75" x14ac:dyDescent="0.25">
      <c r="C117" s="112"/>
      <c r="F117" s="112"/>
      <c r="V117" s="109"/>
      <c r="W117" s="109"/>
      <c r="Y117" s="110"/>
      <c r="AC117" s="113"/>
      <c r="AD117" s="113"/>
      <c r="AF117" s="114"/>
    </row>
    <row r="118" spans="3:32" ht="15.75" x14ac:dyDescent="0.25">
      <c r="C118" s="112"/>
      <c r="F118" s="112"/>
      <c r="V118" s="109"/>
      <c r="W118" s="109"/>
      <c r="Y118" s="110"/>
      <c r="AC118" s="113"/>
      <c r="AD118" s="113"/>
      <c r="AF118" s="114"/>
    </row>
    <row r="119" spans="3:32" ht="15.75" x14ac:dyDescent="0.25">
      <c r="C119" s="112"/>
      <c r="F119" s="112"/>
      <c r="V119" s="109"/>
      <c r="W119" s="109"/>
      <c r="Y119" s="110"/>
      <c r="AC119" s="113"/>
      <c r="AD119" s="113"/>
      <c r="AF119" s="114"/>
    </row>
    <row r="120" spans="3:32" ht="15.75" x14ac:dyDescent="0.25">
      <c r="C120" s="112"/>
      <c r="F120" s="112"/>
      <c r="V120" s="109"/>
      <c r="W120" s="109"/>
      <c r="Y120" s="110"/>
      <c r="AC120" s="113"/>
      <c r="AD120" s="113"/>
      <c r="AF120" s="114"/>
    </row>
    <row r="121" spans="3:32" ht="15.75" x14ac:dyDescent="0.25">
      <c r="C121" s="112"/>
      <c r="F121" s="112"/>
      <c r="V121" s="109"/>
      <c r="W121" s="109"/>
      <c r="Y121" s="110"/>
      <c r="AC121" s="113"/>
      <c r="AD121" s="113"/>
      <c r="AF121" s="114"/>
    </row>
    <row r="122" spans="3:32" ht="15.75" x14ac:dyDescent="0.25">
      <c r="C122" s="112"/>
      <c r="F122" s="112"/>
      <c r="V122" s="109"/>
      <c r="W122" s="109"/>
      <c r="Y122" s="110"/>
      <c r="AC122" s="113"/>
      <c r="AD122" s="113"/>
      <c r="AF122" s="114"/>
    </row>
    <row r="123" spans="3:32" ht="15.75" x14ac:dyDescent="0.25">
      <c r="C123" s="112"/>
      <c r="F123" s="112"/>
      <c r="V123" s="109"/>
      <c r="W123" s="109"/>
      <c r="Y123" s="110"/>
      <c r="AC123" s="113"/>
      <c r="AD123" s="113"/>
      <c r="AF123" s="114"/>
    </row>
    <row r="124" spans="3:32" ht="15.75" x14ac:dyDescent="0.25">
      <c r="C124" s="112"/>
      <c r="F124" s="112"/>
      <c r="V124" s="109"/>
      <c r="W124" s="109"/>
      <c r="Y124" s="110"/>
      <c r="AC124" s="113"/>
      <c r="AD124" s="113"/>
      <c r="AF124" s="114"/>
    </row>
    <row r="125" spans="3:32" ht="15.75" x14ac:dyDescent="0.25">
      <c r="C125" s="112"/>
      <c r="F125" s="112"/>
      <c r="V125" s="109"/>
      <c r="W125" s="109"/>
      <c r="Y125" s="110"/>
      <c r="AC125" s="113"/>
      <c r="AD125" s="113"/>
      <c r="AF125" s="114"/>
    </row>
    <row r="126" spans="3:32" ht="15.75" x14ac:dyDescent="0.25">
      <c r="C126" s="112"/>
      <c r="F126" s="112"/>
      <c r="V126" s="109"/>
      <c r="W126" s="109"/>
      <c r="Y126" s="110"/>
      <c r="AC126" s="113"/>
      <c r="AD126" s="113"/>
      <c r="AF126" s="114"/>
    </row>
    <row r="127" spans="3:32" ht="15.75" x14ac:dyDescent="0.25">
      <c r="C127" s="112"/>
      <c r="F127" s="112"/>
      <c r="V127" s="109"/>
      <c r="W127" s="109"/>
      <c r="Y127" s="110"/>
      <c r="AC127" s="113"/>
      <c r="AD127" s="113"/>
      <c r="AF127" s="114"/>
    </row>
    <row r="128" spans="3:32" ht="15.75" x14ac:dyDescent="0.25">
      <c r="C128" s="112"/>
      <c r="F128" s="112"/>
      <c r="V128" s="109"/>
      <c r="W128" s="109"/>
      <c r="Y128" s="110"/>
      <c r="AC128" s="113"/>
      <c r="AD128" s="113"/>
      <c r="AF128" s="114"/>
    </row>
    <row r="129" spans="3:32" ht="15.75" x14ac:dyDescent="0.25">
      <c r="C129" s="112"/>
      <c r="F129" s="112"/>
      <c r="V129" s="109"/>
      <c r="W129" s="109"/>
      <c r="Y129" s="110"/>
      <c r="AC129" s="113"/>
      <c r="AD129" s="113"/>
      <c r="AF129" s="114"/>
    </row>
    <row r="130" spans="3:32" ht="15.75" x14ac:dyDescent="0.25">
      <c r="C130" s="112"/>
      <c r="F130" s="112"/>
      <c r="V130" s="109"/>
      <c r="W130" s="109"/>
      <c r="Y130" s="110"/>
      <c r="AC130" s="113"/>
      <c r="AD130" s="113"/>
      <c r="AF130" s="114"/>
    </row>
    <row r="131" spans="3:32" ht="15.75" x14ac:dyDescent="0.25">
      <c r="C131" s="112"/>
      <c r="F131" s="112"/>
      <c r="V131" s="109"/>
      <c r="W131" s="109"/>
      <c r="Y131" s="110"/>
      <c r="AC131" s="113"/>
      <c r="AD131" s="113"/>
      <c r="AF131" s="114"/>
    </row>
    <row r="132" spans="3:32" ht="15.75" x14ac:dyDescent="0.25">
      <c r="C132" s="112"/>
      <c r="F132" s="112"/>
      <c r="V132" s="109"/>
      <c r="W132" s="109"/>
      <c r="Y132" s="110"/>
      <c r="AC132" s="113"/>
      <c r="AD132" s="113"/>
      <c r="AF132" s="114"/>
    </row>
    <row r="133" spans="3:32" ht="15.75" x14ac:dyDescent="0.25">
      <c r="C133" s="112"/>
      <c r="F133" s="112"/>
      <c r="V133" s="109"/>
      <c r="W133" s="109"/>
      <c r="Y133" s="110"/>
      <c r="AC133" s="113"/>
      <c r="AD133" s="113"/>
      <c r="AF133" s="114"/>
    </row>
    <row r="134" spans="3:32" ht="15.75" x14ac:dyDescent="0.25">
      <c r="C134" s="112"/>
      <c r="F134" s="112"/>
      <c r="V134" s="109"/>
      <c r="W134" s="109"/>
      <c r="Y134" s="110"/>
      <c r="AC134" s="113"/>
      <c r="AD134" s="113"/>
      <c r="AF134" s="114"/>
    </row>
    <row r="135" spans="3:32" ht="15.75" x14ac:dyDescent="0.25">
      <c r="C135" s="112"/>
      <c r="F135" s="112"/>
      <c r="V135" s="109"/>
      <c r="W135" s="109"/>
      <c r="Y135" s="110"/>
      <c r="AC135" s="113"/>
      <c r="AD135" s="113"/>
      <c r="AF135" s="114"/>
    </row>
    <row r="136" spans="3:32" ht="15.75" x14ac:dyDescent="0.25">
      <c r="C136" s="112"/>
      <c r="F136" s="112"/>
      <c r="V136" s="109"/>
      <c r="W136" s="109"/>
      <c r="Y136" s="110"/>
      <c r="AC136" s="113"/>
      <c r="AD136" s="113"/>
      <c r="AF136" s="114"/>
    </row>
    <row r="137" spans="3:32" ht="15.75" x14ac:dyDescent="0.25">
      <c r="C137" s="112"/>
      <c r="F137" s="112"/>
      <c r="V137" s="109"/>
      <c r="W137" s="109"/>
      <c r="Y137" s="110"/>
      <c r="AC137" s="113"/>
      <c r="AD137" s="113"/>
      <c r="AF137" s="114"/>
    </row>
    <row r="138" spans="3:32" ht="15.75" x14ac:dyDescent="0.25">
      <c r="C138" s="112"/>
      <c r="F138" s="112"/>
      <c r="V138" s="109"/>
      <c r="W138" s="109"/>
      <c r="Y138" s="110"/>
      <c r="AC138" s="113"/>
      <c r="AD138" s="113"/>
      <c r="AF138" s="114"/>
    </row>
    <row r="139" spans="3:32" ht="15.75" x14ac:dyDescent="0.25">
      <c r="C139" s="112"/>
      <c r="F139" s="112"/>
      <c r="V139" s="109"/>
      <c r="W139" s="109"/>
      <c r="Y139" s="110"/>
      <c r="AC139" s="113"/>
      <c r="AD139" s="113"/>
      <c r="AF139" s="114"/>
    </row>
    <row r="140" spans="3:32" ht="15.75" x14ac:dyDescent="0.25">
      <c r="C140" s="112"/>
      <c r="F140" s="112"/>
      <c r="V140" s="109"/>
      <c r="W140" s="109"/>
      <c r="Y140" s="110"/>
      <c r="AC140" s="113"/>
      <c r="AD140" s="113"/>
      <c r="AF140" s="114"/>
    </row>
    <row r="141" spans="3:32" ht="15.75" x14ac:dyDescent="0.25">
      <c r="C141" s="112"/>
      <c r="F141" s="112"/>
      <c r="V141" s="109"/>
      <c r="W141" s="109"/>
      <c r="Y141" s="110"/>
      <c r="AC141" s="113"/>
      <c r="AD141" s="113"/>
      <c r="AF141" s="114"/>
    </row>
    <row r="142" spans="3:32" ht="15.75" x14ac:dyDescent="0.25">
      <c r="C142" s="112"/>
      <c r="F142" s="112"/>
      <c r="V142" s="109"/>
      <c r="W142" s="109"/>
      <c r="Y142" s="110"/>
      <c r="AC142" s="113"/>
      <c r="AD142" s="113"/>
      <c r="AF142" s="114"/>
    </row>
    <row r="143" spans="3:32" ht="15.75" x14ac:dyDescent="0.25">
      <c r="C143" s="112"/>
      <c r="F143" s="112"/>
      <c r="V143" s="109"/>
      <c r="W143" s="109"/>
      <c r="Y143" s="110"/>
      <c r="AC143" s="113"/>
      <c r="AD143" s="113"/>
      <c r="AF143" s="114"/>
    </row>
    <row r="144" spans="3:32" ht="15.75" x14ac:dyDescent="0.25">
      <c r="C144" s="112"/>
      <c r="F144" s="112"/>
      <c r="V144" s="109"/>
      <c r="W144" s="109"/>
      <c r="Y144" s="110"/>
      <c r="AC144" s="113"/>
      <c r="AD144" s="113"/>
      <c r="AF144" s="114"/>
    </row>
    <row r="145" spans="3:32" ht="15.75" x14ac:dyDescent="0.25">
      <c r="C145" s="112"/>
      <c r="F145" s="112"/>
      <c r="V145" s="109"/>
      <c r="W145" s="109"/>
      <c r="Y145" s="110"/>
      <c r="AC145" s="113"/>
      <c r="AD145" s="113"/>
      <c r="AF145" s="114"/>
    </row>
    <row r="146" spans="3:32" ht="15.75" x14ac:dyDescent="0.25">
      <c r="C146" s="112"/>
      <c r="F146" s="112"/>
      <c r="V146" s="109"/>
      <c r="W146" s="109"/>
      <c r="Y146" s="110"/>
      <c r="AC146" s="113"/>
      <c r="AD146" s="113"/>
      <c r="AF146" s="114"/>
    </row>
    <row r="147" spans="3:32" ht="15.75" x14ac:dyDescent="0.25">
      <c r="C147" s="112"/>
      <c r="F147" s="112"/>
      <c r="V147" s="109"/>
      <c r="W147" s="109"/>
      <c r="Y147" s="110"/>
      <c r="AC147" s="113"/>
      <c r="AD147" s="113"/>
      <c r="AF147" s="114"/>
    </row>
    <row r="148" spans="3:32" ht="15.75" x14ac:dyDescent="0.25">
      <c r="C148" s="112"/>
      <c r="F148" s="112"/>
      <c r="V148" s="109"/>
      <c r="W148" s="109"/>
      <c r="Y148" s="110"/>
      <c r="AC148" s="113"/>
      <c r="AD148" s="113"/>
      <c r="AF148" s="114"/>
    </row>
    <row r="149" spans="3:32" ht="15.75" x14ac:dyDescent="0.25">
      <c r="C149" s="112"/>
      <c r="F149" s="112"/>
      <c r="V149" s="109"/>
      <c r="W149" s="109"/>
      <c r="Y149" s="110"/>
      <c r="AC149" s="113"/>
      <c r="AD149" s="113"/>
      <c r="AF149" s="114"/>
    </row>
    <row r="150" spans="3:32" ht="15.75" x14ac:dyDescent="0.25">
      <c r="C150" s="112"/>
      <c r="F150" s="112"/>
      <c r="V150" s="109"/>
      <c r="W150" s="109"/>
      <c r="Y150" s="110"/>
      <c r="AC150" s="113"/>
      <c r="AD150" s="113"/>
      <c r="AF150" s="114"/>
    </row>
    <row r="151" spans="3:32" ht="15.75" x14ac:dyDescent="0.25">
      <c r="C151" s="112"/>
      <c r="F151" s="112"/>
      <c r="V151" s="109"/>
      <c r="W151" s="109"/>
      <c r="Y151" s="110"/>
      <c r="AC151" s="113"/>
      <c r="AD151" s="113"/>
      <c r="AF151" s="114"/>
    </row>
    <row r="152" spans="3:32" ht="15.75" x14ac:dyDescent="0.25">
      <c r="C152" s="112"/>
      <c r="F152" s="112"/>
      <c r="V152" s="109"/>
      <c r="W152" s="109"/>
      <c r="Y152" s="110"/>
      <c r="AC152" s="113"/>
      <c r="AD152" s="113"/>
      <c r="AF152" s="114"/>
    </row>
    <row r="153" spans="3:32" ht="15.75" x14ac:dyDescent="0.25">
      <c r="C153" s="112"/>
      <c r="F153" s="112"/>
      <c r="V153" s="109"/>
      <c r="W153" s="109"/>
      <c r="Y153" s="110"/>
      <c r="AC153" s="113"/>
      <c r="AD153" s="113"/>
      <c r="AF153" s="114"/>
    </row>
    <row r="154" spans="3:32" ht="15.75" x14ac:dyDescent="0.25">
      <c r="C154" s="112"/>
      <c r="F154" s="112"/>
      <c r="V154" s="109"/>
      <c r="W154" s="109"/>
      <c r="Y154" s="110"/>
      <c r="AC154" s="113"/>
      <c r="AD154" s="113"/>
      <c r="AF154" s="114"/>
    </row>
    <row r="155" spans="3:32" ht="15.75" x14ac:dyDescent="0.25">
      <c r="C155" s="112"/>
      <c r="F155" s="112"/>
      <c r="V155" s="109"/>
      <c r="W155" s="109"/>
      <c r="Y155" s="110"/>
      <c r="AC155" s="113"/>
      <c r="AD155" s="113"/>
      <c r="AF155" s="114"/>
    </row>
    <row r="156" spans="3:32" ht="15.75" x14ac:dyDescent="0.25">
      <c r="C156" s="112"/>
      <c r="F156" s="112"/>
      <c r="V156" s="109"/>
      <c r="W156" s="109"/>
      <c r="Y156" s="110"/>
      <c r="AC156" s="113"/>
      <c r="AD156" s="113"/>
      <c r="AF156" s="114"/>
    </row>
    <row r="157" spans="3:32" ht="15.75" x14ac:dyDescent="0.25">
      <c r="C157" s="112"/>
      <c r="F157" s="112"/>
      <c r="V157" s="109"/>
      <c r="W157" s="109"/>
      <c r="Y157" s="110"/>
      <c r="AC157" s="113"/>
      <c r="AD157" s="113"/>
      <c r="AF157" s="114"/>
    </row>
    <row r="158" spans="3:32" ht="15.75" x14ac:dyDescent="0.25">
      <c r="C158" s="112"/>
      <c r="F158" s="112"/>
      <c r="V158" s="109"/>
      <c r="W158" s="109"/>
      <c r="Y158" s="110"/>
      <c r="AC158" s="113"/>
      <c r="AD158" s="113"/>
      <c r="AF158" s="114"/>
    </row>
    <row r="159" spans="3:32" ht="15.75" x14ac:dyDescent="0.25">
      <c r="C159" s="112"/>
      <c r="F159" s="112"/>
      <c r="V159" s="109"/>
      <c r="W159" s="109"/>
      <c r="Y159" s="110"/>
      <c r="AC159" s="113"/>
      <c r="AD159" s="113"/>
      <c r="AF159" s="114"/>
    </row>
    <row r="160" spans="3:32" ht="15.75" x14ac:dyDescent="0.25">
      <c r="C160" s="112"/>
      <c r="F160" s="112"/>
      <c r="V160" s="109"/>
      <c r="W160" s="109"/>
      <c r="Y160" s="110"/>
      <c r="AC160" s="113"/>
      <c r="AD160" s="113"/>
      <c r="AF160" s="114"/>
    </row>
    <row r="161" spans="3:32" ht="15.75" x14ac:dyDescent="0.25">
      <c r="C161" s="112"/>
      <c r="F161" s="112"/>
      <c r="V161" s="109"/>
      <c r="W161" s="109"/>
      <c r="Y161" s="110"/>
      <c r="AC161" s="113"/>
      <c r="AD161" s="113"/>
      <c r="AF161" s="114"/>
    </row>
    <row r="162" spans="3:32" ht="15.75" x14ac:dyDescent="0.25">
      <c r="C162" s="112"/>
      <c r="F162" s="112"/>
      <c r="V162" s="109"/>
      <c r="W162" s="109"/>
      <c r="Y162" s="110"/>
      <c r="AC162" s="113"/>
      <c r="AD162" s="113"/>
      <c r="AF162" s="114"/>
    </row>
    <row r="163" spans="3:32" ht="15.75" x14ac:dyDescent="0.25">
      <c r="C163" s="112"/>
      <c r="F163" s="112"/>
      <c r="V163" s="109"/>
      <c r="W163" s="109"/>
      <c r="Y163" s="110"/>
      <c r="AC163" s="113"/>
      <c r="AD163" s="113"/>
      <c r="AF163" s="114"/>
    </row>
    <row r="164" spans="3:32" ht="15.75" x14ac:dyDescent="0.25">
      <c r="C164" s="112"/>
      <c r="F164" s="112"/>
      <c r="V164" s="109"/>
      <c r="W164" s="109"/>
      <c r="Y164" s="110"/>
      <c r="AC164" s="113"/>
      <c r="AD164" s="113"/>
      <c r="AF164" s="114"/>
    </row>
    <row r="165" spans="3:32" ht="15.75" x14ac:dyDescent="0.25">
      <c r="C165" s="112"/>
      <c r="F165" s="112"/>
      <c r="V165" s="109"/>
      <c r="W165" s="109"/>
      <c r="Y165" s="110"/>
      <c r="AC165" s="113"/>
      <c r="AD165" s="113"/>
      <c r="AF165" s="114"/>
    </row>
    <row r="166" spans="3:32" ht="15.75" x14ac:dyDescent="0.25">
      <c r="C166" s="112"/>
      <c r="F166" s="112"/>
      <c r="V166" s="109"/>
      <c r="W166" s="109"/>
      <c r="Y166" s="110"/>
      <c r="AC166" s="113"/>
      <c r="AD166" s="113"/>
      <c r="AF166" s="114"/>
    </row>
    <row r="167" spans="3:32" ht="15.75" x14ac:dyDescent="0.25">
      <c r="C167" s="112"/>
      <c r="F167" s="112"/>
      <c r="V167" s="109"/>
      <c r="W167" s="109"/>
      <c r="Y167" s="110"/>
      <c r="AC167" s="113"/>
      <c r="AD167" s="113"/>
      <c r="AF167" s="114"/>
    </row>
    <row r="168" spans="3:32" ht="15.75" x14ac:dyDescent="0.25">
      <c r="C168" s="112"/>
      <c r="F168" s="112"/>
      <c r="V168" s="109"/>
      <c r="W168" s="109"/>
      <c r="Y168" s="110"/>
      <c r="AC168" s="113"/>
      <c r="AD168" s="113"/>
      <c r="AF168" s="114"/>
    </row>
    <row r="169" spans="3:32" ht="15.75" x14ac:dyDescent="0.25">
      <c r="C169" s="112"/>
      <c r="F169" s="112"/>
      <c r="V169" s="109"/>
      <c r="W169" s="109"/>
      <c r="Y169" s="110"/>
      <c r="AC169" s="113"/>
      <c r="AD169" s="113"/>
      <c r="AF169" s="114"/>
    </row>
    <row r="170" spans="3:32" ht="15.75" x14ac:dyDescent="0.25">
      <c r="C170" s="112"/>
      <c r="F170" s="112"/>
      <c r="V170" s="109"/>
      <c r="W170" s="109"/>
      <c r="Y170" s="110"/>
      <c r="AC170" s="113"/>
      <c r="AD170" s="113"/>
      <c r="AF170" s="114"/>
    </row>
    <row r="171" spans="3:32" ht="15.75" x14ac:dyDescent="0.25">
      <c r="C171" s="112"/>
      <c r="F171" s="112"/>
      <c r="V171" s="109"/>
      <c r="W171" s="109"/>
      <c r="Y171" s="110"/>
      <c r="AC171" s="113"/>
      <c r="AD171" s="113"/>
      <c r="AF171" s="114"/>
    </row>
    <row r="172" spans="3:32" ht="15.75" x14ac:dyDescent="0.25">
      <c r="C172" s="112"/>
      <c r="F172" s="112"/>
      <c r="V172" s="109"/>
      <c r="W172" s="109"/>
      <c r="Y172" s="110"/>
      <c r="AC172" s="113"/>
      <c r="AD172" s="113"/>
      <c r="AF172" s="114"/>
    </row>
    <row r="173" spans="3:32" ht="15.75" x14ac:dyDescent="0.25">
      <c r="C173" s="112"/>
      <c r="F173" s="112"/>
      <c r="V173" s="109"/>
      <c r="W173" s="109"/>
      <c r="Y173" s="110"/>
      <c r="AC173" s="113"/>
      <c r="AD173" s="113"/>
      <c r="AF173" s="114"/>
    </row>
    <row r="174" spans="3:32" ht="15.75" x14ac:dyDescent="0.25">
      <c r="C174" s="112"/>
      <c r="F174" s="112"/>
      <c r="V174" s="109"/>
      <c r="W174" s="109"/>
      <c r="Y174" s="110"/>
      <c r="AC174" s="113"/>
      <c r="AD174" s="113"/>
      <c r="AF174" s="114"/>
    </row>
    <row r="175" spans="3:32" ht="15.75" x14ac:dyDescent="0.25">
      <c r="C175" s="112"/>
      <c r="F175" s="112"/>
      <c r="V175" s="109"/>
      <c r="W175" s="109"/>
      <c r="Y175" s="110"/>
      <c r="AC175" s="113"/>
      <c r="AD175" s="113"/>
      <c r="AF175" s="114"/>
    </row>
    <row r="176" spans="3:32" ht="15.75" x14ac:dyDescent="0.25">
      <c r="C176" s="112"/>
      <c r="F176" s="112"/>
      <c r="V176" s="109"/>
      <c r="W176" s="109"/>
      <c r="Y176" s="110"/>
      <c r="AC176" s="113"/>
      <c r="AD176" s="113"/>
      <c r="AF176" s="114"/>
    </row>
    <row r="177" spans="3:32" ht="15.75" x14ac:dyDescent="0.25">
      <c r="C177" s="112"/>
      <c r="F177" s="112"/>
      <c r="V177" s="109"/>
      <c r="W177" s="109"/>
      <c r="Y177" s="110"/>
      <c r="AC177" s="113"/>
      <c r="AD177" s="113"/>
      <c r="AF177" s="114"/>
    </row>
    <row r="178" spans="3:32" ht="15.75" x14ac:dyDescent="0.25">
      <c r="C178" s="112"/>
      <c r="F178" s="112"/>
      <c r="V178" s="109"/>
      <c r="W178" s="109"/>
      <c r="Y178" s="110"/>
      <c r="AC178" s="113"/>
      <c r="AD178" s="113"/>
      <c r="AF178" s="114"/>
    </row>
    <row r="179" spans="3:32" ht="15.75" x14ac:dyDescent="0.25">
      <c r="C179" s="112"/>
      <c r="F179" s="112"/>
      <c r="V179" s="109"/>
      <c r="W179" s="109"/>
      <c r="Y179" s="110"/>
      <c r="AC179" s="113"/>
      <c r="AD179" s="113"/>
      <c r="AF179" s="114"/>
    </row>
    <row r="180" spans="3:32" ht="15.75" x14ac:dyDescent="0.25">
      <c r="C180" s="112"/>
      <c r="F180" s="112"/>
      <c r="V180" s="109"/>
      <c r="W180" s="109"/>
      <c r="Y180" s="110"/>
      <c r="AC180" s="113"/>
      <c r="AD180" s="113"/>
      <c r="AF180" s="114"/>
    </row>
    <row r="181" spans="3:32" ht="15.75" x14ac:dyDescent="0.25">
      <c r="C181" s="112"/>
      <c r="F181" s="112"/>
      <c r="V181" s="109"/>
      <c r="W181" s="109"/>
      <c r="Y181" s="110"/>
      <c r="AC181" s="113"/>
      <c r="AD181" s="113"/>
      <c r="AF181" s="114"/>
    </row>
    <row r="182" spans="3:32" ht="15.75" x14ac:dyDescent="0.25">
      <c r="C182" s="112"/>
      <c r="F182" s="112"/>
      <c r="V182" s="109"/>
      <c r="W182" s="109"/>
      <c r="Y182" s="110"/>
      <c r="AC182" s="113"/>
      <c r="AD182" s="113"/>
      <c r="AF182" s="114"/>
    </row>
    <row r="183" spans="3:32" ht="15.75" x14ac:dyDescent="0.25">
      <c r="C183" s="112"/>
      <c r="F183" s="112"/>
      <c r="V183" s="109"/>
      <c r="W183" s="109"/>
      <c r="Y183" s="110"/>
      <c r="AC183" s="113"/>
      <c r="AD183" s="113"/>
      <c r="AF183" s="114"/>
    </row>
    <row r="184" spans="3:32" ht="15.75" x14ac:dyDescent="0.25">
      <c r="C184" s="112"/>
      <c r="F184" s="112"/>
      <c r="V184" s="109"/>
      <c r="W184" s="109"/>
      <c r="Y184" s="110"/>
      <c r="AC184" s="113"/>
      <c r="AD184" s="113"/>
      <c r="AF184" s="114"/>
    </row>
    <row r="185" spans="3:32" ht="15.75" x14ac:dyDescent="0.25">
      <c r="C185" s="112"/>
      <c r="F185" s="112"/>
      <c r="V185" s="109"/>
      <c r="W185" s="109"/>
      <c r="Y185" s="110"/>
      <c r="AC185" s="113"/>
      <c r="AD185" s="113"/>
      <c r="AF185" s="114"/>
    </row>
    <row r="186" spans="3:32" ht="15.75" x14ac:dyDescent="0.25">
      <c r="C186" s="112"/>
      <c r="F186" s="112"/>
      <c r="V186" s="109"/>
      <c r="W186" s="109"/>
      <c r="Y186" s="110"/>
      <c r="AC186" s="113"/>
      <c r="AD186" s="113"/>
      <c r="AF186" s="114"/>
    </row>
    <row r="187" spans="3:32" ht="15.75" x14ac:dyDescent="0.25">
      <c r="C187" s="112"/>
      <c r="F187" s="112"/>
      <c r="V187" s="109"/>
      <c r="W187" s="109"/>
      <c r="Y187" s="110"/>
      <c r="AC187" s="113"/>
      <c r="AD187" s="113"/>
      <c r="AF187" s="114"/>
    </row>
    <row r="188" spans="3:32" ht="15.75" x14ac:dyDescent="0.25">
      <c r="C188" s="112"/>
      <c r="F188" s="112"/>
      <c r="V188" s="109"/>
      <c r="W188" s="109"/>
      <c r="Y188" s="110"/>
      <c r="AC188" s="113"/>
      <c r="AD188" s="113"/>
      <c r="AF188" s="114"/>
    </row>
    <row r="189" spans="3:32" ht="15.75" x14ac:dyDescent="0.25">
      <c r="C189" s="112"/>
      <c r="F189" s="112"/>
      <c r="V189" s="109"/>
      <c r="W189" s="109"/>
      <c r="Y189" s="110"/>
      <c r="AC189" s="113"/>
      <c r="AD189" s="113"/>
      <c r="AF189" s="114"/>
    </row>
    <row r="190" spans="3:32" ht="15.75" x14ac:dyDescent="0.25">
      <c r="C190" s="112"/>
      <c r="F190" s="112"/>
      <c r="V190" s="109"/>
      <c r="W190" s="109"/>
      <c r="Y190" s="110"/>
      <c r="AC190" s="113"/>
      <c r="AD190" s="113"/>
      <c r="AF190" s="114"/>
    </row>
    <row r="191" spans="3:32" ht="15.75" x14ac:dyDescent="0.25">
      <c r="C191" s="112"/>
      <c r="F191" s="112"/>
      <c r="V191" s="109"/>
      <c r="W191" s="109"/>
      <c r="Y191" s="110"/>
      <c r="AC191" s="113"/>
      <c r="AD191" s="113"/>
      <c r="AF191" s="114"/>
    </row>
    <row r="192" spans="3:32" ht="15.75" x14ac:dyDescent="0.25">
      <c r="C192" s="112"/>
      <c r="F192" s="112"/>
      <c r="V192" s="109"/>
      <c r="W192" s="109"/>
      <c r="Y192" s="110"/>
      <c r="AC192" s="113"/>
      <c r="AD192" s="113"/>
      <c r="AF192" s="114"/>
    </row>
    <row r="193" spans="3:32" ht="15.75" x14ac:dyDescent="0.25">
      <c r="C193" s="112"/>
      <c r="F193" s="112"/>
      <c r="V193" s="109"/>
      <c r="W193" s="109"/>
      <c r="Y193" s="110"/>
      <c r="AC193" s="113"/>
      <c r="AD193" s="113"/>
      <c r="AF193" s="114"/>
    </row>
    <row r="194" spans="3:32" ht="15.75" x14ac:dyDescent="0.25">
      <c r="C194" s="112"/>
      <c r="F194" s="112"/>
      <c r="V194" s="109"/>
      <c r="W194" s="109"/>
      <c r="Y194" s="110"/>
      <c r="AC194" s="113"/>
      <c r="AD194" s="113"/>
      <c r="AF194" s="114"/>
    </row>
    <row r="195" spans="3:32" ht="15.75" x14ac:dyDescent="0.25">
      <c r="C195" s="112"/>
      <c r="F195" s="112"/>
      <c r="V195" s="109"/>
      <c r="W195" s="109"/>
      <c r="Y195" s="110"/>
      <c r="AC195" s="113"/>
      <c r="AD195" s="113"/>
      <c r="AF195" s="114"/>
    </row>
    <row r="196" spans="3:32" ht="15.75" x14ac:dyDescent="0.25">
      <c r="C196" s="112"/>
      <c r="F196" s="112"/>
      <c r="V196" s="109"/>
      <c r="W196" s="109"/>
      <c r="Y196" s="110"/>
      <c r="AC196" s="113"/>
      <c r="AD196" s="113"/>
      <c r="AF196" s="114"/>
    </row>
    <row r="197" spans="3:32" ht="15.75" x14ac:dyDescent="0.25">
      <c r="C197" s="112"/>
      <c r="F197" s="112"/>
      <c r="V197" s="109"/>
      <c r="W197" s="109"/>
      <c r="Y197" s="110"/>
      <c r="AC197" s="113"/>
      <c r="AD197" s="113"/>
      <c r="AF197" s="114"/>
    </row>
    <row r="198" spans="3:32" ht="15.75" x14ac:dyDescent="0.25">
      <c r="C198" s="112"/>
      <c r="F198" s="112"/>
      <c r="V198" s="109"/>
      <c r="W198" s="109"/>
      <c r="Y198" s="110"/>
      <c r="AC198" s="113"/>
      <c r="AD198" s="113"/>
      <c r="AF198" s="114"/>
    </row>
    <row r="199" spans="3:32" ht="15.75" x14ac:dyDescent="0.25">
      <c r="C199" s="112"/>
      <c r="F199" s="112"/>
      <c r="V199" s="109"/>
      <c r="W199" s="109"/>
      <c r="Y199" s="110"/>
      <c r="AC199" s="113"/>
      <c r="AD199" s="113"/>
      <c r="AF199" s="114"/>
    </row>
    <row r="200" spans="3:32" ht="15.75" x14ac:dyDescent="0.25">
      <c r="C200" s="112"/>
      <c r="F200" s="112"/>
      <c r="V200" s="109"/>
      <c r="W200" s="109"/>
      <c r="Y200" s="110"/>
      <c r="AC200" s="113"/>
      <c r="AD200" s="113"/>
      <c r="AF200" s="114"/>
    </row>
    <row r="201" spans="3:32" ht="15.75" x14ac:dyDescent="0.25">
      <c r="C201" s="112"/>
      <c r="F201" s="112"/>
      <c r="V201" s="109"/>
      <c r="W201" s="109"/>
      <c r="Y201" s="110"/>
      <c r="AC201" s="113"/>
      <c r="AD201" s="113"/>
      <c r="AF201" s="114"/>
    </row>
    <row r="202" spans="3:32" ht="15.75" x14ac:dyDescent="0.25">
      <c r="C202" s="112"/>
      <c r="F202" s="112"/>
      <c r="V202" s="109"/>
      <c r="W202" s="109"/>
      <c r="Y202" s="110"/>
      <c r="AC202" s="113"/>
      <c r="AD202" s="113"/>
      <c r="AF202" s="114"/>
    </row>
    <row r="203" spans="3:32" ht="15.75" x14ac:dyDescent="0.25">
      <c r="C203" s="112"/>
      <c r="F203" s="112"/>
      <c r="V203" s="109"/>
      <c r="W203" s="109"/>
      <c r="Y203" s="110"/>
      <c r="AC203" s="113"/>
      <c r="AD203" s="113"/>
      <c r="AF203" s="114"/>
    </row>
    <row r="204" spans="3:32" ht="15.75" x14ac:dyDescent="0.25">
      <c r="C204" s="112"/>
      <c r="F204" s="112"/>
      <c r="V204" s="109"/>
      <c r="W204" s="109"/>
      <c r="Y204" s="110"/>
      <c r="AC204" s="113"/>
      <c r="AD204" s="113"/>
      <c r="AF204" s="114"/>
    </row>
    <row r="205" spans="3:32" ht="15.75" x14ac:dyDescent="0.25">
      <c r="C205" s="112"/>
      <c r="F205" s="112"/>
      <c r="V205" s="109"/>
      <c r="W205" s="109"/>
      <c r="Y205" s="110"/>
      <c r="AC205" s="113"/>
      <c r="AD205" s="113"/>
      <c r="AF205" s="114"/>
    </row>
    <row r="206" spans="3:32" ht="15.75" x14ac:dyDescent="0.25">
      <c r="C206" s="112"/>
      <c r="F206" s="112"/>
      <c r="V206" s="109"/>
      <c r="W206" s="109"/>
      <c r="Y206" s="110"/>
      <c r="AC206" s="113"/>
      <c r="AD206" s="113"/>
      <c r="AF206" s="114"/>
    </row>
    <row r="207" spans="3:32" ht="15.75" x14ac:dyDescent="0.25">
      <c r="C207" s="112"/>
      <c r="F207" s="112"/>
      <c r="V207" s="109"/>
      <c r="W207" s="109"/>
      <c r="Y207" s="110"/>
      <c r="AC207" s="113"/>
      <c r="AD207" s="113"/>
      <c r="AF207" s="114"/>
    </row>
    <row r="208" spans="3:32" ht="15.75" x14ac:dyDescent="0.25">
      <c r="C208" s="112"/>
      <c r="F208" s="112"/>
      <c r="V208" s="109"/>
      <c r="W208" s="109"/>
      <c r="Y208" s="110"/>
      <c r="AC208" s="113"/>
      <c r="AD208" s="113"/>
      <c r="AF208" s="114"/>
    </row>
    <row r="209" spans="3:32" ht="15.75" x14ac:dyDescent="0.25">
      <c r="C209" s="112"/>
      <c r="F209" s="112"/>
      <c r="V209" s="109"/>
      <c r="W209" s="109"/>
      <c r="Y209" s="110"/>
      <c r="AC209" s="113"/>
      <c r="AD209" s="113"/>
      <c r="AF209" s="114"/>
    </row>
    <row r="210" spans="3:32" ht="15.75" x14ac:dyDescent="0.25">
      <c r="C210" s="112"/>
      <c r="F210" s="112"/>
      <c r="V210" s="109"/>
      <c r="W210" s="109"/>
      <c r="Y210" s="110"/>
      <c r="AC210" s="113"/>
      <c r="AD210" s="113"/>
      <c r="AF210" s="114"/>
    </row>
    <row r="211" spans="3:32" ht="15.75" x14ac:dyDescent="0.25">
      <c r="C211" s="112"/>
      <c r="F211" s="112"/>
      <c r="V211" s="109"/>
      <c r="W211" s="109"/>
      <c r="Y211" s="110"/>
      <c r="AC211" s="113"/>
      <c r="AD211" s="113"/>
      <c r="AF211" s="114"/>
    </row>
    <row r="212" spans="3:32" ht="15.75" x14ac:dyDescent="0.25">
      <c r="C212" s="112"/>
      <c r="F212" s="112"/>
      <c r="V212" s="109"/>
      <c r="W212" s="109"/>
      <c r="Y212" s="110"/>
      <c r="AC212" s="113"/>
      <c r="AD212" s="113"/>
      <c r="AF212" s="114"/>
    </row>
    <row r="213" spans="3:32" ht="15.75" x14ac:dyDescent="0.25">
      <c r="C213" s="112"/>
      <c r="F213" s="112"/>
      <c r="V213" s="109"/>
      <c r="W213" s="109"/>
      <c r="Y213" s="110"/>
      <c r="AC213" s="113"/>
      <c r="AD213" s="113"/>
      <c r="AF213" s="114"/>
    </row>
    <row r="214" spans="3:32" ht="15.75" x14ac:dyDescent="0.25">
      <c r="C214" s="112"/>
      <c r="F214" s="112"/>
      <c r="V214" s="109"/>
      <c r="W214" s="109"/>
      <c r="Y214" s="110"/>
      <c r="AC214" s="113"/>
      <c r="AD214" s="113"/>
      <c r="AF214" s="114"/>
    </row>
    <row r="215" spans="3:32" ht="15.75" x14ac:dyDescent="0.25">
      <c r="C215" s="112"/>
      <c r="F215" s="112"/>
      <c r="V215" s="109"/>
      <c r="W215" s="109"/>
      <c r="Y215" s="110"/>
      <c r="AC215" s="113"/>
      <c r="AD215" s="113"/>
      <c r="AF215" s="114"/>
    </row>
    <row r="216" spans="3:32" ht="15.75" x14ac:dyDescent="0.25">
      <c r="C216" s="112"/>
      <c r="F216" s="112"/>
      <c r="V216" s="109"/>
      <c r="W216" s="109"/>
      <c r="Y216" s="110"/>
      <c r="AC216" s="113"/>
      <c r="AD216" s="113"/>
      <c r="AF216" s="114"/>
    </row>
    <row r="217" spans="3:32" ht="15.75" x14ac:dyDescent="0.25">
      <c r="C217" s="112"/>
      <c r="F217" s="112"/>
      <c r="V217" s="109"/>
      <c r="W217" s="109"/>
      <c r="Y217" s="110"/>
      <c r="AC217" s="113"/>
      <c r="AD217" s="113"/>
      <c r="AF217" s="114"/>
    </row>
    <row r="218" spans="3:32" ht="15.75" x14ac:dyDescent="0.25">
      <c r="C218" s="112"/>
      <c r="F218" s="112"/>
      <c r="V218" s="109"/>
      <c r="W218" s="109"/>
      <c r="Y218" s="110"/>
      <c r="AC218" s="113"/>
      <c r="AD218" s="113"/>
      <c r="AF218" s="114"/>
    </row>
    <row r="219" spans="3:32" ht="15.75" x14ac:dyDescent="0.25">
      <c r="C219" s="112"/>
      <c r="F219" s="112"/>
      <c r="V219" s="109"/>
      <c r="W219" s="109"/>
      <c r="Y219" s="110"/>
      <c r="AC219" s="113"/>
      <c r="AD219" s="113"/>
      <c r="AF219" s="114"/>
    </row>
    <row r="220" spans="3:32" ht="15.75" x14ac:dyDescent="0.25">
      <c r="C220" s="112"/>
      <c r="F220" s="112"/>
      <c r="V220" s="109"/>
      <c r="W220" s="109"/>
      <c r="Y220" s="110"/>
      <c r="AC220" s="113"/>
      <c r="AD220" s="113"/>
      <c r="AF220" s="114"/>
    </row>
    <row r="221" spans="3:32" ht="15.75" x14ac:dyDescent="0.25">
      <c r="C221" s="112"/>
      <c r="F221" s="112"/>
      <c r="V221" s="109"/>
      <c r="W221" s="109"/>
      <c r="Y221" s="110"/>
      <c r="AC221" s="113"/>
      <c r="AD221" s="113"/>
      <c r="AF221" s="114"/>
    </row>
    <row r="222" spans="3:32" ht="15.75" x14ac:dyDescent="0.25">
      <c r="C222" s="112"/>
      <c r="F222" s="112"/>
      <c r="V222" s="109"/>
      <c r="W222" s="109"/>
      <c r="Y222" s="110"/>
      <c r="AC222" s="113"/>
      <c r="AD222" s="113"/>
      <c r="AF222" s="114"/>
    </row>
    <row r="223" spans="3:32" ht="15.75" x14ac:dyDescent="0.25">
      <c r="C223" s="112"/>
      <c r="F223" s="112"/>
      <c r="V223" s="109"/>
      <c r="W223" s="109"/>
      <c r="Y223" s="110"/>
      <c r="AC223" s="113"/>
      <c r="AD223" s="113"/>
      <c r="AF223" s="114"/>
    </row>
    <row r="224" spans="3:32" ht="15.75" x14ac:dyDescent="0.25">
      <c r="C224" s="112"/>
      <c r="F224" s="112"/>
      <c r="V224" s="109"/>
      <c r="W224" s="109"/>
      <c r="Y224" s="110"/>
      <c r="AC224" s="113"/>
      <c r="AD224" s="113"/>
      <c r="AF224" s="114"/>
    </row>
    <row r="225" spans="3:32" ht="15.75" x14ac:dyDescent="0.25">
      <c r="C225" s="112"/>
      <c r="F225" s="112"/>
      <c r="V225" s="109"/>
      <c r="W225" s="109"/>
      <c r="Y225" s="110"/>
      <c r="AC225" s="113"/>
      <c r="AD225" s="113"/>
      <c r="AF225" s="114"/>
    </row>
    <row r="226" spans="3:32" ht="15.75" x14ac:dyDescent="0.25">
      <c r="C226" s="112"/>
      <c r="F226" s="112"/>
      <c r="V226" s="109"/>
      <c r="W226" s="109"/>
      <c r="Y226" s="110"/>
      <c r="AC226" s="113"/>
      <c r="AD226" s="113"/>
      <c r="AF226" s="114"/>
    </row>
    <row r="227" spans="3:32" ht="15.75" x14ac:dyDescent="0.25">
      <c r="C227" s="112"/>
      <c r="F227" s="112"/>
      <c r="V227" s="109"/>
      <c r="W227" s="109"/>
      <c r="Y227" s="110"/>
      <c r="AC227" s="113"/>
      <c r="AD227" s="113"/>
      <c r="AF227" s="114"/>
    </row>
    <row r="228" spans="3:32" ht="15.75" x14ac:dyDescent="0.25">
      <c r="C228" s="112"/>
      <c r="F228" s="112"/>
      <c r="V228" s="109"/>
      <c r="W228" s="109"/>
      <c r="Y228" s="110"/>
      <c r="AC228" s="113"/>
      <c r="AD228" s="113"/>
      <c r="AF228" s="114"/>
    </row>
    <row r="229" spans="3:32" ht="15.75" x14ac:dyDescent="0.25">
      <c r="C229" s="112"/>
      <c r="F229" s="112"/>
      <c r="V229" s="109"/>
      <c r="W229" s="109"/>
      <c r="Y229" s="110"/>
      <c r="AC229" s="113"/>
      <c r="AD229" s="113"/>
      <c r="AF229" s="114"/>
    </row>
    <row r="230" spans="3:32" ht="15.75" x14ac:dyDescent="0.25">
      <c r="C230" s="112"/>
      <c r="F230" s="112"/>
      <c r="V230" s="109"/>
      <c r="W230" s="109"/>
      <c r="Y230" s="110"/>
      <c r="AC230" s="113"/>
      <c r="AD230" s="113"/>
      <c r="AF230" s="114"/>
    </row>
    <row r="231" spans="3:32" ht="15.75" x14ac:dyDescent="0.25">
      <c r="C231" s="112"/>
      <c r="F231" s="112"/>
      <c r="V231" s="109"/>
      <c r="W231" s="109"/>
      <c r="Y231" s="110"/>
      <c r="AC231" s="113"/>
      <c r="AD231" s="113"/>
      <c r="AF231" s="114"/>
    </row>
    <row r="232" spans="3:32" ht="15.75" x14ac:dyDescent="0.25">
      <c r="C232" s="112"/>
      <c r="F232" s="112"/>
      <c r="V232" s="109"/>
      <c r="W232" s="109"/>
      <c r="Y232" s="110"/>
      <c r="AC232" s="113"/>
      <c r="AD232" s="113"/>
      <c r="AF232" s="114"/>
    </row>
    <row r="233" spans="3:32" ht="15.75" x14ac:dyDescent="0.25">
      <c r="C233" s="112"/>
      <c r="F233" s="112"/>
      <c r="V233" s="109"/>
      <c r="W233" s="109"/>
      <c r="Y233" s="110"/>
      <c r="AC233" s="113"/>
      <c r="AD233" s="113"/>
      <c r="AF233" s="114"/>
    </row>
    <row r="234" spans="3:32" ht="15.75" x14ac:dyDescent="0.25">
      <c r="C234" s="112"/>
      <c r="F234" s="112"/>
      <c r="V234" s="109"/>
      <c r="W234" s="109"/>
      <c r="Y234" s="110"/>
      <c r="AC234" s="113"/>
      <c r="AD234" s="113"/>
      <c r="AF234" s="114"/>
    </row>
    <row r="235" spans="3:32" ht="15.75" x14ac:dyDescent="0.25">
      <c r="C235" s="112"/>
      <c r="F235" s="112"/>
      <c r="V235" s="109"/>
      <c r="W235" s="109"/>
      <c r="Y235" s="110"/>
      <c r="AC235" s="113"/>
      <c r="AD235" s="113"/>
      <c r="AF235" s="114"/>
    </row>
    <row r="236" spans="3:32" ht="15.75" x14ac:dyDescent="0.25">
      <c r="C236" s="112"/>
      <c r="F236" s="112"/>
      <c r="V236" s="109"/>
      <c r="W236" s="109"/>
      <c r="Y236" s="110"/>
      <c r="AC236" s="113"/>
      <c r="AD236" s="113"/>
      <c r="AF236" s="114"/>
    </row>
    <row r="237" spans="3:32" ht="15.75" x14ac:dyDescent="0.25">
      <c r="C237" s="112"/>
      <c r="F237" s="112"/>
      <c r="V237" s="109"/>
      <c r="W237" s="109"/>
      <c r="Y237" s="110"/>
      <c r="AC237" s="113"/>
      <c r="AD237" s="113"/>
      <c r="AF237" s="114"/>
    </row>
    <row r="238" spans="3:32" ht="15.75" x14ac:dyDescent="0.25">
      <c r="C238" s="112"/>
      <c r="F238" s="112"/>
      <c r="V238" s="109"/>
      <c r="W238" s="109"/>
      <c r="Y238" s="110"/>
      <c r="AC238" s="113"/>
      <c r="AD238" s="113"/>
      <c r="AF238" s="114"/>
    </row>
    <row r="239" spans="3:32" ht="15.75" x14ac:dyDescent="0.25">
      <c r="C239" s="112"/>
      <c r="F239" s="112"/>
      <c r="V239" s="109"/>
      <c r="W239" s="109"/>
      <c r="Y239" s="110"/>
      <c r="AC239" s="113"/>
      <c r="AD239" s="113"/>
      <c r="AF239" s="114"/>
    </row>
    <row r="240" spans="3:32" ht="15.75" x14ac:dyDescent="0.25">
      <c r="C240" s="112"/>
      <c r="F240" s="112"/>
      <c r="V240" s="109"/>
      <c r="W240" s="109"/>
      <c r="Y240" s="110"/>
      <c r="AC240" s="113"/>
      <c r="AD240" s="113"/>
      <c r="AF240" s="114"/>
    </row>
    <row r="241" spans="3:32" ht="15.75" x14ac:dyDescent="0.25">
      <c r="C241" s="112"/>
      <c r="F241" s="112"/>
      <c r="V241" s="109"/>
      <c r="W241" s="109"/>
      <c r="Y241" s="110"/>
      <c r="AC241" s="113"/>
      <c r="AD241" s="113"/>
      <c r="AF241" s="114"/>
    </row>
    <row r="242" spans="3:32" ht="15.75" x14ac:dyDescent="0.25">
      <c r="C242" s="112"/>
      <c r="F242" s="112"/>
      <c r="V242" s="109"/>
      <c r="W242" s="109"/>
      <c r="Y242" s="110"/>
      <c r="AC242" s="113"/>
      <c r="AD242" s="113"/>
      <c r="AF242" s="114"/>
    </row>
    <row r="243" spans="3:32" ht="15.75" x14ac:dyDescent="0.25">
      <c r="C243" s="112"/>
      <c r="F243" s="112"/>
      <c r="V243" s="109"/>
      <c r="W243" s="109"/>
      <c r="Y243" s="110"/>
      <c r="AC243" s="113"/>
      <c r="AD243" s="113"/>
      <c r="AF243" s="114"/>
    </row>
    <row r="244" spans="3:32" ht="15.75" x14ac:dyDescent="0.25">
      <c r="C244" s="112"/>
      <c r="F244" s="112"/>
      <c r="V244" s="109"/>
      <c r="W244" s="109"/>
      <c r="Y244" s="110"/>
      <c r="AC244" s="113"/>
      <c r="AD244" s="113"/>
      <c r="AF244" s="114"/>
    </row>
    <row r="245" spans="3:32" ht="15.75" x14ac:dyDescent="0.25">
      <c r="C245" s="112"/>
      <c r="F245" s="112"/>
      <c r="V245" s="109"/>
      <c r="W245" s="109"/>
      <c r="Y245" s="110"/>
      <c r="AC245" s="113"/>
      <c r="AD245" s="113"/>
      <c r="AF245" s="114"/>
    </row>
    <row r="246" spans="3:32" ht="15.75" x14ac:dyDescent="0.25">
      <c r="C246" s="112"/>
      <c r="F246" s="112"/>
      <c r="V246" s="109"/>
      <c r="W246" s="109"/>
      <c r="Y246" s="110"/>
      <c r="AC246" s="113"/>
      <c r="AD246" s="113"/>
      <c r="AF246" s="114"/>
    </row>
    <row r="247" spans="3:32" ht="15.75" x14ac:dyDescent="0.25">
      <c r="C247" s="112"/>
      <c r="F247" s="112"/>
      <c r="V247" s="109"/>
      <c r="W247" s="109"/>
      <c r="Y247" s="110"/>
      <c r="AC247" s="113"/>
      <c r="AD247" s="113"/>
      <c r="AF247" s="114"/>
    </row>
    <row r="248" spans="3:32" ht="15.75" x14ac:dyDescent="0.25">
      <c r="C248" s="112"/>
      <c r="F248" s="112"/>
      <c r="V248" s="109"/>
      <c r="W248" s="109"/>
      <c r="Y248" s="110"/>
      <c r="AC248" s="113"/>
      <c r="AD248" s="113"/>
      <c r="AF248" s="114"/>
    </row>
    <row r="249" spans="3:32" ht="15.75" x14ac:dyDescent="0.25">
      <c r="C249" s="112"/>
      <c r="F249" s="112"/>
      <c r="V249" s="109"/>
      <c r="W249" s="109"/>
      <c r="Y249" s="110"/>
      <c r="AC249" s="113"/>
      <c r="AD249" s="113"/>
      <c r="AF249" s="114"/>
    </row>
    <row r="250" spans="3:32" ht="15.75" x14ac:dyDescent="0.25">
      <c r="C250" s="112"/>
      <c r="F250" s="112"/>
      <c r="V250" s="109"/>
      <c r="W250" s="109"/>
      <c r="Y250" s="110"/>
      <c r="AC250" s="113"/>
      <c r="AD250" s="113"/>
      <c r="AF250" s="114"/>
    </row>
    <row r="251" spans="3:32" ht="15.75" x14ac:dyDescent="0.25">
      <c r="C251" s="112"/>
      <c r="F251" s="112"/>
      <c r="V251" s="109"/>
      <c r="W251" s="109"/>
      <c r="Y251" s="110"/>
      <c r="AC251" s="113"/>
      <c r="AD251" s="113"/>
      <c r="AF251" s="114"/>
    </row>
    <row r="252" spans="3:32" ht="15.75" x14ac:dyDescent="0.25">
      <c r="C252" s="112"/>
      <c r="F252" s="112"/>
      <c r="V252" s="109"/>
      <c r="W252" s="109"/>
      <c r="Y252" s="110"/>
      <c r="AC252" s="113"/>
      <c r="AD252" s="113"/>
      <c r="AF252" s="114"/>
    </row>
    <row r="253" spans="3:32" ht="15.75" x14ac:dyDescent="0.25">
      <c r="C253" s="112"/>
      <c r="F253" s="112"/>
      <c r="V253" s="109"/>
      <c r="W253" s="109"/>
      <c r="Y253" s="110"/>
      <c r="AC253" s="113"/>
      <c r="AD253" s="113"/>
      <c r="AF253" s="114"/>
    </row>
    <row r="254" spans="3:32" ht="15.75" x14ac:dyDescent="0.25">
      <c r="C254" s="112"/>
      <c r="F254" s="112"/>
      <c r="V254" s="109"/>
      <c r="W254" s="109"/>
      <c r="Y254" s="110"/>
      <c r="AC254" s="113"/>
      <c r="AD254" s="113"/>
      <c r="AF254" s="114"/>
    </row>
    <row r="255" spans="3:32" ht="15.75" x14ac:dyDescent="0.25">
      <c r="C255" s="112"/>
      <c r="F255" s="112"/>
      <c r="V255" s="109"/>
      <c r="W255" s="109"/>
      <c r="Y255" s="110"/>
      <c r="AC255" s="113"/>
      <c r="AD255" s="113"/>
      <c r="AF255" s="114"/>
    </row>
    <row r="256" spans="3:32" ht="15.75" x14ac:dyDescent="0.25">
      <c r="C256" s="112"/>
      <c r="F256" s="112"/>
      <c r="V256" s="109"/>
      <c r="W256" s="109"/>
      <c r="Y256" s="110"/>
      <c r="AC256" s="113"/>
      <c r="AD256" s="113"/>
      <c r="AF256" s="114"/>
    </row>
    <row r="257" spans="3:32" ht="15.75" x14ac:dyDescent="0.25">
      <c r="C257" s="112"/>
      <c r="F257" s="112"/>
      <c r="V257" s="109"/>
      <c r="W257" s="109"/>
      <c r="Y257" s="110"/>
      <c r="AC257" s="113"/>
      <c r="AD257" s="113"/>
      <c r="AF257" s="114"/>
    </row>
    <row r="258" spans="3:32" ht="15.75" x14ac:dyDescent="0.25">
      <c r="C258" s="112"/>
      <c r="F258" s="112"/>
      <c r="V258" s="109"/>
      <c r="W258" s="109"/>
      <c r="Y258" s="110"/>
      <c r="AC258" s="113"/>
      <c r="AD258" s="113"/>
      <c r="AF258" s="114"/>
    </row>
    <row r="259" spans="3:32" ht="15.75" x14ac:dyDescent="0.25">
      <c r="C259" s="112"/>
      <c r="F259" s="112"/>
      <c r="V259" s="109"/>
      <c r="W259" s="109"/>
      <c r="Y259" s="110"/>
      <c r="AC259" s="113"/>
      <c r="AD259" s="113"/>
      <c r="AF259" s="114"/>
    </row>
    <row r="260" spans="3:32" ht="15.75" x14ac:dyDescent="0.25">
      <c r="C260" s="112"/>
      <c r="F260" s="112"/>
      <c r="V260" s="109"/>
      <c r="W260" s="109"/>
      <c r="Y260" s="110"/>
      <c r="AC260" s="113"/>
      <c r="AD260" s="113"/>
      <c r="AF260" s="114"/>
    </row>
    <row r="261" spans="3:32" ht="15.75" x14ac:dyDescent="0.25">
      <c r="C261" s="112"/>
      <c r="F261" s="112"/>
      <c r="V261" s="109"/>
      <c r="W261" s="109"/>
      <c r="Y261" s="110"/>
      <c r="AC261" s="113"/>
      <c r="AD261" s="113"/>
      <c r="AF261" s="114"/>
    </row>
    <row r="262" spans="3:32" ht="15.75" x14ac:dyDescent="0.25">
      <c r="C262" s="112"/>
      <c r="F262" s="112"/>
      <c r="V262" s="109"/>
      <c r="W262" s="109"/>
      <c r="Y262" s="110"/>
      <c r="AC262" s="113"/>
      <c r="AD262" s="113"/>
      <c r="AF262" s="114"/>
    </row>
    <row r="263" spans="3:32" ht="15.75" x14ac:dyDescent="0.25">
      <c r="C263" s="112"/>
      <c r="F263" s="112"/>
      <c r="V263" s="109"/>
      <c r="W263" s="109"/>
      <c r="Y263" s="110"/>
      <c r="AC263" s="113"/>
      <c r="AD263" s="113"/>
      <c r="AF263" s="114"/>
    </row>
    <row r="264" spans="3:32" ht="15.75" x14ac:dyDescent="0.25">
      <c r="C264" s="112"/>
      <c r="F264" s="112"/>
      <c r="V264" s="109"/>
      <c r="W264" s="109"/>
      <c r="Y264" s="110"/>
      <c r="AC264" s="113"/>
      <c r="AD264" s="113"/>
      <c r="AF264" s="114"/>
    </row>
    <row r="265" spans="3:32" ht="15.75" x14ac:dyDescent="0.25">
      <c r="C265" s="112"/>
      <c r="F265" s="112"/>
      <c r="V265" s="109"/>
      <c r="W265" s="109"/>
      <c r="Y265" s="110"/>
      <c r="AC265" s="113"/>
      <c r="AD265" s="113"/>
      <c r="AF265" s="114"/>
    </row>
    <row r="266" spans="3:32" ht="15.75" x14ac:dyDescent="0.25">
      <c r="C266" s="112"/>
      <c r="F266" s="112"/>
      <c r="V266" s="109"/>
      <c r="W266" s="109"/>
      <c r="Y266" s="110"/>
      <c r="AC266" s="113"/>
      <c r="AD266" s="113"/>
      <c r="AF266" s="114"/>
    </row>
    <row r="267" spans="3:32" ht="15.75" x14ac:dyDescent="0.25">
      <c r="C267" s="112"/>
      <c r="F267" s="112"/>
      <c r="V267" s="109"/>
      <c r="W267" s="109"/>
      <c r="Y267" s="110"/>
      <c r="AC267" s="113"/>
      <c r="AD267" s="113"/>
      <c r="AF267" s="114"/>
    </row>
    <row r="268" spans="3:32" ht="15.75" x14ac:dyDescent="0.25">
      <c r="C268" s="112"/>
      <c r="F268" s="112"/>
      <c r="V268" s="109"/>
      <c r="W268" s="109"/>
      <c r="Y268" s="110"/>
      <c r="AC268" s="113"/>
      <c r="AD268" s="113"/>
      <c r="AF268" s="114"/>
    </row>
    <row r="269" spans="3:32" ht="15.75" x14ac:dyDescent="0.25">
      <c r="C269" s="112"/>
      <c r="F269" s="112"/>
      <c r="V269" s="109"/>
      <c r="W269" s="109"/>
      <c r="Y269" s="110"/>
      <c r="AC269" s="113"/>
      <c r="AD269" s="113"/>
      <c r="AF269" s="114"/>
    </row>
    <row r="270" spans="3:32" ht="15.75" x14ac:dyDescent="0.25">
      <c r="C270" s="112"/>
      <c r="F270" s="112"/>
      <c r="V270" s="109"/>
      <c r="W270" s="109"/>
      <c r="Y270" s="110"/>
      <c r="AC270" s="113"/>
      <c r="AD270" s="113"/>
      <c r="AF270" s="114"/>
    </row>
    <row r="271" spans="3:32" ht="15.75" x14ac:dyDescent="0.25">
      <c r="C271" s="112"/>
      <c r="F271" s="112"/>
      <c r="V271" s="109"/>
      <c r="W271" s="109"/>
      <c r="Y271" s="110"/>
      <c r="AC271" s="113"/>
      <c r="AD271" s="113"/>
      <c r="AF271" s="114"/>
    </row>
    <row r="272" spans="3:32" ht="15.75" x14ac:dyDescent="0.25">
      <c r="C272" s="112"/>
      <c r="F272" s="112"/>
      <c r="V272" s="109"/>
      <c r="W272" s="109"/>
      <c r="Y272" s="110"/>
      <c r="AC272" s="113"/>
      <c r="AD272" s="113"/>
      <c r="AF272" s="114"/>
    </row>
    <row r="273" spans="3:32" ht="15.75" x14ac:dyDescent="0.25">
      <c r="C273" s="112"/>
      <c r="F273" s="112"/>
      <c r="V273" s="109"/>
      <c r="W273" s="109"/>
      <c r="Y273" s="110"/>
      <c r="AC273" s="113"/>
      <c r="AD273" s="113"/>
      <c r="AF273" s="114"/>
    </row>
    <row r="274" spans="3:32" ht="15.75" x14ac:dyDescent="0.25">
      <c r="C274" s="112"/>
      <c r="F274" s="112"/>
      <c r="V274" s="109"/>
      <c r="W274" s="109"/>
      <c r="Y274" s="110"/>
      <c r="AC274" s="113"/>
      <c r="AD274" s="113"/>
      <c r="AF274" s="114"/>
    </row>
    <row r="275" spans="3:32" ht="15.75" x14ac:dyDescent="0.25">
      <c r="C275" s="112"/>
      <c r="F275" s="112"/>
      <c r="V275" s="109"/>
      <c r="W275" s="109"/>
      <c r="Y275" s="110"/>
      <c r="AC275" s="113"/>
      <c r="AD275" s="113"/>
      <c r="AF275" s="114"/>
    </row>
    <row r="276" spans="3:32" ht="15.75" x14ac:dyDescent="0.25">
      <c r="C276" s="112"/>
      <c r="F276" s="112"/>
      <c r="V276" s="109"/>
      <c r="W276" s="109"/>
      <c r="Y276" s="110"/>
      <c r="AC276" s="113"/>
      <c r="AD276" s="113"/>
      <c r="AF276" s="114"/>
    </row>
    <row r="277" spans="3:32" ht="15.75" x14ac:dyDescent="0.25">
      <c r="C277" s="112"/>
      <c r="F277" s="112"/>
      <c r="V277" s="109"/>
      <c r="W277" s="109"/>
      <c r="Y277" s="110"/>
      <c r="AC277" s="113"/>
      <c r="AD277" s="113"/>
      <c r="AF277" s="114"/>
    </row>
    <row r="278" spans="3:32" ht="15.75" x14ac:dyDescent="0.25">
      <c r="C278" s="112"/>
      <c r="F278" s="112"/>
      <c r="V278" s="109"/>
      <c r="W278" s="109"/>
      <c r="Y278" s="110"/>
      <c r="AC278" s="113"/>
      <c r="AD278" s="113"/>
      <c r="AF278" s="114"/>
    </row>
    <row r="279" spans="3:32" ht="15.75" x14ac:dyDescent="0.25">
      <c r="C279" s="112"/>
      <c r="F279" s="112"/>
      <c r="V279" s="109"/>
      <c r="W279" s="109"/>
      <c r="Y279" s="110"/>
      <c r="AC279" s="113"/>
      <c r="AD279" s="113"/>
      <c r="AF279" s="114"/>
    </row>
    <row r="280" spans="3:32" ht="15.75" x14ac:dyDescent="0.25">
      <c r="C280" s="112"/>
      <c r="F280" s="112"/>
      <c r="V280" s="109"/>
      <c r="W280" s="109"/>
      <c r="Y280" s="110"/>
      <c r="AC280" s="113"/>
      <c r="AD280" s="113"/>
      <c r="AF280" s="114"/>
    </row>
    <row r="281" spans="3:32" ht="15.75" x14ac:dyDescent="0.25">
      <c r="C281" s="112"/>
      <c r="F281" s="112"/>
      <c r="V281" s="109"/>
      <c r="W281" s="109"/>
      <c r="Y281" s="110"/>
      <c r="AC281" s="113"/>
      <c r="AD281" s="113"/>
      <c r="AF281" s="114"/>
    </row>
    <row r="282" spans="3:32" ht="15.75" x14ac:dyDescent="0.25">
      <c r="C282" s="112"/>
      <c r="F282" s="112"/>
      <c r="V282" s="109"/>
      <c r="W282" s="109"/>
      <c r="Y282" s="110"/>
      <c r="AC282" s="113"/>
      <c r="AD282" s="113"/>
      <c r="AF282" s="114"/>
    </row>
    <row r="283" spans="3:32" ht="15.75" x14ac:dyDescent="0.25">
      <c r="C283" s="112"/>
      <c r="F283" s="112"/>
      <c r="V283" s="109"/>
      <c r="W283" s="109"/>
      <c r="Y283" s="110"/>
      <c r="AC283" s="113"/>
      <c r="AD283" s="113"/>
      <c r="AF283" s="114"/>
    </row>
    <row r="284" spans="3:32" ht="15.75" x14ac:dyDescent="0.25">
      <c r="C284" s="112"/>
      <c r="F284" s="112"/>
      <c r="V284" s="109"/>
      <c r="W284" s="109"/>
      <c r="Y284" s="110"/>
      <c r="AC284" s="113"/>
      <c r="AD284" s="113"/>
      <c r="AF284" s="114"/>
    </row>
    <row r="285" spans="3:32" ht="15.75" x14ac:dyDescent="0.25">
      <c r="C285" s="112"/>
      <c r="F285" s="112"/>
      <c r="V285" s="109"/>
      <c r="W285" s="109"/>
      <c r="Y285" s="110"/>
      <c r="AC285" s="113"/>
      <c r="AD285" s="113"/>
      <c r="AF285" s="114"/>
    </row>
    <row r="286" spans="3:32" ht="15.75" x14ac:dyDescent="0.25">
      <c r="C286" s="112"/>
      <c r="F286" s="112"/>
      <c r="V286" s="109"/>
      <c r="W286" s="109"/>
      <c r="Y286" s="110"/>
      <c r="AC286" s="113"/>
      <c r="AD286" s="113"/>
      <c r="AF286" s="114"/>
    </row>
    <row r="287" spans="3:32" ht="15.75" x14ac:dyDescent="0.25">
      <c r="C287" s="112"/>
      <c r="F287" s="112"/>
      <c r="V287" s="109"/>
      <c r="W287" s="109"/>
      <c r="Y287" s="110"/>
      <c r="AC287" s="113"/>
      <c r="AD287" s="113"/>
      <c r="AF287" s="114"/>
    </row>
    <row r="288" spans="3:32" ht="15.75" x14ac:dyDescent="0.25">
      <c r="C288" s="112"/>
      <c r="F288" s="112"/>
      <c r="V288" s="109"/>
      <c r="W288" s="109"/>
      <c r="Y288" s="110"/>
      <c r="AC288" s="113"/>
      <c r="AD288" s="113"/>
      <c r="AF288" s="114"/>
    </row>
    <row r="289" spans="3:32" ht="15.75" x14ac:dyDescent="0.25">
      <c r="C289" s="112"/>
      <c r="F289" s="112"/>
      <c r="V289" s="109"/>
      <c r="W289" s="109"/>
      <c r="Y289" s="110"/>
      <c r="AC289" s="113"/>
      <c r="AD289" s="113"/>
      <c r="AF289" s="114"/>
    </row>
    <row r="290" spans="3:32" ht="15.75" x14ac:dyDescent="0.25">
      <c r="C290" s="112"/>
      <c r="F290" s="112"/>
      <c r="V290" s="109"/>
      <c r="W290" s="109"/>
      <c r="Y290" s="110"/>
      <c r="AC290" s="113"/>
      <c r="AD290" s="113"/>
      <c r="AF290" s="114"/>
    </row>
    <row r="291" spans="3:32" ht="15.75" x14ac:dyDescent="0.25">
      <c r="C291" s="112"/>
      <c r="F291" s="112"/>
      <c r="V291" s="109"/>
      <c r="W291" s="109"/>
      <c r="Y291" s="110"/>
      <c r="AC291" s="113"/>
      <c r="AD291" s="113"/>
      <c r="AF291" s="114"/>
    </row>
    <row r="292" spans="3:32" ht="15.75" x14ac:dyDescent="0.25">
      <c r="C292" s="112"/>
      <c r="F292" s="112"/>
      <c r="V292" s="109"/>
      <c r="W292" s="109"/>
      <c r="Y292" s="110"/>
      <c r="AC292" s="113"/>
      <c r="AD292" s="113"/>
      <c r="AF292" s="114"/>
    </row>
    <row r="293" spans="3:32" ht="15.75" x14ac:dyDescent="0.25">
      <c r="C293" s="112"/>
      <c r="F293" s="112"/>
      <c r="V293" s="109"/>
      <c r="W293" s="109"/>
      <c r="Y293" s="110"/>
      <c r="AC293" s="113"/>
      <c r="AD293" s="113"/>
      <c r="AF293" s="114"/>
    </row>
    <row r="294" spans="3:32" ht="15.75" x14ac:dyDescent="0.25">
      <c r="C294" s="112"/>
      <c r="F294" s="112"/>
      <c r="V294" s="109"/>
      <c r="W294" s="109"/>
      <c r="Y294" s="110"/>
      <c r="AC294" s="113"/>
      <c r="AD294" s="113"/>
      <c r="AF294" s="114"/>
    </row>
    <row r="295" spans="3:32" ht="15.75" x14ac:dyDescent="0.25">
      <c r="C295" s="112"/>
      <c r="F295" s="112"/>
      <c r="V295" s="109"/>
      <c r="W295" s="109"/>
      <c r="Y295" s="110"/>
      <c r="AC295" s="113"/>
      <c r="AD295" s="113"/>
      <c r="AF295" s="114"/>
    </row>
    <row r="296" spans="3:32" ht="15.75" x14ac:dyDescent="0.25">
      <c r="C296" s="112"/>
      <c r="F296" s="112"/>
      <c r="V296" s="109"/>
      <c r="W296" s="109"/>
      <c r="Y296" s="110"/>
      <c r="AC296" s="113"/>
      <c r="AD296" s="113"/>
      <c r="AF296" s="114"/>
    </row>
    <row r="297" spans="3:32" ht="15.75" x14ac:dyDescent="0.25">
      <c r="C297" s="112"/>
      <c r="F297" s="112"/>
      <c r="V297" s="109"/>
      <c r="W297" s="109"/>
      <c r="Y297" s="110"/>
      <c r="AC297" s="113"/>
      <c r="AD297" s="113"/>
      <c r="AF297" s="114"/>
    </row>
    <row r="298" spans="3:32" ht="15.75" x14ac:dyDescent="0.25">
      <c r="C298" s="112"/>
      <c r="F298" s="112"/>
      <c r="V298" s="109"/>
      <c r="W298" s="109"/>
      <c r="Y298" s="110"/>
      <c r="AC298" s="113"/>
      <c r="AD298" s="113"/>
      <c r="AF298" s="114"/>
    </row>
    <row r="299" spans="3:32" ht="15.75" x14ac:dyDescent="0.25">
      <c r="C299" s="112"/>
      <c r="F299" s="112"/>
      <c r="V299" s="109"/>
      <c r="W299" s="109"/>
      <c r="Y299" s="110"/>
      <c r="AC299" s="113"/>
      <c r="AD299" s="113"/>
      <c r="AF299" s="114"/>
    </row>
    <row r="300" spans="3:32" ht="15.75" x14ac:dyDescent="0.25">
      <c r="C300" s="112"/>
      <c r="F300" s="112"/>
      <c r="V300" s="109"/>
      <c r="W300" s="109"/>
      <c r="Y300" s="110"/>
      <c r="AC300" s="113"/>
      <c r="AD300" s="113"/>
      <c r="AF300" s="114"/>
    </row>
    <row r="301" spans="3:32" ht="15.75" x14ac:dyDescent="0.25">
      <c r="C301" s="112"/>
      <c r="F301" s="112"/>
      <c r="V301" s="109"/>
      <c r="W301" s="109"/>
      <c r="Y301" s="110"/>
      <c r="AC301" s="113"/>
      <c r="AD301" s="113"/>
      <c r="AF301" s="114"/>
    </row>
    <row r="302" spans="3:32" ht="15.75" x14ac:dyDescent="0.25">
      <c r="C302" s="112"/>
      <c r="F302" s="112"/>
      <c r="V302" s="109"/>
      <c r="W302" s="109"/>
      <c r="Y302" s="110"/>
      <c r="AC302" s="113"/>
      <c r="AD302" s="113"/>
      <c r="AF302" s="114"/>
    </row>
    <row r="303" spans="3:32" ht="15.75" x14ac:dyDescent="0.25">
      <c r="C303" s="112"/>
      <c r="F303" s="112"/>
      <c r="V303" s="109"/>
      <c r="W303" s="109"/>
      <c r="Y303" s="110"/>
      <c r="AC303" s="113"/>
      <c r="AD303" s="113"/>
      <c r="AF303" s="114"/>
    </row>
    <row r="304" spans="3:32" ht="15.75" x14ac:dyDescent="0.25">
      <c r="C304" s="112"/>
      <c r="F304" s="112"/>
      <c r="V304" s="109"/>
      <c r="W304" s="109"/>
      <c r="Y304" s="110"/>
      <c r="AC304" s="113"/>
      <c r="AD304" s="113"/>
      <c r="AF304" s="114"/>
    </row>
    <row r="305" spans="3:32" ht="15.75" x14ac:dyDescent="0.25">
      <c r="C305" s="112"/>
      <c r="F305" s="112"/>
      <c r="V305" s="109"/>
      <c r="W305" s="109"/>
      <c r="Y305" s="110"/>
      <c r="AC305" s="113"/>
      <c r="AD305" s="113"/>
      <c r="AF305" s="114"/>
    </row>
    <row r="306" spans="3:32" ht="15.75" x14ac:dyDescent="0.25">
      <c r="C306" s="112"/>
      <c r="F306" s="112"/>
      <c r="V306" s="109"/>
      <c r="W306" s="109"/>
      <c r="Y306" s="110"/>
      <c r="AC306" s="113"/>
      <c r="AD306" s="113"/>
      <c r="AF306" s="114"/>
    </row>
    <row r="307" spans="3:32" ht="15.75" x14ac:dyDescent="0.25">
      <c r="C307" s="112"/>
      <c r="F307" s="112"/>
      <c r="V307" s="109"/>
      <c r="W307" s="109"/>
      <c r="Y307" s="110"/>
      <c r="AC307" s="113"/>
      <c r="AD307" s="113"/>
      <c r="AF307" s="114"/>
    </row>
    <row r="308" spans="3:32" ht="15.75" x14ac:dyDescent="0.25">
      <c r="C308" s="112"/>
      <c r="F308" s="112"/>
      <c r="V308" s="109"/>
      <c r="W308" s="109"/>
      <c r="Y308" s="110"/>
      <c r="AC308" s="113"/>
      <c r="AD308" s="113"/>
      <c r="AF308" s="114"/>
    </row>
    <row r="309" spans="3:32" ht="15.75" x14ac:dyDescent="0.25">
      <c r="C309" s="112"/>
      <c r="F309" s="112"/>
      <c r="V309" s="109"/>
      <c r="W309" s="109"/>
      <c r="Y309" s="110"/>
      <c r="AC309" s="113"/>
      <c r="AD309" s="113"/>
      <c r="AF309" s="114"/>
    </row>
    <row r="310" spans="3:32" ht="15.75" x14ac:dyDescent="0.25">
      <c r="C310" s="112"/>
      <c r="F310" s="112"/>
      <c r="V310" s="109"/>
      <c r="W310" s="109"/>
      <c r="Y310" s="110"/>
      <c r="AC310" s="113"/>
      <c r="AD310" s="113"/>
      <c r="AF310" s="114"/>
    </row>
    <row r="311" spans="3:32" ht="15.75" x14ac:dyDescent="0.25">
      <c r="C311" s="112"/>
      <c r="F311" s="112"/>
      <c r="V311" s="109"/>
      <c r="W311" s="109"/>
      <c r="Y311" s="110"/>
      <c r="AC311" s="113"/>
      <c r="AD311" s="113"/>
      <c r="AF311" s="114"/>
    </row>
    <row r="312" spans="3:32" ht="15.75" x14ac:dyDescent="0.25">
      <c r="C312" s="112"/>
      <c r="F312" s="112"/>
      <c r="V312" s="109"/>
      <c r="W312" s="109"/>
      <c r="Y312" s="110"/>
      <c r="AC312" s="113"/>
      <c r="AD312" s="113"/>
      <c r="AF312" s="114"/>
    </row>
    <row r="313" spans="3:32" ht="15.75" x14ac:dyDescent="0.25">
      <c r="C313" s="112"/>
      <c r="F313" s="112"/>
      <c r="V313" s="109"/>
      <c r="W313" s="109"/>
      <c r="Y313" s="110"/>
      <c r="AC313" s="113"/>
      <c r="AD313" s="113"/>
      <c r="AF313" s="114"/>
    </row>
    <row r="314" spans="3:32" ht="15.75" x14ac:dyDescent="0.25">
      <c r="C314" s="112"/>
      <c r="F314" s="112"/>
      <c r="V314" s="109"/>
      <c r="W314" s="109"/>
      <c r="Y314" s="110"/>
      <c r="AC314" s="113"/>
      <c r="AD314" s="113"/>
      <c r="AF314" s="114"/>
    </row>
    <row r="315" spans="3:32" ht="15.75" x14ac:dyDescent="0.25">
      <c r="C315" s="112"/>
      <c r="F315" s="112"/>
      <c r="V315" s="109"/>
      <c r="W315" s="109"/>
      <c r="Y315" s="110"/>
      <c r="AC315" s="113"/>
      <c r="AD315" s="113"/>
      <c r="AF315" s="114"/>
    </row>
    <row r="316" spans="3:32" ht="15.75" x14ac:dyDescent="0.25">
      <c r="C316" s="112"/>
      <c r="F316" s="112"/>
      <c r="V316" s="109"/>
      <c r="W316" s="109"/>
      <c r="Y316" s="110"/>
      <c r="AC316" s="113"/>
      <c r="AD316" s="113"/>
      <c r="AF316" s="114"/>
    </row>
    <row r="317" spans="3:32" ht="15.75" x14ac:dyDescent="0.25">
      <c r="C317" s="112"/>
      <c r="F317" s="112"/>
      <c r="V317" s="109"/>
      <c r="W317" s="109"/>
      <c r="Y317" s="110"/>
      <c r="AC317" s="113"/>
      <c r="AD317" s="113"/>
      <c r="AF317" s="114"/>
    </row>
    <row r="318" spans="3:32" ht="15.75" x14ac:dyDescent="0.25">
      <c r="C318" s="112"/>
      <c r="F318" s="112"/>
      <c r="V318" s="109"/>
      <c r="W318" s="109"/>
      <c r="Y318" s="110"/>
      <c r="AC318" s="113"/>
      <c r="AD318" s="113"/>
      <c r="AF318" s="114"/>
    </row>
    <row r="319" spans="3:32" ht="15.75" x14ac:dyDescent="0.25">
      <c r="C319" s="112"/>
      <c r="F319" s="112"/>
      <c r="V319" s="109"/>
      <c r="W319" s="109"/>
      <c r="Y319" s="110"/>
      <c r="AC319" s="113"/>
      <c r="AD319" s="113"/>
      <c r="AF319" s="114"/>
    </row>
    <row r="320" spans="3:32" ht="15.75" x14ac:dyDescent="0.25">
      <c r="C320" s="112"/>
      <c r="F320" s="112"/>
      <c r="V320" s="109"/>
      <c r="W320" s="109"/>
      <c r="Y320" s="110"/>
      <c r="AC320" s="113"/>
      <c r="AD320" s="113"/>
      <c r="AF320" s="114"/>
    </row>
    <row r="321" spans="3:32" ht="15.75" x14ac:dyDescent="0.25">
      <c r="C321" s="112"/>
      <c r="F321" s="112"/>
      <c r="V321" s="109"/>
      <c r="W321" s="109"/>
      <c r="Y321" s="110"/>
      <c r="AC321" s="113"/>
      <c r="AD321" s="113"/>
      <c r="AF321" s="114"/>
    </row>
    <row r="322" spans="3:32" ht="15.75" x14ac:dyDescent="0.25">
      <c r="C322" s="112"/>
      <c r="F322" s="112"/>
      <c r="V322" s="109"/>
      <c r="W322" s="109"/>
      <c r="Y322" s="110"/>
      <c r="AC322" s="113"/>
      <c r="AD322" s="113"/>
      <c r="AF322" s="114"/>
    </row>
    <row r="323" spans="3:32" ht="15.75" x14ac:dyDescent="0.25">
      <c r="C323" s="112"/>
      <c r="F323" s="112"/>
      <c r="V323" s="109"/>
      <c r="W323" s="109"/>
      <c r="Y323" s="110"/>
      <c r="AC323" s="113"/>
      <c r="AD323" s="113"/>
      <c r="AF323" s="114"/>
    </row>
    <row r="324" spans="3:32" ht="15.75" x14ac:dyDescent="0.25">
      <c r="C324" s="112"/>
      <c r="F324" s="112"/>
      <c r="V324" s="109"/>
      <c r="W324" s="109"/>
      <c r="Y324" s="110"/>
      <c r="AC324" s="113"/>
      <c r="AD324" s="113"/>
      <c r="AF324" s="114"/>
    </row>
    <row r="325" spans="3:32" ht="15.75" x14ac:dyDescent="0.25">
      <c r="C325" s="112"/>
      <c r="F325" s="112"/>
      <c r="V325" s="109"/>
      <c r="W325" s="109"/>
      <c r="Y325" s="110"/>
      <c r="AC325" s="113"/>
      <c r="AD325" s="113"/>
      <c r="AF325" s="114"/>
    </row>
    <row r="326" spans="3:32" ht="15.75" x14ac:dyDescent="0.25">
      <c r="C326" s="112"/>
      <c r="F326" s="112"/>
      <c r="V326" s="109"/>
      <c r="W326" s="109"/>
      <c r="Y326" s="110"/>
      <c r="AC326" s="113"/>
      <c r="AD326" s="113"/>
      <c r="AF326" s="114"/>
    </row>
    <row r="327" spans="3:32" ht="15.75" x14ac:dyDescent="0.25">
      <c r="C327" s="112"/>
      <c r="F327" s="112"/>
      <c r="V327" s="109"/>
      <c r="W327" s="109"/>
      <c r="Y327" s="110"/>
      <c r="AC327" s="113"/>
      <c r="AD327" s="113"/>
      <c r="AF327" s="114"/>
    </row>
    <row r="328" spans="3:32" ht="15.75" x14ac:dyDescent="0.25">
      <c r="C328" s="112"/>
      <c r="F328" s="112"/>
      <c r="V328" s="109"/>
      <c r="W328" s="109"/>
      <c r="Y328" s="110"/>
      <c r="AC328" s="113"/>
      <c r="AD328" s="113"/>
      <c r="AF328" s="114"/>
    </row>
    <row r="329" spans="3:32" ht="15.75" x14ac:dyDescent="0.25">
      <c r="C329" s="112"/>
      <c r="F329" s="112"/>
      <c r="V329" s="109"/>
      <c r="W329" s="109"/>
      <c r="Y329" s="110"/>
      <c r="AC329" s="113"/>
      <c r="AD329" s="113"/>
      <c r="AF329" s="114"/>
    </row>
    <row r="330" spans="3:32" ht="15.75" x14ac:dyDescent="0.25">
      <c r="C330" s="112"/>
      <c r="F330" s="112"/>
      <c r="V330" s="109"/>
      <c r="W330" s="109"/>
      <c r="Y330" s="110"/>
      <c r="AC330" s="113"/>
      <c r="AD330" s="113"/>
      <c r="AF330" s="114"/>
    </row>
    <row r="331" spans="3:32" ht="15.75" x14ac:dyDescent="0.25">
      <c r="C331" s="112"/>
      <c r="F331" s="112"/>
      <c r="V331" s="109"/>
      <c r="W331" s="109"/>
      <c r="Y331" s="110"/>
      <c r="AC331" s="113"/>
      <c r="AD331" s="113"/>
      <c r="AF331" s="114"/>
    </row>
    <row r="332" spans="3:32" ht="15.75" x14ac:dyDescent="0.25">
      <c r="C332" s="112"/>
      <c r="F332" s="112"/>
      <c r="V332" s="109"/>
      <c r="W332" s="109"/>
      <c r="Y332" s="110"/>
      <c r="AC332" s="113"/>
      <c r="AD332" s="113"/>
      <c r="AF332" s="114"/>
    </row>
    <row r="333" spans="3:32" ht="15.75" x14ac:dyDescent="0.25">
      <c r="C333" s="112"/>
      <c r="F333" s="112"/>
      <c r="V333" s="109"/>
      <c r="W333" s="109"/>
      <c r="Y333" s="110"/>
      <c r="AC333" s="113"/>
      <c r="AD333" s="113"/>
      <c r="AF333" s="114"/>
    </row>
    <row r="334" spans="3:32" ht="15.75" x14ac:dyDescent="0.25">
      <c r="C334" s="112"/>
      <c r="F334" s="112"/>
      <c r="V334" s="109"/>
      <c r="W334" s="109"/>
      <c r="Y334" s="110"/>
      <c r="AC334" s="113"/>
      <c r="AD334" s="113"/>
      <c r="AF334" s="114"/>
    </row>
    <row r="335" spans="3:32" ht="15.75" x14ac:dyDescent="0.25">
      <c r="C335" s="112"/>
      <c r="F335" s="112"/>
      <c r="V335" s="109"/>
      <c r="W335" s="109"/>
      <c r="Y335" s="110"/>
      <c r="AC335" s="113"/>
      <c r="AD335" s="113"/>
      <c r="AF335" s="114"/>
    </row>
    <row r="336" spans="3:32" ht="15.75" x14ac:dyDescent="0.25">
      <c r="C336" s="112"/>
      <c r="F336" s="112"/>
      <c r="V336" s="109"/>
      <c r="W336" s="109"/>
      <c r="Y336" s="110"/>
      <c r="AC336" s="113"/>
      <c r="AD336" s="113"/>
      <c r="AF336" s="114"/>
    </row>
    <row r="337" spans="3:32" ht="15.75" x14ac:dyDescent="0.25">
      <c r="C337" s="112"/>
      <c r="F337" s="112"/>
      <c r="V337" s="109"/>
      <c r="W337" s="109"/>
      <c r="Y337" s="110"/>
      <c r="AC337" s="113"/>
      <c r="AD337" s="113"/>
      <c r="AF337" s="114"/>
    </row>
    <row r="338" spans="3:32" ht="15.75" x14ac:dyDescent="0.25">
      <c r="C338" s="112"/>
      <c r="F338" s="112"/>
      <c r="V338" s="109"/>
      <c r="W338" s="109"/>
      <c r="Y338" s="110"/>
      <c r="AC338" s="113"/>
      <c r="AD338" s="113"/>
      <c r="AF338" s="114"/>
    </row>
    <row r="339" spans="3:32" ht="15.75" x14ac:dyDescent="0.25">
      <c r="C339" s="112"/>
      <c r="F339" s="112"/>
      <c r="V339" s="109"/>
      <c r="W339" s="109"/>
      <c r="Y339" s="110"/>
      <c r="AC339" s="113"/>
      <c r="AD339" s="113"/>
      <c r="AF339" s="114"/>
    </row>
    <row r="340" spans="3:32" ht="15.75" x14ac:dyDescent="0.25">
      <c r="C340" s="112"/>
      <c r="F340" s="112"/>
      <c r="V340" s="109"/>
      <c r="W340" s="109"/>
      <c r="Y340" s="110"/>
      <c r="AC340" s="113"/>
      <c r="AD340" s="113"/>
      <c r="AF340" s="114"/>
    </row>
    <row r="341" spans="3:32" ht="15.75" x14ac:dyDescent="0.25">
      <c r="C341" s="112"/>
      <c r="F341" s="112"/>
      <c r="V341" s="109"/>
      <c r="W341" s="109"/>
      <c r="Y341" s="110"/>
      <c r="AC341" s="113"/>
      <c r="AD341" s="113"/>
      <c r="AF341" s="114"/>
    </row>
    <row r="342" spans="3:32" ht="15.75" x14ac:dyDescent="0.25">
      <c r="C342" s="112"/>
      <c r="F342" s="112"/>
      <c r="V342" s="109"/>
      <c r="W342" s="109"/>
      <c r="Y342" s="110"/>
      <c r="AC342" s="113"/>
      <c r="AD342" s="113"/>
      <c r="AF342" s="114"/>
    </row>
    <row r="343" spans="3:32" ht="15.75" x14ac:dyDescent="0.25">
      <c r="C343" s="112"/>
      <c r="F343" s="112"/>
      <c r="V343" s="109"/>
      <c r="W343" s="109"/>
      <c r="Y343" s="110"/>
      <c r="AC343" s="113"/>
      <c r="AD343" s="113"/>
      <c r="AF343" s="114"/>
    </row>
    <row r="344" spans="3:32" ht="15.75" x14ac:dyDescent="0.25">
      <c r="C344" s="112"/>
      <c r="F344" s="112"/>
      <c r="V344" s="109"/>
      <c r="W344" s="109"/>
      <c r="Y344" s="110"/>
      <c r="AC344" s="113"/>
      <c r="AD344" s="113"/>
      <c r="AF344" s="114"/>
    </row>
    <row r="345" spans="3:32" ht="15.75" x14ac:dyDescent="0.25">
      <c r="C345" s="112"/>
      <c r="F345" s="112"/>
      <c r="V345" s="109"/>
      <c r="W345" s="109"/>
      <c r="Y345" s="110"/>
      <c r="AC345" s="113"/>
      <c r="AD345" s="113"/>
      <c r="AF345" s="114"/>
    </row>
    <row r="346" spans="3:32" ht="15.75" x14ac:dyDescent="0.25">
      <c r="C346" s="112"/>
      <c r="F346" s="112"/>
      <c r="V346" s="109"/>
      <c r="W346" s="109"/>
      <c r="Y346" s="110"/>
      <c r="AC346" s="113"/>
      <c r="AD346" s="113"/>
      <c r="AF346" s="114"/>
    </row>
    <row r="347" spans="3:32" ht="15.75" x14ac:dyDescent="0.25">
      <c r="C347" s="112"/>
      <c r="F347" s="112"/>
      <c r="V347" s="109"/>
      <c r="W347" s="109"/>
      <c r="Y347" s="110"/>
      <c r="AC347" s="113"/>
      <c r="AD347" s="113"/>
      <c r="AF347" s="114"/>
    </row>
    <row r="348" spans="3:32" ht="15.75" x14ac:dyDescent="0.25">
      <c r="C348" s="112"/>
      <c r="F348" s="112"/>
      <c r="V348" s="109"/>
      <c r="W348" s="109"/>
      <c r="Y348" s="110"/>
      <c r="AC348" s="113"/>
      <c r="AD348" s="113"/>
      <c r="AF348" s="114"/>
    </row>
    <row r="349" spans="3:32" ht="15.75" x14ac:dyDescent="0.25">
      <c r="C349" s="112"/>
      <c r="F349" s="112"/>
      <c r="V349" s="109"/>
      <c r="W349" s="109"/>
      <c r="Y349" s="110"/>
      <c r="AC349" s="113"/>
      <c r="AD349" s="113"/>
      <c r="AF349" s="114"/>
    </row>
    <row r="350" spans="3:32" ht="15.75" x14ac:dyDescent="0.25">
      <c r="C350" s="112"/>
      <c r="F350" s="112"/>
      <c r="V350" s="109"/>
      <c r="W350" s="109"/>
      <c r="Y350" s="110"/>
      <c r="AC350" s="113"/>
      <c r="AD350" s="113"/>
      <c r="AF350" s="114"/>
    </row>
    <row r="351" spans="3:32" ht="15.75" x14ac:dyDescent="0.25">
      <c r="C351" s="112"/>
      <c r="F351" s="112"/>
      <c r="V351" s="109"/>
      <c r="W351" s="109"/>
      <c r="Y351" s="110"/>
      <c r="AC351" s="113"/>
      <c r="AD351" s="113"/>
      <c r="AF351" s="114"/>
    </row>
    <row r="352" spans="3:32" ht="15.75" x14ac:dyDescent="0.25">
      <c r="C352" s="112"/>
      <c r="F352" s="112"/>
      <c r="V352" s="109"/>
      <c r="W352" s="109"/>
      <c r="Y352" s="110"/>
      <c r="AC352" s="113"/>
      <c r="AD352" s="113"/>
      <c r="AF352" s="114"/>
    </row>
    <row r="353" spans="3:32" ht="15.75" x14ac:dyDescent="0.25">
      <c r="C353" s="112"/>
      <c r="F353" s="112"/>
      <c r="V353" s="109"/>
      <c r="W353" s="109"/>
      <c r="Y353" s="110"/>
      <c r="AC353" s="113"/>
      <c r="AD353" s="113"/>
      <c r="AF353" s="114"/>
    </row>
    <row r="354" spans="3:32" ht="15.75" x14ac:dyDescent="0.25">
      <c r="C354" s="112"/>
      <c r="F354" s="112"/>
      <c r="V354" s="109"/>
      <c r="W354" s="109"/>
      <c r="Y354" s="110"/>
      <c r="AC354" s="113"/>
      <c r="AD354" s="113"/>
      <c r="AF354" s="114"/>
    </row>
    <row r="355" spans="3:32" ht="15.75" x14ac:dyDescent="0.25">
      <c r="C355" s="112"/>
      <c r="F355" s="112"/>
      <c r="V355" s="109"/>
      <c r="W355" s="109"/>
      <c r="Y355" s="110"/>
      <c r="AC355" s="113"/>
      <c r="AD355" s="113"/>
      <c r="AF355" s="114"/>
    </row>
    <row r="356" spans="3:32" ht="15.75" x14ac:dyDescent="0.25">
      <c r="C356" s="112"/>
      <c r="F356" s="112"/>
      <c r="V356" s="109"/>
      <c r="W356" s="109"/>
      <c r="Y356" s="110"/>
      <c r="AC356" s="113"/>
      <c r="AD356" s="113"/>
      <c r="AF356" s="114"/>
    </row>
    <row r="357" spans="3:32" ht="15.75" x14ac:dyDescent="0.25">
      <c r="C357" s="112"/>
      <c r="F357" s="112"/>
      <c r="V357" s="109"/>
      <c r="W357" s="109"/>
      <c r="Y357" s="110"/>
      <c r="AC357" s="113"/>
      <c r="AD357" s="113"/>
      <c r="AF357" s="114"/>
    </row>
    <row r="358" spans="3:32" ht="15.75" x14ac:dyDescent="0.25">
      <c r="C358" s="112"/>
      <c r="F358" s="112"/>
      <c r="V358" s="109"/>
      <c r="W358" s="109"/>
      <c r="Y358" s="110"/>
      <c r="AC358" s="113"/>
      <c r="AD358" s="113"/>
      <c r="AF358" s="114"/>
    </row>
    <row r="359" spans="3:32" ht="15.75" x14ac:dyDescent="0.25">
      <c r="C359" s="112"/>
      <c r="F359" s="112"/>
      <c r="V359" s="109"/>
      <c r="W359" s="109"/>
      <c r="Y359" s="110"/>
      <c r="AC359" s="113"/>
      <c r="AD359" s="113"/>
      <c r="AF359" s="114"/>
    </row>
    <row r="360" spans="3:32" ht="15.75" x14ac:dyDescent="0.25">
      <c r="C360" s="112"/>
      <c r="F360" s="112"/>
      <c r="V360" s="109"/>
      <c r="W360" s="109"/>
      <c r="Y360" s="110"/>
      <c r="AC360" s="113"/>
      <c r="AD360" s="113"/>
      <c r="AF360" s="114"/>
    </row>
    <row r="361" spans="3:32" ht="15.75" x14ac:dyDescent="0.25">
      <c r="C361" s="112"/>
      <c r="F361" s="112"/>
      <c r="V361" s="109"/>
      <c r="W361" s="109"/>
      <c r="Y361" s="110"/>
      <c r="AC361" s="113"/>
      <c r="AD361" s="113"/>
      <c r="AF361" s="114"/>
    </row>
    <row r="362" spans="3:32" ht="15.75" x14ac:dyDescent="0.25">
      <c r="C362" s="112"/>
      <c r="F362" s="112"/>
      <c r="V362" s="109"/>
      <c r="W362" s="109"/>
      <c r="Y362" s="110"/>
      <c r="AC362" s="113"/>
      <c r="AD362" s="113"/>
      <c r="AF362" s="114"/>
    </row>
    <row r="363" spans="3:32" ht="15.75" x14ac:dyDescent="0.25">
      <c r="C363" s="112"/>
      <c r="F363" s="112"/>
      <c r="V363" s="109"/>
      <c r="W363" s="109"/>
      <c r="Y363" s="110"/>
      <c r="AC363" s="113"/>
      <c r="AD363" s="113"/>
      <c r="AF363" s="114"/>
    </row>
    <row r="364" spans="3:32" ht="15.75" x14ac:dyDescent="0.25">
      <c r="C364" s="112"/>
      <c r="F364" s="112"/>
      <c r="V364" s="109"/>
      <c r="W364" s="109"/>
      <c r="Y364" s="110"/>
      <c r="AC364" s="113"/>
      <c r="AD364" s="113"/>
      <c r="AF364" s="114"/>
    </row>
    <row r="365" spans="3:32" ht="15.75" x14ac:dyDescent="0.25">
      <c r="C365" s="112"/>
      <c r="F365" s="112"/>
      <c r="V365" s="109"/>
      <c r="W365" s="109"/>
      <c r="Y365" s="110"/>
      <c r="AC365" s="113"/>
      <c r="AD365" s="113"/>
      <c r="AF365" s="114"/>
    </row>
    <row r="366" spans="3:32" ht="15.75" x14ac:dyDescent="0.25">
      <c r="C366" s="112"/>
      <c r="F366" s="112"/>
      <c r="V366" s="109"/>
      <c r="W366" s="109"/>
      <c r="Y366" s="110"/>
      <c r="AC366" s="113"/>
      <c r="AD366" s="113"/>
      <c r="AF366" s="114"/>
    </row>
    <row r="367" spans="3:32" ht="15.75" x14ac:dyDescent="0.25">
      <c r="C367" s="112"/>
      <c r="F367" s="112"/>
      <c r="V367" s="109"/>
      <c r="W367" s="109"/>
      <c r="Y367" s="110"/>
      <c r="AC367" s="113"/>
      <c r="AD367" s="113"/>
      <c r="AF367" s="114"/>
    </row>
    <row r="368" spans="3:32" ht="15.75" x14ac:dyDescent="0.25">
      <c r="C368" s="112"/>
      <c r="F368" s="112"/>
      <c r="V368" s="109"/>
      <c r="W368" s="109"/>
      <c r="Y368" s="110"/>
      <c r="AC368" s="113"/>
      <c r="AD368" s="113"/>
      <c r="AF368" s="114"/>
    </row>
    <row r="369" spans="3:32" ht="15.75" x14ac:dyDescent="0.25">
      <c r="C369" s="112"/>
      <c r="F369" s="112"/>
      <c r="V369" s="109"/>
      <c r="W369" s="109"/>
      <c r="Y369" s="110"/>
      <c r="AC369" s="113"/>
      <c r="AD369" s="113"/>
      <c r="AF369" s="114"/>
    </row>
    <row r="370" spans="3:32" ht="15.75" x14ac:dyDescent="0.25">
      <c r="C370" s="112"/>
      <c r="F370" s="112"/>
      <c r="V370" s="109"/>
      <c r="W370" s="109"/>
      <c r="Y370" s="110"/>
      <c r="AC370" s="113"/>
      <c r="AD370" s="113"/>
      <c r="AF370" s="114"/>
    </row>
    <row r="371" spans="3:32" ht="15.75" x14ac:dyDescent="0.25">
      <c r="C371" s="112"/>
      <c r="F371" s="112"/>
      <c r="V371" s="109"/>
      <c r="W371" s="109"/>
      <c r="Y371" s="110"/>
      <c r="AC371" s="113"/>
      <c r="AD371" s="113"/>
      <c r="AF371" s="114"/>
    </row>
    <row r="372" spans="3:32" ht="15.75" x14ac:dyDescent="0.25">
      <c r="C372" s="112"/>
      <c r="F372" s="112"/>
      <c r="V372" s="109"/>
      <c r="W372" s="109"/>
      <c r="Y372" s="110"/>
      <c r="AC372" s="113"/>
      <c r="AD372" s="113"/>
      <c r="AF372" s="114"/>
    </row>
    <row r="373" spans="3:32" ht="15.75" x14ac:dyDescent="0.25">
      <c r="C373" s="112"/>
      <c r="F373" s="112"/>
      <c r="V373" s="109"/>
      <c r="W373" s="109"/>
      <c r="Y373" s="110"/>
      <c r="AC373" s="113"/>
      <c r="AD373" s="113"/>
      <c r="AF373" s="114"/>
    </row>
    <row r="374" spans="3:32" ht="15.75" x14ac:dyDescent="0.25">
      <c r="C374" s="112"/>
      <c r="F374" s="112"/>
      <c r="V374" s="109"/>
      <c r="W374" s="109"/>
      <c r="Y374" s="110"/>
      <c r="AC374" s="113"/>
      <c r="AD374" s="113"/>
      <c r="AF374" s="114"/>
    </row>
    <row r="375" spans="3:32" ht="15.75" x14ac:dyDescent="0.25">
      <c r="C375" s="112"/>
      <c r="F375" s="112"/>
      <c r="V375" s="109"/>
      <c r="W375" s="109"/>
      <c r="Y375" s="110"/>
      <c r="AC375" s="113"/>
      <c r="AD375" s="113"/>
      <c r="AF375" s="114"/>
    </row>
    <row r="376" spans="3:32" ht="15.75" x14ac:dyDescent="0.25">
      <c r="C376" s="112"/>
      <c r="F376" s="112"/>
      <c r="V376" s="109"/>
      <c r="W376" s="109"/>
      <c r="Y376" s="110"/>
      <c r="AC376" s="113"/>
      <c r="AD376" s="113"/>
      <c r="AF376" s="114"/>
    </row>
    <row r="377" spans="3:32" ht="15.75" x14ac:dyDescent="0.25">
      <c r="C377" s="112"/>
      <c r="F377" s="112"/>
      <c r="V377" s="109"/>
      <c r="W377" s="109"/>
      <c r="Y377" s="110"/>
      <c r="AC377" s="113"/>
      <c r="AD377" s="113"/>
      <c r="AF377" s="114"/>
    </row>
    <row r="378" spans="3:32" ht="15.75" x14ac:dyDescent="0.25">
      <c r="C378" s="112"/>
      <c r="F378" s="112"/>
      <c r="V378" s="109"/>
      <c r="W378" s="109"/>
      <c r="Y378" s="110"/>
      <c r="AC378" s="113"/>
      <c r="AD378" s="113"/>
      <c r="AF378" s="114"/>
    </row>
    <row r="379" spans="3:32" ht="15.75" x14ac:dyDescent="0.25">
      <c r="C379" s="112"/>
      <c r="F379" s="112"/>
      <c r="V379" s="109"/>
      <c r="W379" s="109"/>
      <c r="Y379" s="110"/>
      <c r="AC379" s="113"/>
      <c r="AD379" s="113"/>
      <c r="AF379" s="114"/>
    </row>
    <row r="380" spans="3:32" ht="15.75" x14ac:dyDescent="0.25">
      <c r="C380" s="112"/>
      <c r="F380" s="112"/>
      <c r="V380" s="109"/>
      <c r="W380" s="109"/>
      <c r="Y380" s="110"/>
      <c r="AC380" s="113"/>
      <c r="AD380" s="113"/>
      <c r="AF380" s="114"/>
    </row>
    <row r="381" spans="3:32" ht="15.75" x14ac:dyDescent="0.25">
      <c r="C381" s="112"/>
      <c r="F381" s="112"/>
      <c r="V381" s="109"/>
      <c r="W381" s="109"/>
      <c r="Y381" s="110"/>
      <c r="AC381" s="113"/>
      <c r="AD381" s="113"/>
      <c r="AF381" s="114"/>
    </row>
    <row r="382" spans="3:32" ht="15.75" x14ac:dyDescent="0.25">
      <c r="C382" s="112"/>
      <c r="F382" s="112"/>
      <c r="V382" s="109"/>
      <c r="W382" s="109"/>
      <c r="Y382" s="110"/>
      <c r="AC382" s="113"/>
      <c r="AD382" s="113"/>
      <c r="AF382" s="114"/>
    </row>
    <row r="383" spans="3:32" ht="15.75" x14ac:dyDescent="0.25">
      <c r="C383" s="112"/>
      <c r="F383" s="112"/>
      <c r="V383" s="109"/>
      <c r="W383" s="109"/>
      <c r="Y383" s="110"/>
      <c r="AC383" s="113"/>
      <c r="AD383" s="113"/>
      <c r="AF383" s="114"/>
    </row>
    <row r="384" spans="3:32" ht="15.75" x14ac:dyDescent="0.25">
      <c r="C384" s="112"/>
      <c r="F384" s="112"/>
      <c r="V384" s="109"/>
      <c r="W384" s="109"/>
      <c r="Y384" s="110"/>
      <c r="AC384" s="113"/>
      <c r="AD384" s="113"/>
      <c r="AF384" s="114"/>
    </row>
    <row r="385" spans="3:32" ht="15.75" x14ac:dyDescent="0.25">
      <c r="C385" s="112"/>
      <c r="F385" s="112"/>
      <c r="V385" s="109"/>
      <c r="W385" s="109"/>
      <c r="Y385" s="110"/>
      <c r="AC385" s="113"/>
      <c r="AD385" s="113"/>
      <c r="AF385" s="114"/>
    </row>
    <row r="386" spans="3:32" ht="15.75" x14ac:dyDescent="0.25">
      <c r="C386" s="112"/>
      <c r="F386" s="112"/>
      <c r="V386" s="109"/>
      <c r="W386" s="109"/>
      <c r="Y386" s="110"/>
      <c r="AC386" s="113"/>
      <c r="AD386" s="113"/>
      <c r="AF386" s="114"/>
    </row>
    <row r="387" spans="3:32" ht="15.75" x14ac:dyDescent="0.25">
      <c r="C387" s="112"/>
      <c r="F387" s="112"/>
      <c r="V387" s="109"/>
      <c r="W387" s="109"/>
      <c r="Y387" s="110"/>
      <c r="AC387" s="113"/>
      <c r="AD387" s="113"/>
      <c r="AF387" s="114"/>
    </row>
    <row r="388" spans="3:32" ht="15.75" x14ac:dyDescent="0.25">
      <c r="C388" s="112"/>
      <c r="F388" s="112"/>
      <c r="V388" s="109"/>
      <c r="W388" s="109"/>
      <c r="Y388" s="110"/>
      <c r="AC388" s="113"/>
      <c r="AD388" s="113"/>
      <c r="AF388" s="114"/>
    </row>
    <row r="389" spans="3:32" ht="15.75" x14ac:dyDescent="0.25">
      <c r="C389" s="112"/>
      <c r="F389" s="112"/>
      <c r="V389" s="109"/>
      <c r="W389" s="109"/>
      <c r="Y389" s="110"/>
      <c r="AC389" s="113"/>
      <c r="AD389" s="113"/>
      <c r="AF389" s="114"/>
    </row>
    <row r="390" spans="3:32" ht="15.75" x14ac:dyDescent="0.25">
      <c r="C390" s="112"/>
      <c r="F390" s="112"/>
      <c r="V390" s="109"/>
      <c r="W390" s="109"/>
      <c r="Y390" s="110"/>
      <c r="AC390" s="113"/>
      <c r="AD390" s="113"/>
      <c r="AF390" s="114"/>
    </row>
    <row r="391" spans="3:32" ht="15.75" x14ac:dyDescent="0.25">
      <c r="C391" s="112"/>
      <c r="F391" s="112"/>
      <c r="V391" s="109"/>
      <c r="W391" s="109"/>
      <c r="Y391" s="110"/>
      <c r="AC391" s="113"/>
      <c r="AD391" s="113"/>
      <c r="AF391" s="114"/>
    </row>
    <row r="392" spans="3:32" ht="15.75" x14ac:dyDescent="0.25">
      <c r="C392" s="112"/>
      <c r="F392" s="112"/>
      <c r="V392" s="109"/>
      <c r="W392" s="109"/>
      <c r="Y392" s="110"/>
      <c r="AC392" s="113"/>
      <c r="AD392" s="113"/>
      <c r="AF392" s="114"/>
    </row>
    <row r="393" spans="3:32" ht="15.75" x14ac:dyDescent="0.25">
      <c r="C393" s="112"/>
      <c r="F393" s="112"/>
      <c r="V393" s="109"/>
      <c r="W393" s="109"/>
      <c r="Y393" s="110"/>
      <c r="AC393" s="113"/>
      <c r="AD393" s="113"/>
      <c r="AF393" s="114"/>
    </row>
    <row r="394" spans="3:32" ht="15.75" x14ac:dyDescent="0.25">
      <c r="C394" s="112"/>
      <c r="F394" s="112"/>
      <c r="V394" s="109"/>
      <c r="W394" s="109"/>
      <c r="Y394" s="110"/>
      <c r="AC394" s="113"/>
      <c r="AD394" s="113"/>
      <c r="AF394" s="114"/>
    </row>
    <row r="395" spans="3:32" ht="15.75" x14ac:dyDescent="0.25">
      <c r="C395" s="112"/>
      <c r="F395" s="112"/>
      <c r="V395" s="109"/>
      <c r="W395" s="109"/>
      <c r="Y395" s="110"/>
      <c r="AC395" s="113"/>
      <c r="AD395" s="113"/>
      <c r="AF395" s="114"/>
    </row>
    <row r="396" spans="3:32" ht="15.75" x14ac:dyDescent="0.25">
      <c r="C396" s="112"/>
      <c r="F396" s="112"/>
      <c r="V396" s="109"/>
      <c r="W396" s="109"/>
      <c r="Y396" s="110"/>
      <c r="AC396" s="113"/>
      <c r="AD396" s="113"/>
      <c r="AF396" s="114"/>
    </row>
    <row r="397" spans="3:32" ht="15.75" x14ac:dyDescent="0.25">
      <c r="C397" s="112"/>
      <c r="F397" s="112"/>
      <c r="V397" s="109"/>
      <c r="W397" s="109"/>
      <c r="Y397" s="110"/>
      <c r="AC397" s="113"/>
      <c r="AD397" s="113"/>
      <c r="AF397" s="114"/>
    </row>
    <row r="398" spans="3:32" ht="15.75" x14ac:dyDescent="0.25">
      <c r="C398" s="112"/>
      <c r="F398" s="112"/>
      <c r="V398" s="109"/>
      <c r="W398" s="109"/>
      <c r="Y398" s="110"/>
      <c r="AC398" s="113"/>
      <c r="AD398" s="113"/>
      <c r="AF398" s="114"/>
    </row>
    <row r="399" spans="3:32" ht="15.75" x14ac:dyDescent="0.25">
      <c r="C399" s="112"/>
      <c r="F399" s="112"/>
      <c r="V399" s="109"/>
      <c r="W399" s="109"/>
      <c r="Y399" s="110"/>
      <c r="AC399" s="113"/>
      <c r="AD399" s="113"/>
      <c r="AF399" s="114"/>
    </row>
    <row r="400" spans="3:32" ht="15.75" x14ac:dyDescent="0.25">
      <c r="C400" s="112"/>
      <c r="F400" s="112"/>
      <c r="V400" s="109"/>
      <c r="W400" s="109"/>
      <c r="Y400" s="110"/>
      <c r="AC400" s="113"/>
      <c r="AD400" s="113"/>
      <c r="AF400" s="114"/>
    </row>
    <row r="401" spans="3:32" ht="15.75" x14ac:dyDescent="0.25">
      <c r="C401" s="112"/>
      <c r="F401" s="112"/>
      <c r="V401" s="109"/>
      <c r="W401" s="109"/>
      <c r="Y401" s="110"/>
      <c r="AC401" s="113"/>
      <c r="AD401" s="113"/>
      <c r="AF401" s="114"/>
    </row>
    <row r="402" spans="3:32" ht="15.75" x14ac:dyDescent="0.25">
      <c r="C402" s="112"/>
      <c r="F402" s="112"/>
      <c r="V402" s="109"/>
      <c r="W402" s="109"/>
      <c r="Y402" s="110"/>
      <c r="AC402" s="113"/>
      <c r="AD402" s="113"/>
      <c r="AF402" s="114"/>
    </row>
    <row r="403" spans="3:32" ht="15.75" x14ac:dyDescent="0.25">
      <c r="C403" s="112"/>
      <c r="F403" s="112"/>
      <c r="V403" s="109"/>
      <c r="W403" s="109"/>
      <c r="Y403" s="110"/>
      <c r="AC403" s="113"/>
      <c r="AD403" s="113"/>
      <c r="AF403" s="114"/>
    </row>
    <row r="404" spans="3:32" ht="15.75" x14ac:dyDescent="0.25">
      <c r="C404" s="112"/>
      <c r="F404" s="112"/>
      <c r="V404" s="109"/>
      <c r="W404" s="109"/>
      <c r="Y404" s="110"/>
      <c r="AC404" s="113"/>
      <c r="AD404" s="113"/>
      <c r="AF404" s="114"/>
    </row>
    <row r="405" spans="3:32" ht="15.75" x14ac:dyDescent="0.25">
      <c r="C405" s="112"/>
      <c r="F405" s="112"/>
      <c r="V405" s="109"/>
      <c r="W405" s="109"/>
      <c r="Y405" s="110"/>
      <c r="AC405" s="113"/>
      <c r="AD405" s="113"/>
      <c r="AF405" s="114"/>
    </row>
    <row r="406" spans="3:32" ht="15.75" x14ac:dyDescent="0.25">
      <c r="C406" s="112"/>
      <c r="F406" s="112"/>
      <c r="V406" s="109"/>
      <c r="W406" s="109"/>
      <c r="Y406" s="110"/>
      <c r="AC406" s="113"/>
      <c r="AD406" s="113"/>
      <c r="AF406" s="114"/>
    </row>
    <row r="407" spans="3:32" ht="15.75" x14ac:dyDescent="0.25">
      <c r="C407" s="112"/>
      <c r="F407" s="112"/>
      <c r="V407" s="109"/>
      <c r="W407" s="109"/>
      <c r="Y407" s="110"/>
      <c r="AC407" s="113"/>
      <c r="AD407" s="113"/>
      <c r="AF407" s="114"/>
    </row>
    <row r="408" spans="3:32" ht="15.75" x14ac:dyDescent="0.25">
      <c r="C408" s="112"/>
      <c r="F408" s="112"/>
      <c r="V408" s="109"/>
      <c r="W408" s="109"/>
      <c r="Y408" s="110"/>
      <c r="AC408" s="113"/>
      <c r="AD408" s="113"/>
      <c r="AF408" s="114"/>
    </row>
    <row r="409" spans="3:32" ht="15.75" x14ac:dyDescent="0.25">
      <c r="C409" s="112"/>
      <c r="F409" s="112"/>
      <c r="V409" s="109"/>
      <c r="W409" s="109"/>
      <c r="Y409" s="110"/>
      <c r="AC409" s="113"/>
      <c r="AD409" s="113"/>
      <c r="AF409" s="114"/>
    </row>
    <row r="410" spans="3:32" ht="15.75" x14ac:dyDescent="0.25">
      <c r="C410" s="112"/>
      <c r="F410" s="112"/>
      <c r="V410" s="109"/>
      <c r="W410" s="109"/>
      <c r="Y410" s="110"/>
      <c r="AC410" s="113"/>
      <c r="AD410" s="113"/>
      <c r="AF410" s="114"/>
    </row>
    <row r="411" spans="3:32" ht="15.75" x14ac:dyDescent="0.25">
      <c r="C411" s="112"/>
      <c r="F411" s="112"/>
      <c r="V411" s="109"/>
      <c r="W411" s="109"/>
      <c r="Y411" s="110"/>
      <c r="AC411" s="113"/>
      <c r="AD411" s="113"/>
      <c r="AF411" s="114"/>
    </row>
    <row r="412" spans="3:32" ht="15.75" x14ac:dyDescent="0.25">
      <c r="C412" s="112"/>
      <c r="F412" s="112"/>
      <c r="V412" s="109"/>
      <c r="W412" s="109"/>
      <c r="Y412" s="110"/>
      <c r="AC412" s="113"/>
      <c r="AD412" s="113"/>
      <c r="AF412" s="114"/>
    </row>
    <row r="413" spans="3:32" ht="15.75" x14ac:dyDescent="0.25">
      <c r="C413" s="112"/>
      <c r="F413" s="112"/>
      <c r="V413" s="109"/>
      <c r="W413" s="109"/>
      <c r="Y413" s="110"/>
      <c r="AC413" s="113"/>
      <c r="AD413" s="113"/>
      <c r="AF413" s="114"/>
    </row>
    <row r="414" spans="3:32" ht="15.75" x14ac:dyDescent="0.25">
      <c r="C414" s="112"/>
      <c r="F414" s="112"/>
      <c r="V414" s="109"/>
      <c r="W414" s="109"/>
      <c r="Y414" s="110"/>
      <c r="AC414" s="113"/>
      <c r="AD414" s="113"/>
      <c r="AF414" s="114"/>
    </row>
    <row r="415" spans="3:32" ht="15.75" x14ac:dyDescent="0.25">
      <c r="C415" s="112"/>
      <c r="F415" s="112"/>
      <c r="V415" s="109"/>
      <c r="W415" s="109"/>
      <c r="Y415" s="110"/>
      <c r="AC415" s="113"/>
      <c r="AD415" s="113"/>
      <c r="AF415" s="114"/>
    </row>
    <row r="416" spans="3:32" ht="15.75" x14ac:dyDescent="0.25">
      <c r="C416" s="112"/>
      <c r="F416" s="112"/>
      <c r="V416" s="109"/>
      <c r="W416" s="109"/>
      <c r="Y416" s="110"/>
      <c r="AC416" s="113"/>
      <c r="AD416" s="113"/>
      <c r="AF416" s="114"/>
    </row>
    <row r="417" spans="3:32" ht="15.75" x14ac:dyDescent="0.25">
      <c r="C417" s="112"/>
      <c r="F417" s="112"/>
      <c r="V417" s="109"/>
      <c r="W417" s="109"/>
      <c r="Y417" s="110"/>
      <c r="AC417" s="113"/>
      <c r="AD417" s="113"/>
      <c r="AF417" s="114"/>
    </row>
    <row r="418" spans="3:32" ht="15.75" x14ac:dyDescent="0.25">
      <c r="C418" s="112"/>
      <c r="F418" s="112"/>
      <c r="V418" s="109"/>
      <c r="W418" s="109"/>
      <c r="Y418" s="110"/>
      <c r="AC418" s="113"/>
      <c r="AD418" s="113"/>
      <c r="AF418" s="114"/>
    </row>
    <row r="419" spans="3:32" ht="15.75" x14ac:dyDescent="0.25">
      <c r="C419" s="112"/>
      <c r="F419" s="112"/>
      <c r="V419" s="109"/>
      <c r="W419" s="109"/>
      <c r="Y419" s="110"/>
      <c r="AC419" s="113"/>
      <c r="AD419" s="113"/>
      <c r="AF419" s="114"/>
    </row>
    <row r="420" spans="3:32" ht="15.75" x14ac:dyDescent="0.25">
      <c r="C420" s="112"/>
      <c r="F420" s="112"/>
      <c r="V420" s="109"/>
      <c r="W420" s="109"/>
      <c r="Y420" s="110"/>
      <c r="AC420" s="113"/>
      <c r="AD420" s="113"/>
      <c r="AF420" s="114"/>
    </row>
    <row r="421" spans="3:32" ht="15.75" x14ac:dyDescent="0.25">
      <c r="C421" s="112"/>
      <c r="F421" s="112"/>
      <c r="V421" s="109"/>
      <c r="W421" s="109"/>
      <c r="Y421" s="110"/>
      <c r="AC421" s="113"/>
      <c r="AD421" s="113"/>
      <c r="AF421" s="114"/>
    </row>
    <row r="422" spans="3:32" ht="15.75" x14ac:dyDescent="0.25">
      <c r="C422" s="112"/>
      <c r="F422" s="112"/>
      <c r="V422" s="109"/>
      <c r="W422" s="109"/>
      <c r="Y422" s="110"/>
      <c r="AC422" s="113"/>
      <c r="AD422" s="113"/>
      <c r="AF422" s="114"/>
    </row>
    <row r="423" spans="3:32" ht="15.75" x14ac:dyDescent="0.25">
      <c r="C423" s="112"/>
      <c r="F423" s="112"/>
      <c r="V423" s="109"/>
      <c r="W423" s="109"/>
      <c r="Y423" s="110"/>
      <c r="AC423" s="113"/>
      <c r="AD423" s="113"/>
      <c r="AF423" s="114"/>
    </row>
    <row r="424" spans="3:32" ht="15.75" x14ac:dyDescent="0.25">
      <c r="C424" s="112"/>
      <c r="F424" s="112"/>
      <c r="V424" s="109"/>
      <c r="W424" s="109"/>
      <c r="Y424" s="110"/>
      <c r="AC424" s="113"/>
      <c r="AD424" s="113"/>
      <c r="AF424" s="114"/>
    </row>
    <row r="425" spans="3:32" ht="15.75" x14ac:dyDescent="0.25">
      <c r="C425" s="112"/>
      <c r="F425" s="112"/>
      <c r="V425" s="109"/>
      <c r="W425" s="109"/>
      <c r="Y425" s="110"/>
      <c r="AC425" s="113"/>
      <c r="AD425" s="113"/>
      <c r="AF425" s="114"/>
    </row>
    <row r="426" spans="3:32" ht="15.75" x14ac:dyDescent="0.25">
      <c r="C426" s="112"/>
      <c r="F426" s="112"/>
      <c r="V426" s="109"/>
      <c r="W426" s="109"/>
      <c r="Y426" s="110"/>
      <c r="AC426" s="113"/>
      <c r="AD426" s="113"/>
      <c r="AF426" s="114"/>
    </row>
    <row r="427" spans="3:32" ht="15.75" x14ac:dyDescent="0.25">
      <c r="C427" s="112"/>
      <c r="F427" s="112"/>
      <c r="V427" s="109"/>
      <c r="W427" s="109"/>
      <c r="Y427" s="110"/>
      <c r="AC427" s="113"/>
      <c r="AD427" s="113"/>
      <c r="AF427" s="114"/>
    </row>
    <row r="428" spans="3:32" ht="15.75" x14ac:dyDescent="0.25">
      <c r="C428" s="112"/>
      <c r="F428" s="112"/>
      <c r="V428" s="109"/>
      <c r="W428" s="109"/>
      <c r="Y428" s="110"/>
      <c r="AC428" s="113"/>
      <c r="AD428" s="113"/>
      <c r="AF428" s="114"/>
    </row>
    <row r="429" spans="3:32" ht="15.75" x14ac:dyDescent="0.25">
      <c r="C429" s="112"/>
      <c r="F429" s="112"/>
      <c r="V429" s="109"/>
      <c r="W429" s="109"/>
      <c r="Y429" s="110"/>
      <c r="AC429" s="113"/>
      <c r="AD429" s="113"/>
      <c r="AF429" s="114"/>
    </row>
    <row r="430" spans="3:32" ht="15.75" x14ac:dyDescent="0.25">
      <c r="C430" s="112"/>
      <c r="F430" s="112"/>
      <c r="V430" s="109"/>
      <c r="W430" s="109"/>
      <c r="Y430" s="110"/>
      <c r="AC430" s="113"/>
      <c r="AD430" s="113"/>
      <c r="AF430" s="114"/>
    </row>
    <row r="431" spans="3:32" ht="15.75" x14ac:dyDescent="0.25">
      <c r="C431" s="112"/>
      <c r="F431" s="112"/>
      <c r="V431" s="109"/>
      <c r="W431" s="109"/>
      <c r="Y431" s="110"/>
      <c r="AC431" s="113"/>
      <c r="AD431" s="113"/>
      <c r="AF431" s="114"/>
    </row>
    <row r="432" spans="3:32" ht="15.75" x14ac:dyDescent="0.25">
      <c r="C432" s="112"/>
      <c r="F432" s="112"/>
      <c r="V432" s="109"/>
      <c r="W432" s="109"/>
      <c r="Y432" s="110"/>
      <c r="AC432" s="113"/>
      <c r="AD432" s="113"/>
      <c r="AF432" s="114"/>
    </row>
    <row r="433" spans="3:32" ht="15.75" x14ac:dyDescent="0.25">
      <c r="C433" s="112"/>
      <c r="F433" s="112"/>
      <c r="V433" s="109"/>
      <c r="W433" s="109"/>
      <c r="Y433" s="110"/>
      <c r="AC433" s="113"/>
      <c r="AD433" s="113"/>
      <c r="AF433" s="114"/>
    </row>
    <row r="434" spans="3:32" ht="15.75" x14ac:dyDescent="0.25">
      <c r="C434" s="112"/>
      <c r="F434" s="112"/>
      <c r="V434" s="109"/>
      <c r="W434" s="109"/>
      <c r="Y434" s="110"/>
      <c r="AC434" s="113"/>
      <c r="AD434" s="113"/>
      <c r="AF434" s="114"/>
    </row>
    <row r="435" spans="3:32" ht="15.75" x14ac:dyDescent="0.25">
      <c r="C435" s="112"/>
      <c r="F435" s="112"/>
      <c r="V435" s="109"/>
      <c r="W435" s="109"/>
      <c r="Y435" s="110"/>
      <c r="AC435" s="113"/>
      <c r="AD435" s="113"/>
      <c r="AF435" s="114"/>
    </row>
    <row r="436" spans="3:32" ht="15.75" x14ac:dyDescent="0.25">
      <c r="C436" s="112"/>
      <c r="F436" s="112"/>
      <c r="V436" s="109"/>
      <c r="W436" s="109"/>
      <c r="Y436" s="110"/>
      <c r="AC436" s="113"/>
      <c r="AD436" s="113"/>
      <c r="AF436" s="114"/>
    </row>
    <row r="437" spans="3:32" ht="15.75" x14ac:dyDescent="0.25">
      <c r="C437" s="112"/>
      <c r="F437" s="112"/>
      <c r="V437" s="109"/>
      <c r="W437" s="109"/>
      <c r="Y437" s="110"/>
      <c r="AC437" s="113"/>
      <c r="AD437" s="113"/>
      <c r="AF437" s="114"/>
    </row>
    <row r="438" spans="3:32" ht="15.75" x14ac:dyDescent="0.25">
      <c r="C438" s="112"/>
      <c r="F438" s="112"/>
      <c r="V438" s="109"/>
      <c r="W438" s="109"/>
      <c r="Y438" s="110"/>
      <c r="AC438" s="113"/>
      <c r="AD438" s="113"/>
      <c r="AF438" s="114"/>
    </row>
    <row r="439" spans="3:32" ht="15.75" x14ac:dyDescent="0.25">
      <c r="C439" s="112"/>
      <c r="F439" s="112"/>
      <c r="V439" s="109"/>
      <c r="W439" s="109"/>
      <c r="Y439" s="110"/>
      <c r="AC439" s="113"/>
      <c r="AD439" s="113"/>
      <c r="AF439" s="114"/>
    </row>
    <row r="440" spans="3:32" ht="15.75" x14ac:dyDescent="0.25">
      <c r="C440" s="112"/>
      <c r="F440" s="112"/>
      <c r="V440" s="109"/>
      <c r="W440" s="109"/>
      <c r="Y440" s="110"/>
      <c r="AC440" s="113"/>
      <c r="AD440" s="113"/>
      <c r="AF440" s="114"/>
    </row>
    <row r="441" spans="3:32" ht="15.75" x14ac:dyDescent="0.25">
      <c r="C441" s="112"/>
      <c r="F441" s="112"/>
      <c r="V441" s="109"/>
      <c r="W441" s="109"/>
      <c r="Y441" s="110"/>
      <c r="AC441" s="113"/>
      <c r="AD441" s="113"/>
      <c r="AF441" s="114"/>
    </row>
    <row r="442" spans="3:32" ht="15.75" x14ac:dyDescent="0.25">
      <c r="C442" s="112"/>
      <c r="F442" s="112"/>
      <c r="V442" s="109"/>
      <c r="W442" s="109"/>
      <c r="Y442" s="110"/>
      <c r="AC442" s="113"/>
      <c r="AD442" s="113"/>
      <c r="AF442" s="114"/>
    </row>
    <row r="443" spans="3:32" ht="15.75" x14ac:dyDescent="0.25">
      <c r="C443" s="112"/>
      <c r="F443" s="112"/>
      <c r="V443" s="109"/>
      <c r="W443" s="109"/>
      <c r="Y443" s="110"/>
      <c r="AC443" s="113"/>
      <c r="AD443" s="113"/>
      <c r="AF443" s="114"/>
    </row>
    <row r="444" spans="3:32" ht="15.75" x14ac:dyDescent="0.25">
      <c r="C444" s="112"/>
      <c r="F444" s="112"/>
      <c r="V444" s="109"/>
      <c r="W444" s="109"/>
      <c r="Y444" s="110"/>
      <c r="AC444" s="113"/>
      <c r="AD444" s="113"/>
      <c r="AF444" s="114"/>
    </row>
    <row r="445" spans="3:32" ht="15.75" x14ac:dyDescent="0.25">
      <c r="C445" s="112"/>
      <c r="F445" s="112"/>
      <c r="V445" s="109"/>
      <c r="W445" s="109"/>
      <c r="Y445" s="110"/>
      <c r="AC445" s="113"/>
      <c r="AD445" s="113"/>
      <c r="AF445" s="114"/>
    </row>
    <row r="446" spans="3:32" ht="15.75" x14ac:dyDescent="0.25">
      <c r="C446" s="112"/>
      <c r="F446" s="112"/>
      <c r="V446" s="109"/>
      <c r="W446" s="109"/>
      <c r="Y446" s="110"/>
      <c r="AC446" s="113"/>
      <c r="AD446" s="113"/>
      <c r="AF446" s="114"/>
    </row>
    <row r="447" spans="3:32" ht="15.75" x14ac:dyDescent="0.25">
      <c r="C447" s="112"/>
      <c r="F447" s="112"/>
      <c r="V447" s="109"/>
      <c r="W447" s="109"/>
      <c r="Y447" s="110"/>
      <c r="AC447" s="113"/>
      <c r="AD447" s="113"/>
      <c r="AF447" s="114"/>
    </row>
    <row r="448" spans="3:32" ht="15.75" x14ac:dyDescent="0.25">
      <c r="C448" s="112"/>
      <c r="F448" s="112"/>
      <c r="V448" s="109"/>
      <c r="W448" s="109"/>
      <c r="Y448" s="110"/>
      <c r="AC448" s="113"/>
      <c r="AD448" s="113"/>
      <c r="AF448" s="114"/>
    </row>
    <row r="449" spans="3:32" ht="15.75" x14ac:dyDescent="0.25">
      <c r="C449" s="112"/>
      <c r="F449" s="112"/>
      <c r="V449" s="109"/>
      <c r="W449" s="109"/>
      <c r="Y449" s="110"/>
      <c r="AC449" s="113"/>
      <c r="AD449" s="113"/>
      <c r="AF449" s="114"/>
    </row>
    <row r="450" spans="3:32" ht="15.75" x14ac:dyDescent="0.25">
      <c r="C450" s="112"/>
      <c r="F450" s="112"/>
      <c r="V450" s="109"/>
      <c r="W450" s="109"/>
      <c r="Y450" s="110"/>
      <c r="AC450" s="113"/>
      <c r="AD450" s="113"/>
      <c r="AF450" s="114"/>
    </row>
    <row r="451" spans="3:32" ht="15.75" x14ac:dyDescent="0.25">
      <c r="C451" s="112"/>
      <c r="F451" s="112"/>
      <c r="V451" s="109"/>
      <c r="W451" s="109"/>
      <c r="Y451" s="110"/>
      <c r="AC451" s="113"/>
      <c r="AD451" s="113"/>
      <c r="AF451" s="114"/>
    </row>
    <row r="452" spans="3:32" ht="15.75" x14ac:dyDescent="0.25">
      <c r="C452" s="112"/>
      <c r="F452" s="112"/>
      <c r="V452" s="109"/>
      <c r="W452" s="109"/>
      <c r="Y452" s="110"/>
      <c r="AC452" s="113"/>
      <c r="AD452" s="113"/>
      <c r="AF452" s="114"/>
    </row>
    <row r="453" spans="3:32" ht="15.75" x14ac:dyDescent="0.25">
      <c r="C453" s="112"/>
      <c r="F453" s="112"/>
      <c r="V453" s="109"/>
      <c r="W453" s="109"/>
      <c r="Y453" s="110"/>
      <c r="AC453" s="113"/>
      <c r="AD453" s="113"/>
      <c r="AF453" s="114"/>
    </row>
    <row r="454" spans="3:32" ht="15.75" x14ac:dyDescent="0.25">
      <c r="C454" s="112"/>
      <c r="F454" s="112"/>
      <c r="V454" s="109"/>
      <c r="W454" s="109"/>
      <c r="Y454" s="110"/>
      <c r="AC454" s="113"/>
      <c r="AD454" s="113"/>
      <c r="AF454" s="114"/>
    </row>
    <row r="455" spans="3:32" ht="15.75" x14ac:dyDescent="0.25">
      <c r="C455" s="112"/>
      <c r="F455" s="112"/>
      <c r="V455" s="109"/>
      <c r="W455" s="109"/>
      <c r="Y455" s="110"/>
      <c r="AC455" s="113"/>
      <c r="AD455" s="113"/>
      <c r="AF455" s="114"/>
    </row>
    <row r="456" spans="3:32" ht="15.75" x14ac:dyDescent="0.25">
      <c r="C456" s="112"/>
      <c r="F456" s="112"/>
      <c r="V456" s="109"/>
      <c r="W456" s="109"/>
      <c r="Y456" s="110"/>
      <c r="AC456" s="113"/>
      <c r="AD456" s="113"/>
      <c r="AF456" s="114"/>
    </row>
    <row r="457" spans="3:32" ht="15.75" x14ac:dyDescent="0.25">
      <c r="C457" s="112"/>
      <c r="F457" s="112"/>
      <c r="V457" s="109"/>
      <c r="W457" s="109"/>
      <c r="Y457" s="110"/>
      <c r="AC457" s="113"/>
      <c r="AD457" s="113"/>
      <c r="AF457" s="114"/>
    </row>
    <row r="458" spans="3:32" ht="15.75" x14ac:dyDescent="0.25">
      <c r="C458" s="112"/>
      <c r="F458" s="112"/>
      <c r="V458" s="109"/>
      <c r="W458" s="109"/>
      <c r="Y458" s="110"/>
      <c r="AC458" s="113"/>
      <c r="AD458" s="113"/>
      <c r="AF458" s="114"/>
    </row>
    <row r="459" spans="3:32" ht="15.75" x14ac:dyDescent="0.25">
      <c r="C459" s="112"/>
      <c r="F459" s="112"/>
      <c r="V459" s="109"/>
      <c r="W459" s="109"/>
      <c r="Y459" s="110"/>
      <c r="AC459" s="113"/>
      <c r="AD459" s="113"/>
      <c r="AF459" s="114"/>
    </row>
    <row r="460" spans="3:32" ht="15.75" x14ac:dyDescent="0.25">
      <c r="C460" s="112"/>
      <c r="F460" s="112"/>
      <c r="V460" s="109"/>
      <c r="W460" s="109"/>
      <c r="Y460" s="110"/>
      <c r="AC460" s="113"/>
      <c r="AD460" s="113"/>
      <c r="AF460" s="114"/>
    </row>
    <row r="461" spans="3:32" ht="15.75" x14ac:dyDescent="0.25">
      <c r="C461" s="112"/>
      <c r="F461" s="112"/>
      <c r="V461" s="109"/>
      <c r="W461" s="109"/>
      <c r="Y461" s="110"/>
      <c r="AC461" s="113"/>
      <c r="AD461" s="113"/>
      <c r="AF461" s="114"/>
    </row>
    <row r="462" spans="3:32" ht="15.75" x14ac:dyDescent="0.25">
      <c r="C462" s="112"/>
      <c r="F462" s="112"/>
      <c r="V462" s="109"/>
      <c r="W462" s="109"/>
      <c r="Y462" s="110"/>
      <c r="AC462" s="113"/>
      <c r="AD462" s="113"/>
      <c r="AF462" s="114"/>
    </row>
    <row r="463" spans="3:32" ht="15.75" x14ac:dyDescent="0.25">
      <c r="C463" s="112"/>
      <c r="F463" s="112"/>
      <c r="V463" s="109"/>
      <c r="W463" s="109"/>
      <c r="Y463" s="110"/>
      <c r="AC463" s="113"/>
      <c r="AD463" s="113"/>
      <c r="AF463" s="114"/>
    </row>
    <row r="464" spans="3:32" ht="15.75" x14ac:dyDescent="0.25">
      <c r="C464" s="112"/>
      <c r="F464" s="112"/>
      <c r="V464" s="109"/>
      <c r="W464" s="109"/>
      <c r="Y464" s="110"/>
      <c r="AC464" s="113"/>
      <c r="AD464" s="113"/>
      <c r="AF464" s="114"/>
    </row>
    <row r="465" spans="3:32" ht="15.75" x14ac:dyDescent="0.25">
      <c r="C465" s="112"/>
      <c r="F465" s="112"/>
      <c r="V465" s="109"/>
      <c r="W465" s="109"/>
      <c r="Y465" s="110"/>
      <c r="AC465" s="113"/>
      <c r="AD465" s="113"/>
      <c r="AF465" s="114"/>
    </row>
    <row r="466" spans="3:32" ht="15.75" x14ac:dyDescent="0.25">
      <c r="C466" s="112"/>
      <c r="F466" s="112"/>
      <c r="V466" s="109"/>
      <c r="W466" s="109"/>
      <c r="Y466" s="110"/>
      <c r="AC466" s="113"/>
      <c r="AD466" s="113"/>
      <c r="AF466" s="114"/>
    </row>
    <row r="467" spans="3:32" ht="15.75" x14ac:dyDescent="0.25">
      <c r="C467" s="112"/>
      <c r="F467" s="112"/>
      <c r="V467" s="109"/>
      <c r="W467" s="109"/>
      <c r="Y467" s="110"/>
      <c r="AC467" s="113"/>
      <c r="AD467" s="113"/>
      <c r="AF467" s="114"/>
    </row>
    <row r="468" spans="3:32" ht="15.75" x14ac:dyDescent="0.25">
      <c r="C468" s="112"/>
      <c r="F468" s="112"/>
      <c r="V468" s="109"/>
      <c r="W468" s="109"/>
      <c r="Y468" s="110"/>
      <c r="AC468" s="113"/>
      <c r="AD468" s="113"/>
      <c r="AF468" s="114"/>
    </row>
    <row r="469" spans="3:32" ht="15.75" x14ac:dyDescent="0.25">
      <c r="C469" s="112"/>
      <c r="F469" s="112"/>
      <c r="V469" s="109"/>
      <c r="W469" s="109"/>
      <c r="Y469" s="110"/>
      <c r="AC469" s="113"/>
      <c r="AD469" s="113"/>
      <c r="AF469" s="114"/>
    </row>
    <row r="470" spans="3:32" ht="15.75" x14ac:dyDescent="0.25">
      <c r="C470" s="112"/>
      <c r="F470" s="112"/>
      <c r="V470" s="109"/>
      <c r="W470" s="109"/>
      <c r="Y470" s="110"/>
      <c r="AC470" s="113"/>
      <c r="AD470" s="113"/>
      <c r="AF470" s="114"/>
    </row>
    <row r="471" spans="3:32" ht="15.75" x14ac:dyDescent="0.25">
      <c r="C471" s="112"/>
      <c r="F471" s="112"/>
      <c r="V471" s="109"/>
      <c r="W471" s="109"/>
      <c r="Y471" s="110"/>
      <c r="AC471" s="113"/>
      <c r="AD471" s="113"/>
      <c r="AF471" s="114"/>
    </row>
    <row r="472" spans="3:32" ht="15.75" x14ac:dyDescent="0.25">
      <c r="C472" s="112"/>
      <c r="F472" s="112"/>
      <c r="V472" s="109"/>
      <c r="W472" s="109"/>
      <c r="Y472" s="110"/>
      <c r="AC472" s="113"/>
      <c r="AD472" s="113"/>
      <c r="AF472" s="114"/>
    </row>
    <row r="473" spans="3:32" ht="15.75" x14ac:dyDescent="0.25">
      <c r="C473" s="112"/>
      <c r="F473" s="112"/>
      <c r="V473" s="109"/>
      <c r="W473" s="109"/>
      <c r="Y473" s="110"/>
      <c r="AC473" s="113"/>
      <c r="AD473" s="113"/>
      <c r="AF473" s="114"/>
    </row>
    <row r="474" spans="3:32" ht="15.75" x14ac:dyDescent="0.25">
      <c r="C474" s="112"/>
      <c r="F474" s="112"/>
      <c r="V474" s="109"/>
      <c r="W474" s="109"/>
      <c r="Y474" s="110"/>
      <c r="AC474" s="113"/>
      <c r="AD474" s="113"/>
      <c r="AF474" s="114"/>
    </row>
    <row r="475" spans="3:32" ht="15.75" x14ac:dyDescent="0.25">
      <c r="C475" s="112"/>
      <c r="F475" s="112"/>
      <c r="V475" s="109"/>
      <c r="W475" s="109"/>
      <c r="Y475" s="110"/>
      <c r="AC475" s="113"/>
      <c r="AD475" s="113"/>
      <c r="AF475" s="114"/>
    </row>
    <row r="476" spans="3:32" ht="15.75" x14ac:dyDescent="0.25">
      <c r="C476" s="112"/>
      <c r="F476" s="112"/>
      <c r="V476" s="109"/>
      <c r="W476" s="109"/>
      <c r="Y476" s="110"/>
      <c r="AC476" s="113"/>
      <c r="AD476" s="113"/>
      <c r="AF476" s="114"/>
    </row>
    <row r="477" spans="3:32" ht="15.75" x14ac:dyDescent="0.25">
      <c r="C477" s="112"/>
      <c r="F477" s="112"/>
      <c r="V477" s="109"/>
      <c r="W477" s="109"/>
      <c r="Y477" s="110"/>
      <c r="AC477" s="113"/>
      <c r="AD477" s="113"/>
      <c r="AF477" s="114"/>
    </row>
    <row r="478" spans="3:32" ht="15.75" x14ac:dyDescent="0.25">
      <c r="C478" s="112"/>
      <c r="F478" s="112"/>
      <c r="V478" s="109"/>
      <c r="W478" s="109"/>
      <c r="Y478" s="110"/>
      <c r="AC478" s="113"/>
      <c r="AD478" s="113"/>
      <c r="AF478" s="114"/>
    </row>
    <row r="479" spans="3:32" ht="15.75" x14ac:dyDescent="0.25">
      <c r="C479" s="112"/>
      <c r="F479" s="112"/>
      <c r="V479" s="109"/>
      <c r="W479" s="109"/>
      <c r="Y479" s="110"/>
      <c r="AC479" s="113"/>
      <c r="AD479" s="113"/>
      <c r="AF479" s="114"/>
    </row>
    <row r="480" spans="3:32" ht="15.75" x14ac:dyDescent="0.25">
      <c r="C480" s="112"/>
      <c r="F480" s="112"/>
      <c r="V480" s="109"/>
      <c r="W480" s="109"/>
      <c r="Y480" s="110"/>
      <c r="AC480" s="113"/>
      <c r="AD480" s="113"/>
      <c r="AF480" s="114"/>
    </row>
    <row r="481" spans="3:32" ht="15.75" x14ac:dyDescent="0.25">
      <c r="C481" s="112"/>
      <c r="F481" s="112"/>
      <c r="V481" s="109"/>
      <c r="W481" s="109"/>
      <c r="Y481" s="110"/>
      <c r="AC481" s="113"/>
      <c r="AD481" s="113"/>
      <c r="AF481" s="114"/>
    </row>
    <row r="482" spans="3:32" ht="15.75" x14ac:dyDescent="0.25">
      <c r="C482" s="112"/>
      <c r="F482" s="112"/>
      <c r="V482" s="109"/>
      <c r="W482" s="109"/>
      <c r="Y482" s="110"/>
      <c r="AC482" s="113"/>
      <c r="AD482" s="113"/>
      <c r="AF482" s="114"/>
    </row>
    <row r="483" spans="3:32" ht="15.75" x14ac:dyDescent="0.25">
      <c r="C483" s="112"/>
      <c r="F483" s="112"/>
      <c r="V483" s="109"/>
      <c r="W483" s="109"/>
      <c r="Y483" s="110"/>
      <c r="AC483" s="113"/>
      <c r="AD483" s="113"/>
      <c r="AF483" s="114"/>
    </row>
    <row r="484" spans="3:32" ht="15.75" x14ac:dyDescent="0.25">
      <c r="C484" s="112"/>
      <c r="F484" s="112"/>
      <c r="V484" s="109"/>
      <c r="W484" s="109"/>
      <c r="Y484" s="110"/>
      <c r="AC484" s="113"/>
      <c r="AD484" s="113"/>
      <c r="AF484" s="114"/>
    </row>
    <row r="485" spans="3:32" ht="15.75" x14ac:dyDescent="0.25">
      <c r="C485" s="112"/>
      <c r="F485" s="112"/>
      <c r="V485" s="109"/>
      <c r="W485" s="109"/>
      <c r="Y485" s="110"/>
      <c r="AC485" s="113"/>
      <c r="AD485" s="113"/>
      <c r="AF485" s="114"/>
    </row>
    <row r="486" spans="3:32" ht="15.75" x14ac:dyDescent="0.25">
      <c r="C486" s="112"/>
      <c r="F486" s="112"/>
      <c r="V486" s="109"/>
      <c r="W486" s="109"/>
      <c r="Y486" s="110"/>
      <c r="AC486" s="113"/>
      <c r="AD486" s="113"/>
      <c r="AF486" s="114"/>
    </row>
    <row r="487" spans="3:32" ht="15.75" x14ac:dyDescent="0.25">
      <c r="C487" s="112"/>
      <c r="F487" s="112"/>
      <c r="V487" s="109"/>
      <c r="W487" s="109"/>
      <c r="Y487" s="110"/>
      <c r="AC487" s="113"/>
      <c r="AD487" s="113"/>
      <c r="AF487" s="114"/>
    </row>
    <row r="488" spans="3:32" ht="15.75" x14ac:dyDescent="0.25">
      <c r="C488" s="112"/>
      <c r="F488" s="112"/>
      <c r="V488" s="109"/>
      <c r="W488" s="109"/>
      <c r="Y488" s="110"/>
      <c r="AC488" s="113"/>
      <c r="AD488" s="113"/>
      <c r="AF488" s="114"/>
    </row>
    <row r="489" spans="3:32" ht="15.75" x14ac:dyDescent="0.25">
      <c r="C489" s="112"/>
      <c r="F489" s="112"/>
      <c r="V489" s="109"/>
      <c r="W489" s="109"/>
      <c r="Y489" s="110"/>
      <c r="AC489" s="113"/>
      <c r="AD489" s="113"/>
      <c r="AF489" s="114"/>
    </row>
    <row r="490" spans="3:32" ht="15.75" x14ac:dyDescent="0.25">
      <c r="C490" s="112"/>
      <c r="F490" s="112"/>
      <c r="V490" s="109"/>
      <c r="W490" s="109"/>
      <c r="Y490" s="110"/>
      <c r="AC490" s="113"/>
      <c r="AD490" s="113"/>
      <c r="AF490" s="114"/>
    </row>
    <row r="491" spans="3:32" ht="15.75" x14ac:dyDescent="0.25">
      <c r="C491" s="112"/>
      <c r="F491" s="112"/>
      <c r="V491" s="109"/>
      <c r="W491" s="109"/>
      <c r="Y491" s="110"/>
      <c r="AC491" s="113"/>
      <c r="AD491" s="113"/>
      <c r="AF491" s="114"/>
    </row>
    <row r="492" spans="3:32" ht="15.75" x14ac:dyDescent="0.25">
      <c r="C492" s="112"/>
      <c r="F492" s="112"/>
      <c r="V492" s="109"/>
      <c r="W492" s="109"/>
      <c r="Y492" s="110"/>
      <c r="AC492" s="113"/>
      <c r="AD492" s="113"/>
      <c r="AF492" s="114"/>
    </row>
    <row r="493" spans="3:32" ht="15.75" x14ac:dyDescent="0.25">
      <c r="C493" s="112"/>
      <c r="F493" s="112"/>
      <c r="V493" s="109"/>
      <c r="W493" s="109"/>
      <c r="Y493" s="110"/>
      <c r="AC493" s="113"/>
      <c r="AD493" s="113"/>
      <c r="AF493" s="114"/>
    </row>
    <row r="494" spans="3:32" ht="15.75" x14ac:dyDescent="0.25">
      <c r="C494" s="112"/>
      <c r="F494" s="112"/>
      <c r="V494" s="109"/>
      <c r="W494" s="109"/>
      <c r="Y494" s="110"/>
      <c r="AC494" s="113"/>
      <c r="AD494" s="113"/>
      <c r="AF494" s="114"/>
    </row>
    <row r="495" spans="3:32" ht="15.75" x14ac:dyDescent="0.25">
      <c r="C495" s="112"/>
      <c r="F495" s="112"/>
      <c r="V495" s="109"/>
      <c r="W495" s="109"/>
      <c r="Y495" s="110"/>
      <c r="AC495" s="113"/>
      <c r="AD495" s="113"/>
      <c r="AF495" s="114"/>
    </row>
    <row r="496" spans="3:32" ht="15.75" x14ac:dyDescent="0.25">
      <c r="C496" s="112"/>
      <c r="F496" s="112"/>
      <c r="V496" s="109"/>
      <c r="W496" s="109"/>
      <c r="Y496" s="110"/>
      <c r="AC496" s="113"/>
      <c r="AD496" s="113"/>
      <c r="AF496" s="114"/>
    </row>
    <row r="497" spans="3:32" ht="15.75" x14ac:dyDescent="0.25">
      <c r="C497" s="112"/>
      <c r="F497" s="112"/>
      <c r="V497" s="109"/>
      <c r="W497" s="109"/>
      <c r="Y497" s="110"/>
      <c r="AC497" s="113"/>
      <c r="AD497" s="113"/>
      <c r="AF497" s="114"/>
    </row>
    <row r="498" spans="3:32" ht="15.75" x14ac:dyDescent="0.25">
      <c r="C498" s="112"/>
      <c r="F498" s="112"/>
      <c r="V498" s="109"/>
      <c r="W498" s="109"/>
      <c r="Y498" s="110"/>
      <c r="AC498" s="113"/>
      <c r="AD498" s="113"/>
      <c r="AF498" s="114"/>
    </row>
    <row r="499" spans="3:32" ht="15.75" x14ac:dyDescent="0.25">
      <c r="C499" s="112"/>
      <c r="F499" s="112"/>
      <c r="V499" s="109"/>
      <c r="W499" s="109"/>
      <c r="Y499" s="110"/>
      <c r="AC499" s="113"/>
      <c r="AD499" s="113"/>
      <c r="AF499" s="114"/>
    </row>
    <row r="500" spans="3:32" ht="15.75" x14ac:dyDescent="0.25">
      <c r="C500" s="112"/>
      <c r="F500" s="112"/>
      <c r="V500" s="109"/>
      <c r="W500" s="109"/>
      <c r="Y500" s="110"/>
      <c r="AC500" s="113"/>
      <c r="AD500" s="113"/>
      <c r="AF500" s="114"/>
    </row>
    <row r="501" spans="3:32" ht="15.75" x14ac:dyDescent="0.25">
      <c r="C501" s="112"/>
      <c r="F501" s="112"/>
      <c r="V501" s="109"/>
      <c r="W501" s="109"/>
      <c r="Y501" s="110"/>
      <c r="AC501" s="113"/>
      <c r="AD501" s="113"/>
      <c r="AF501" s="114"/>
    </row>
    <row r="502" spans="3:32" ht="15.75" x14ac:dyDescent="0.25">
      <c r="C502" s="112"/>
      <c r="F502" s="112"/>
      <c r="V502" s="109"/>
      <c r="W502" s="109"/>
      <c r="Y502" s="110"/>
      <c r="AC502" s="113"/>
      <c r="AD502" s="113"/>
      <c r="AF502" s="114"/>
    </row>
    <row r="503" spans="3:32" ht="15.75" x14ac:dyDescent="0.25">
      <c r="C503" s="112"/>
      <c r="F503" s="112"/>
      <c r="V503" s="109"/>
      <c r="W503" s="109"/>
      <c r="Y503" s="110"/>
      <c r="AC503" s="113"/>
      <c r="AD503" s="113"/>
      <c r="AF503" s="114"/>
    </row>
    <row r="504" spans="3:32" ht="15.75" x14ac:dyDescent="0.25">
      <c r="C504" s="112"/>
      <c r="F504" s="112"/>
      <c r="V504" s="109"/>
      <c r="W504" s="109"/>
      <c r="Y504" s="110"/>
      <c r="AC504" s="113"/>
      <c r="AD504" s="113"/>
      <c r="AF504" s="114"/>
    </row>
    <row r="505" spans="3:32" ht="15.75" x14ac:dyDescent="0.25">
      <c r="C505" s="112"/>
      <c r="F505" s="112"/>
      <c r="V505" s="109"/>
      <c r="W505" s="109"/>
      <c r="Y505" s="110"/>
      <c r="AC505" s="113"/>
      <c r="AD505" s="113"/>
      <c r="AF505" s="114"/>
    </row>
    <row r="506" spans="3:32" ht="15.75" x14ac:dyDescent="0.25">
      <c r="C506" s="112"/>
      <c r="F506" s="112"/>
      <c r="V506" s="109"/>
      <c r="W506" s="109"/>
      <c r="Y506" s="110"/>
      <c r="AC506" s="113"/>
      <c r="AD506" s="113"/>
      <c r="AF506" s="114"/>
    </row>
    <row r="507" spans="3:32" ht="15.75" x14ac:dyDescent="0.25">
      <c r="C507" s="112"/>
      <c r="F507" s="112"/>
      <c r="V507" s="109"/>
      <c r="W507" s="109"/>
      <c r="Y507" s="110"/>
      <c r="AC507" s="113"/>
      <c r="AD507" s="113"/>
      <c r="AF507" s="114"/>
    </row>
    <row r="508" spans="3:32" ht="15.75" x14ac:dyDescent="0.25">
      <c r="C508" s="112"/>
      <c r="F508" s="112"/>
      <c r="V508" s="109"/>
      <c r="W508" s="109"/>
      <c r="Y508" s="110"/>
      <c r="AC508" s="113"/>
      <c r="AD508" s="113"/>
      <c r="AF508" s="114"/>
    </row>
    <row r="509" spans="3:32" ht="15.75" x14ac:dyDescent="0.25">
      <c r="C509" s="112"/>
      <c r="F509" s="112"/>
      <c r="V509" s="109"/>
      <c r="W509" s="109"/>
      <c r="Y509" s="110"/>
      <c r="AC509" s="113"/>
      <c r="AD509" s="113"/>
      <c r="AF509" s="114"/>
    </row>
    <row r="510" spans="3:32" ht="15.75" x14ac:dyDescent="0.25">
      <c r="C510" s="112"/>
      <c r="F510" s="112"/>
      <c r="V510" s="109"/>
      <c r="W510" s="109"/>
      <c r="Y510" s="110"/>
      <c r="AC510" s="113"/>
      <c r="AD510" s="113"/>
      <c r="AF510" s="114"/>
    </row>
    <row r="511" spans="3:32" ht="15.75" x14ac:dyDescent="0.25">
      <c r="C511" s="112"/>
      <c r="F511" s="112"/>
      <c r="V511" s="109"/>
      <c r="W511" s="109"/>
      <c r="Y511" s="110"/>
      <c r="AC511" s="113"/>
      <c r="AD511" s="113"/>
      <c r="AF511" s="114"/>
    </row>
    <row r="512" spans="3:32" ht="15.75" x14ac:dyDescent="0.25">
      <c r="C512" s="112"/>
      <c r="F512" s="112"/>
      <c r="V512" s="109"/>
      <c r="W512" s="109"/>
      <c r="Y512" s="110"/>
      <c r="AC512" s="113"/>
      <c r="AD512" s="113"/>
      <c r="AF512" s="114"/>
    </row>
    <row r="513" spans="3:32" ht="15.75" x14ac:dyDescent="0.25">
      <c r="C513" s="112"/>
      <c r="F513" s="112"/>
      <c r="V513" s="109"/>
      <c r="W513" s="109"/>
      <c r="Y513" s="110"/>
      <c r="AC513" s="113"/>
      <c r="AD513" s="113"/>
      <c r="AF513" s="114"/>
    </row>
    <row r="514" spans="3:32" ht="15.75" x14ac:dyDescent="0.25">
      <c r="C514" s="112"/>
      <c r="F514" s="112"/>
      <c r="V514" s="109"/>
      <c r="W514" s="109"/>
      <c r="Y514" s="110"/>
      <c r="AC514" s="113"/>
      <c r="AD514" s="113"/>
      <c r="AF514" s="114"/>
    </row>
    <row r="515" spans="3:32" ht="15.75" x14ac:dyDescent="0.25">
      <c r="C515" s="112"/>
      <c r="F515" s="112"/>
      <c r="V515" s="109"/>
      <c r="W515" s="109"/>
      <c r="Y515" s="110"/>
      <c r="AC515" s="113"/>
      <c r="AD515" s="113"/>
      <c r="AF515" s="114"/>
    </row>
    <row r="516" spans="3:32" ht="15.75" x14ac:dyDescent="0.25">
      <c r="C516" s="112"/>
      <c r="F516" s="112"/>
      <c r="V516" s="109"/>
      <c r="W516" s="109"/>
      <c r="Y516" s="110"/>
      <c r="AC516" s="113"/>
      <c r="AD516" s="113"/>
      <c r="AF516" s="114"/>
    </row>
    <row r="517" spans="3:32" ht="15.75" x14ac:dyDescent="0.25">
      <c r="C517" s="112"/>
      <c r="F517" s="112"/>
      <c r="V517" s="109"/>
      <c r="W517" s="109"/>
      <c r="Y517" s="110"/>
      <c r="AC517" s="113"/>
      <c r="AD517" s="113"/>
      <c r="AF517" s="114"/>
    </row>
    <row r="518" spans="3:32" ht="15.75" x14ac:dyDescent="0.25">
      <c r="C518" s="112"/>
      <c r="F518" s="112"/>
      <c r="V518" s="109"/>
      <c r="W518" s="109"/>
      <c r="Y518" s="110"/>
      <c r="AC518" s="113"/>
      <c r="AD518" s="113"/>
      <c r="AF518" s="114"/>
    </row>
    <row r="519" spans="3:32" ht="15.75" x14ac:dyDescent="0.25">
      <c r="C519" s="112"/>
      <c r="F519" s="112"/>
      <c r="V519" s="109"/>
      <c r="W519" s="109"/>
      <c r="Y519" s="110"/>
      <c r="AC519" s="113"/>
      <c r="AD519" s="113"/>
      <c r="AF519" s="114"/>
    </row>
    <row r="520" spans="3:32" ht="15.75" x14ac:dyDescent="0.25">
      <c r="C520" s="112"/>
      <c r="F520" s="112"/>
      <c r="V520" s="109"/>
      <c r="W520" s="109"/>
      <c r="Y520" s="110"/>
      <c r="AC520" s="113"/>
      <c r="AD520" s="113"/>
      <c r="AF520" s="114"/>
    </row>
    <row r="521" spans="3:32" ht="15.75" x14ac:dyDescent="0.25">
      <c r="C521" s="112"/>
      <c r="F521" s="112"/>
      <c r="V521" s="109"/>
      <c r="W521" s="109"/>
      <c r="Y521" s="110"/>
      <c r="AC521" s="113"/>
      <c r="AD521" s="113"/>
      <c r="AF521" s="114"/>
    </row>
    <row r="522" spans="3:32" ht="15.75" x14ac:dyDescent="0.25">
      <c r="C522" s="112"/>
      <c r="F522" s="112"/>
      <c r="V522" s="109"/>
      <c r="W522" s="109"/>
      <c r="Y522" s="110"/>
      <c r="AC522" s="113"/>
      <c r="AD522" s="113"/>
      <c r="AF522" s="114"/>
    </row>
    <row r="523" spans="3:32" ht="15.75" x14ac:dyDescent="0.25">
      <c r="C523" s="112"/>
      <c r="F523" s="112"/>
      <c r="V523" s="109"/>
      <c r="W523" s="109"/>
      <c r="Y523" s="110"/>
      <c r="AC523" s="113"/>
      <c r="AD523" s="113"/>
      <c r="AF523" s="114"/>
    </row>
    <row r="524" spans="3:32" ht="15.75" x14ac:dyDescent="0.25">
      <c r="C524" s="112"/>
      <c r="F524" s="112"/>
      <c r="V524" s="109"/>
      <c r="W524" s="109"/>
      <c r="Y524" s="110"/>
      <c r="AC524" s="113"/>
      <c r="AD524" s="113"/>
      <c r="AF524" s="114"/>
    </row>
    <row r="525" spans="3:32" ht="15.75" x14ac:dyDescent="0.25">
      <c r="C525" s="112"/>
      <c r="F525" s="112"/>
      <c r="V525" s="109"/>
      <c r="W525" s="109"/>
      <c r="Y525" s="110"/>
      <c r="AC525" s="113"/>
      <c r="AD525" s="113"/>
      <c r="AF525" s="114"/>
    </row>
    <row r="526" spans="3:32" ht="15.75" x14ac:dyDescent="0.25">
      <c r="C526" s="112"/>
      <c r="F526" s="112"/>
      <c r="V526" s="109"/>
      <c r="W526" s="109"/>
      <c r="Y526" s="110"/>
      <c r="AC526" s="113"/>
      <c r="AD526" s="113"/>
      <c r="AF526" s="114"/>
    </row>
    <row r="527" spans="3:32" ht="15.75" x14ac:dyDescent="0.25">
      <c r="C527" s="112"/>
      <c r="F527" s="112"/>
      <c r="V527" s="109"/>
      <c r="W527" s="109"/>
      <c r="Y527" s="110"/>
      <c r="AC527" s="113"/>
      <c r="AD527" s="113"/>
      <c r="AF527" s="114"/>
    </row>
    <row r="528" spans="3:32" ht="15.75" x14ac:dyDescent="0.25">
      <c r="C528" s="112"/>
      <c r="F528" s="112"/>
      <c r="V528" s="109"/>
      <c r="W528" s="109"/>
      <c r="Y528" s="110"/>
      <c r="AC528" s="113"/>
      <c r="AD528" s="113"/>
      <c r="AF528" s="114"/>
    </row>
    <row r="529" spans="3:32" ht="15.75" x14ac:dyDescent="0.25">
      <c r="C529" s="112"/>
      <c r="F529" s="112"/>
      <c r="V529" s="109"/>
      <c r="W529" s="109"/>
      <c r="Y529" s="110"/>
      <c r="AC529" s="113"/>
      <c r="AD529" s="113"/>
      <c r="AF529" s="114"/>
    </row>
    <row r="530" spans="3:32" ht="15.75" x14ac:dyDescent="0.25">
      <c r="C530" s="112"/>
      <c r="F530" s="112"/>
      <c r="V530" s="109"/>
      <c r="W530" s="109"/>
      <c r="Y530" s="110"/>
      <c r="AC530" s="113"/>
      <c r="AD530" s="113"/>
      <c r="AF530" s="114"/>
    </row>
    <row r="531" spans="3:32" ht="15.75" x14ac:dyDescent="0.25">
      <c r="C531" s="112"/>
      <c r="F531" s="112"/>
      <c r="V531" s="109"/>
      <c r="W531" s="109"/>
      <c r="Y531" s="110"/>
      <c r="AC531" s="113"/>
      <c r="AD531" s="113"/>
      <c r="AF531" s="114"/>
    </row>
    <row r="532" spans="3:32" ht="15.75" x14ac:dyDescent="0.25">
      <c r="C532" s="112"/>
      <c r="F532" s="112"/>
      <c r="V532" s="109"/>
      <c r="W532" s="109"/>
      <c r="Y532" s="110"/>
      <c r="AC532" s="113"/>
      <c r="AD532" s="113"/>
      <c r="AF532" s="114"/>
    </row>
    <row r="533" spans="3:32" ht="15.75" x14ac:dyDescent="0.25">
      <c r="C533" s="112"/>
      <c r="F533" s="112"/>
      <c r="V533" s="109"/>
      <c r="W533" s="109"/>
      <c r="Y533" s="110"/>
      <c r="AC533" s="113"/>
      <c r="AD533" s="113"/>
      <c r="AF533" s="114"/>
    </row>
    <row r="534" spans="3:32" ht="15.75" x14ac:dyDescent="0.25">
      <c r="C534" s="112"/>
      <c r="F534" s="112"/>
      <c r="V534" s="109"/>
      <c r="W534" s="109"/>
      <c r="Y534" s="110"/>
      <c r="AC534" s="113"/>
      <c r="AD534" s="113"/>
      <c r="AF534" s="114"/>
    </row>
    <row r="535" spans="3:32" ht="15.75" x14ac:dyDescent="0.25">
      <c r="C535" s="112"/>
      <c r="F535" s="112"/>
      <c r="V535" s="109"/>
      <c r="W535" s="109"/>
      <c r="Y535" s="110"/>
      <c r="AC535" s="113"/>
      <c r="AD535" s="113"/>
      <c r="AF535" s="114"/>
    </row>
    <row r="536" spans="3:32" ht="15.75" x14ac:dyDescent="0.25">
      <c r="C536" s="112"/>
      <c r="F536" s="112"/>
      <c r="V536" s="109"/>
      <c r="W536" s="109"/>
      <c r="Y536" s="110"/>
      <c r="AC536" s="113"/>
      <c r="AD536" s="113"/>
      <c r="AF536" s="114"/>
    </row>
    <row r="537" spans="3:32" ht="15.75" x14ac:dyDescent="0.25">
      <c r="C537" s="112"/>
      <c r="F537" s="112"/>
      <c r="V537" s="109"/>
      <c r="W537" s="109"/>
      <c r="Y537" s="110"/>
      <c r="AC537" s="113"/>
      <c r="AD537" s="113"/>
      <c r="AF537" s="114"/>
    </row>
    <row r="538" spans="3:32" ht="15.75" x14ac:dyDescent="0.25">
      <c r="C538" s="112"/>
      <c r="F538" s="112"/>
      <c r="V538" s="109"/>
      <c r="W538" s="109"/>
      <c r="Y538" s="110"/>
      <c r="AC538" s="113"/>
      <c r="AD538" s="113"/>
      <c r="AF538" s="114"/>
    </row>
    <row r="539" spans="3:32" ht="15.75" x14ac:dyDescent="0.25">
      <c r="C539" s="112"/>
      <c r="F539" s="112"/>
      <c r="V539" s="109"/>
      <c r="W539" s="109"/>
      <c r="Y539" s="110"/>
      <c r="AC539" s="113"/>
      <c r="AD539" s="113"/>
      <c r="AF539" s="114"/>
    </row>
    <row r="540" spans="3:32" ht="15.75" x14ac:dyDescent="0.25">
      <c r="C540" s="112"/>
      <c r="F540" s="112"/>
      <c r="V540" s="109"/>
      <c r="W540" s="109"/>
      <c r="Y540" s="110"/>
      <c r="AC540" s="113"/>
      <c r="AD540" s="113"/>
      <c r="AF540" s="114"/>
    </row>
    <row r="541" spans="3:32" ht="15.75" x14ac:dyDescent="0.25">
      <c r="C541" s="112"/>
      <c r="F541" s="112"/>
      <c r="V541" s="109"/>
      <c r="W541" s="109"/>
      <c r="Y541" s="110"/>
      <c r="AC541" s="113"/>
      <c r="AD541" s="113"/>
      <c r="AF541" s="114"/>
    </row>
    <row r="542" spans="3:32" ht="15.75" x14ac:dyDescent="0.25">
      <c r="C542" s="112"/>
      <c r="F542" s="112"/>
      <c r="V542" s="109"/>
      <c r="W542" s="109"/>
      <c r="Y542" s="110"/>
      <c r="AC542" s="113"/>
      <c r="AD542" s="113"/>
      <c r="AF542" s="114"/>
    </row>
    <row r="543" spans="3:32" ht="15.75" x14ac:dyDescent="0.25">
      <c r="C543" s="112"/>
      <c r="F543" s="112"/>
      <c r="V543" s="109"/>
      <c r="W543" s="109"/>
      <c r="Y543" s="110"/>
      <c r="AC543" s="113"/>
      <c r="AD543" s="113"/>
      <c r="AF543" s="114"/>
    </row>
    <row r="544" spans="3:32" ht="15.75" x14ac:dyDescent="0.25">
      <c r="C544" s="112"/>
      <c r="F544" s="112"/>
      <c r="V544" s="109"/>
      <c r="W544" s="109"/>
      <c r="Y544" s="110"/>
      <c r="AC544" s="113"/>
      <c r="AD544" s="113"/>
      <c r="AF544" s="114"/>
    </row>
    <row r="545" spans="3:32" ht="15.75" x14ac:dyDescent="0.25">
      <c r="C545" s="112"/>
      <c r="F545" s="112"/>
      <c r="V545" s="109"/>
      <c r="W545" s="109"/>
      <c r="Y545" s="110"/>
      <c r="AC545" s="113"/>
      <c r="AD545" s="113"/>
      <c r="AF545" s="114"/>
    </row>
    <row r="546" spans="3:32" ht="15.75" x14ac:dyDescent="0.25">
      <c r="C546" s="112"/>
      <c r="F546" s="112"/>
      <c r="V546" s="109"/>
      <c r="W546" s="109"/>
      <c r="Y546" s="110"/>
      <c r="AC546" s="113"/>
      <c r="AD546" s="113"/>
      <c r="AF546" s="114"/>
    </row>
    <row r="547" spans="3:32" ht="15.75" x14ac:dyDescent="0.25">
      <c r="C547" s="112"/>
      <c r="F547" s="112"/>
      <c r="V547" s="109"/>
      <c r="W547" s="109"/>
      <c r="Y547" s="110"/>
      <c r="AC547" s="113"/>
      <c r="AD547" s="113"/>
      <c r="AF547" s="114"/>
    </row>
    <row r="548" spans="3:32" ht="15.75" x14ac:dyDescent="0.25">
      <c r="C548" s="112"/>
      <c r="F548" s="112"/>
      <c r="V548" s="109"/>
      <c r="W548" s="109"/>
      <c r="Y548" s="110"/>
      <c r="AC548" s="113"/>
      <c r="AD548" s="113"/>
      <c r="AF548" s="114"/>
    </row>
    <row r="549" spans="3:32" ht="15.75" x14ac:dyDescent="0.25">
      <c r="C549" s="112"/>
      <c r="F549" s="112"/>
      <c r="V549" s="109"/>
      <c r="W549" s="109"/>
      <c r="Y549" s="110"/>
      <c r="AC549" s="113"/>
      <c r="AD549" s="113"/>
      <c r="AF549" s="114"/>
    </row>
    <row r="550" spans="3:32" ht="15.75" x14ac:dyDescent="0.25">
      <c r="C550" s="112"/>
      <c r="F550" s="112"/>
      <c r="V550" s="109"/>
      <c r="W550" s="109"/>
      <c r="Y550" s="110"/>
      <c r="AC550" s="113"/>
      <c r="AD550" s="113"/>
      <c r="AF550" s="114"/>
    </row>
    <row r="551" spans="3:32" ht="15.75" x14ac:dyDescent="0.25">
      <c r="C551" s="112"/>
      <c r="F551" s="112"/>
      <c r="V551" s="109"/>
      <c r="W551" s="109"/>
      <c r="Y551" s="110"/>
      <c r="AC551" s="113"/>
      <c r="AD551" s="113"/>
      <c r="AF551" s="114"/>
    </row>
    <row r="552" spans="3:32" ht="15.75" x14ac:dyDescent="0.25">
      <c r="C552" s="112"/>
      <c r="F552" s="112"/>
      <c r="V552" s="109"/>
      <c r="W552" s="109"/>
      <c r="Y552" s="110"/>
      <c r="AC552" s="113"/>
      <c r="AD552" s="113"/>
      <c r="AF552" s="114"/>
    </row>
    <row r="553" spans="3:32" ht="15.75" x14ac:dyDescent="0.25">
      <c r="C553" s="112"/>
      <c r="F553" s="112"/>
      <c r="V553" s="109"/>
      <c r="W553" s="109"/>
      <c r="Y553" s="110"/>
      <c r="AC553" s="113"/>
      <c r="AD553" s="113"/>
      <c r="AF553" s="114"/>
    </row>
    <row r="554" spans="3:32" ht="15.75" x14ac:dyDescent="0.25">
      <c r="C554" s="112"/>
      <c r="F554" s="112"/>
      <c r="V554" s="109"/>
      <c r="W554" s="109"/>
      <c r="Y554" s="110"/>
      <c r="AC554" s="113"/>
      <c r="AD554" s="113"/>
      <c r="AF554" s="114"/>
    </row>
    <row r="555" spans="3:32" ht="15.75" x14ac:dyDescent="0.25">
      <c r="C555" s="112"/>
      <c r="F555" s="112"/>
      <c r="V555" s="109"/>
      <c r="W555" s="109"/>
      <c r="Y555" s="110"/>
      <c r="AC555" s="113"/>
      <c r="AD555" s="113"/>
      <c r="AF555" s="114"/>
    </row>
    <row r="556" spans="3:32" ht="15.75" x14ac:dyDescent="0.25">
      <c r="C556" s="112"/>
      <c r="F556" s="112"/>
      <c r="V556" s="109"/>
      <c r="W556" s="109"/>
      <c r="Y556" s="110"/>
      <c r="AC556" s="113"/>
      <c r="AD556" s="113"/>
      <c r="AF556" s="114"/>
    </row>
    <row r="557" spans="3:32" ht="15.75" x14ac:dyDescent="0.25">
      <c r="C557" s="112"/>
      <c r="F557" s="112"/>
      <c r="V557" s="109"/>
      <c r="W557" s="109"/>
      <c r="Y557" s="110"/>
      <c r="AC557" s="113"/>
      <c r="AD557" s="113"/>
      <c r="AF557" s="114"/>
    </row>
    <row r="558" spans="3:32" ht="15.75" x14ac:dyDescent="0.25">
      <c r="C558" s="112"/>
      <c r="F558" s="112"/>
      <c r="V558" s="109"/>
      <c r="W558" s="109"/>
      <c r="Y558" s="110"/>
      <c r="AC558" s="113"/>
      <c r="AD558" s="113"/>
      <c r="AF558" s="114"/>
    </row>
    <row r="559" spans="3:32" ht="15.75" x14ac:dyDescent="0.25">
      <c r="C559" s="112"/>
      <c r="F559" s="112"/>
      <c r="V559" s="109"/>
      <c r="W559" s="109"/>
      <c r="Y559" s="110"/>
      <c r="AC559" s="113"/>
      <c r="AD559" s="113"/>
      <c r="AF559" s="114"/>
    </row>
    <row r="560" spans="3:32" ht="15.75" x14ac:dyDescent="0.25">
      <c r="C560" s="112"/>
      <c r="F560" s="112"/>
      <c r="V560" s="109"/>
      <c r="W560" s="109"/>
      <c r="Y560" s="110"/>
      <c r="AC560" s="113"/>
      <c r="AD560" s="113"/>
      <c r="AF560" s="114"/>
    </row>
    <row r="561" spans="3:32" ht="15.75" x14ac:dyDescent="0.25">
      <c r="C561" s="112"/>
      <c r="F561" s="112"/>
      <c r="V561" s="109"/>
      <c r="W561" s="109"/>
      <c r="Y561" s="110"/>
      <c r="AC561" s="113"/>
      <c r="AD561" s="113"/>
      <c r="AF561" s="114"/>
    </row>
    <row r="562" spans="3:32" ht="15.75" x14ac:dyDescent="0.25">
      <c r="C562" s="112"/>
      <c r="F562" s="112"/>
      <c r="V562" s="109"/>
      <c r="W562" s="109"/>
      <c r="Y562" s="110"/>
      <c r="AC562" s="113"/>
      <c r="AD562" s="113"/>
      <c r="AF562" s="114"/>
    </row>
    <row r="563" spans="3:32" ht="15.75" x14ac:dyDescent="0.25">
      <c r="C563" s="112"/>
      <c r="F563" s="112"/>
      <c r="V563" s="109"/>
      <c r="W563" s="109"/>
      <c r="Y563" s="110"/>
      <c r="AC563" s="113"/>
      <c r="AD563" s="113"/>
      <c r="AF563" s="114"/>
    </row>
    <row r="564" spans="3:32" ht="15.75" x14ac:dyDescent="0.25">
      <c r="C564" s="112"/>
      <c r="F564" s="112"/>
      <c r="V564" s="109"/>
      <c r="W564" s="109"/>
      <c r="Y564" s="110"/>
      <c r="AC564" s="113"/>
      <c r="AD564" s="113"/>
      <c r="AF564" s="114"/>
    </row>
    <row r="565" spans="3:32" ht="15.75" x14ac:dyDescent="0.25">
      <c r="C565" s="112"/>
      <c r="F565" s="112"/>
      <c r="V565" s="109"/>
      <c r="W565" s="109"/>
      <c r="Y565" s="110"/>
      <c r="AC565" s="113"/>
      <c r="AD565" s="113"/>
      <c r="AF565" s="114"/>
    </row>
    <row r="566" spans="3:32" ht="15.75" x14ac:dyDescent="0.25">
      <c r="C566" s="112"/>
      <c r="F566" s="112"/>
      <c r="V566" s="109"/>
      <c r="W566" s="109"/>
      <c r="Y566" s="110"/>
      <c r="AC566" s="113"/>
      <c r="AD566" s="113"/>
      <c r="AF566" s="114"/>
    </row>
    <row r="567" spans="3:32" ht="15.75" x14ac:dyDescent="0.25">
      <c r="C567" s="112"/>
      <c r="F567" s="112"/>
      <c r="V567" s="109"/>
      <c r="W567" s="109"/>
      <c r="Y567" s="110"/>
      <c r="AC567" s="113"/>
      <c r="AD567" s="113"/>
      <c r="AF567" s="114"/>
    </row>
    <row r="568" spans="3:32" ht="15.75" x14ac:dyDescent="0.25">
      <c r="C568" s="112"/>
      <c r="F568" s="112"/>
      <c r="V568" s="109"/>
      <c r="W568" s="109"/>
      <c r="Y568" s="110"/>
      <c r="AC568" s="113"/>
      <c r="AD568" s="113"/>
      <c r="AF568" s="114"/>
    </row>
    <row r="569" spans="3:32" ht="15.75" x14ac:dyDescent="0.25">
      <c r="C569" s="112"/>
      <c r="F569" s="112"/>
      <c r="V569" s="109"/>
      <c r="W569" s="109"/>
      <c r="Y569" s="110"/>
      <c r="AC569" s="113"/>
      <c r="AD569" s="113"/>
      <c r="AF569" s="114"/>
    </row>
    <row r="570" spans="3:32" ht="15.75" x14ac:dyDescent="0.25">
      <c r="C570" s="112"/>
      <c r="F570" s="112"/>
      <c r="V570" s="109"/>
      <c r="W570" s="109"/>
      <c r="Y570" s="110"/>
      <c r="AC570" s="113"/>
      <c r="AD570" s="113"/>
      <c r="AF570" s="114"/>
    </row>
    <row r="571" spans="3:32" ht="15.75" x14ac:dyDescent="0.25">
      <c r="C571" s="112"/>
      <c r="F571" s="112"/>
      <c r="V571" s="109"/>
      <c r="W571" s="109"/>
      <c r="Y571" s="110"/>
      <c r="AC571" s="113"/>
      <c r="AD571" s="113"/>
      <c r="AF571" s="114"/>
    </row>
    <row r="572" spans="3:32" ht="15.75" x14ac:dyDescent="0.25">
      <c r="C572" s="112"/>
      <c r="F572" s="112"/>
      <c r="V572" s="109"/>
      <c r="W572" s="109"/>
      <c r="Y572" s="110"/>
      <c r="AC572" s="113"/>
      <c r="AD572" s="113"/>
      <c r="AF572" s="114"/>
    </row>
    <row r="573" spans="3:32" ht="15.75" x14ac:dyDescent="0.25">
      <c r="C573" s="112"/>
      <c r="F573" s="112"/>
      <c r="V573" s="109"/>
      <c r="W573" s="109"/>
      <c r="Y573" s="110"/>
      <c r="AC573" s="113"/>
      <c r="AD573" s="113"/>
      <c r="AF573" s="114"/>
    </row>
    <row r="574" spans="3:32" ht="15.75" x14ac:dyDescent="0.25">
      <c r="C574" s="112"/>
      <c r="F574" s="112"/>
      <c r="V574" s="109"/>
      <c r="W574" s="109"/>
      <c r="Y574" s="110"/>
      <c r="AC574" s="113"/>
      <c r="AD574" s="113"/>
      <c r="AF574" s="114"/>
    </row>
    <row r="575" spans="3:32" ht="15.75" x14ac:dyDescent="0.25">
      <c r="C575" s="112"/>
      <c r="F575" s="112"/>
      <c r="V575" s="109"/>
      <c r="W575" s="109"/>
      <c r="Y575" s="110"/>
      <c r="AC575" s="113"/>
      <c r="AD575" s="113"/>
      <c r="AF575" s="114"/>
    </row>
    <row r="576" spans="3:32" ht="15.75" x14ac:dyDescent="0.25">
      <c r="C576" s="112"/>
      <c r="F576" s="112"/>
      <c r="V576" s="109"/>
      <c r="W576" s="109"/>
      <c r="Y576" s="110"/>
      <c r="AC576" s="113"/>
      <c r="AD576" s="113"/>
      <c r="AF576" s="114"/>
    </row>
    <row r="577" spans="3:32" ht="15.75" x14ac:dyDescent="0.25">
      <c r="C577" s="112"/>
      <c r="F577" s="112"/>
      <c r="V577" s="109"/>
      <c r="W577" s="109"/>
      <c r="Y577" s="110"/>
      <c r="AC577" s="113"/>
      <c r="AD577" s="113"/>
      <c r="AF577" s="114"/>
    </row>
    <row r="578" spans="3:32" ht="15.75" x14ac:dyDescent="0.25">
      <c r="C578" s="112"/>
      <c r="F578" s="112"/>
      <c r="V578" s="109"/>
      <c r="W578" s="109"/>
      <c r="Y578" s="110"/>
      <c r="AC578" s="113"/>
      <c r="AD578" s="113"/>
      <c r="AF578" s="114"/>
    </row>
    <row r="579" spans="3:32" ht="15.75" x14ac:dyDescent="0.25">
      <c r="C579" s="112"/>
      <c r="F579" s="112"/>
      <c r="V579" s="109"/>
      <c r="W579" s="109"/>
      <c r="Y579" s="110"/>
      <c r="AC579" s="113"/>
      <c r="AD579" s="113"/>
      <c r="AF579" s="114"/>
    </row>
    <row r="580" spans="3:32" ht="15.75" x14ac:dyDescent="0.25">
      <c r="C580" s="112"/>
      <c r="F580" s="112"/>
      <c r="V580" s="109"/>
      <c r="W580" s="109"/>
      <c r="Y580" s="110"/>
      <c r="AC580" s="113"/>
      <c r="AD580" s="113"/>
      <c r="AF580" s="114"/>
    </row>
    <row r="581" spans="3:32" ht="15.75" x14ac:dyDescent="0.25">
      <c r="C581" s="112"/>
      <c r="F581" s="112"/>
      <c r="V581" s="109"/>
      <c r="W581" s="109"/>
      <c r="Y581" s="110"/>
      <c r="AC581" s="113"/>
      <c r="AD581" s="113"/>
      <c r="AF581" s="114"/>
    </row>
    <row r="582" spans="3:32" ht="15.75" x14ac:dyDescent="0.25">
      <c r="C582" s="112"/>
      <c r="F582" s="112"/>
      <c r="V582" s="109"/>
      <c r="W582" s="109"/>
      <c r="Y582" s="110"/>
      <c r="AC582" s="113"/>
      <c r="AD582" s="113"/>
      <c r="AF582" s="114"/>
    </row>
    <row r="583" spans="3:32" ht="15.75" x14ac:dyDescent="0.25">
      <c r="C583" s="112"/>
      <c r="F583" s="112"/>
      <c r="V583" s="109"/>
      <c r="W583" s="109"/>
      <c r="Y583" s="110"/>
      <c r="AC583" s="113"/>
      <c r="AD583" s="113"/>
      <c r="AF583" s="114"/>
    </row>
    <row r="584" spans="3:32" ht="15.75" x14ac:dyDescent="0.25">
      <c r="C584" s="112"/>
      <c r="F584" s="112"/>
      <c r="V584" s="109"/>
      <c r="W584" s="109"/>
      <c r="Y584" s="110"/>
      <c r="AC584" s="113"/>
      <c r="AD584" s="113"/>
      <c r="AF584" s="114"/>
    </row>
    <row r="585" spans="3:32" ht="15.75" x14ac:dyDescent="0.25">
      <c r="C585" s="112"/>
      <c r="F585" s="112"/>
      <c r="V585" s="109"/>
      <c r="W585" s="109"/>
      <c r="Y585" s="110"/>
      <c r="AC585" s="113"/>
      <c r="AD585" s="113"/>
      <c r="AF585" s="114"/>
    </row>
    <row r="586" spans="3:32" ht="15.75" x14ac:dyDescent="0.25">
      <c r="C586" s="112"/>
      <c r="F586" s="112"/>
      <c r="V586" s="109"/>
      <c r="W586" s="109"/>
      <c r="Y586" s="110"/>
      <c r="AC586" s="113"/>
      <c r="AD586" s="113"/>
      <c r="AF586" s="114"/>
    </row>
    <row r="587" spans="3:32" ht="15.75" x14ac:dyDescent="0.25">
      <c r="C587" s="112"/>
      <c r="F587" s="112"/>
      <c r="V587" s="109"/>
      <c r="W587" s="109"/>
      <c r="Y587" s="110"/>
      <c r="AC587" s="113"/>
      <c r="AD587" s="113"/>
      <c r="AF587" s="114"/>
    </row>
    <row r="588" spans="3:32" ht="15.75" x14ac:dyDescent="0.25">
      <c r="C588" s="112"/>
      <c r="F588" s="112"/>
      <c r="V588" s="109"/>
      <c r="W588" s="109"/>
      <c r="Y588" s="110"/>
      <c r="AC588" s="113"/>
      <c r="AD588" s="113"/>
      <c r="AF588" s="114"/>
    </row>
    <row r="589" spans="3:32" ht="15.75" x14ac:dyDescent="0.25">
      <c r="C589" s="112"/>
      <c r="F589" s="112"/>
      <c r="V589" s="109"/>
      <c r="W589" s="109"/>
      <c r="Y589" s="110"/>
      <c r="AC589" s="113"/>
      <c r="AD589" s="113"/>
      <c r="AF589" s="114"/>
    </row>
    <row r="590" spans="3:32" ht="15.75" x14ac:dyDescent="0.25">
      <c r="C590" s="112"/>
      <c r="F590" s="112"/>
      <c r="V590" s="109"/>
      <c r="W590" s="109"/>
      <c r="Y590" s="110"/>
      <c r="AC590" s="113"/>
      <c r="AD590" s="113"/>
      <c r="AF590" s="114"/>
    </row>
    <row r="591" spans="3:32" ht="15.75" x14ac:dyDescent="0.25">
      <c r="C591" s="112"/>
      <c r="F591" s="112"/>
      <c r="V591" s="109"/>
      <c r="W591" s="109"/>
      <c r="Y591" s="110"/>
      <c r="AC591" s="113"/>
      <c r="AD591" s="113"/>
      <c r="AF591" s="114"/>
    </row>
    <row r="592" spans="3:32" ht="15.75" x14ac:dyDescent="0.25">
      <c r="C592" s="112"/>
      <c r="F592" s="112"/>
      <c r="V592" s="109"/>
      <c r="W592" s="109"/>
      <c r="Y592" s="110"/>
      <c r="AC592" s="113"/>
      <c r="AD592" s="113"/>
      <c r="AF592" s="114"/>
    </row>
    <row r="593" spans="3:32" ht="15.75" x14ac:dyDescent="0.25">
      <c r="C593" s="112"/>
      <c r="F593" s="112"/>
      <c r="V593" s="109"/>
      <c r="W593" s="109"/>
      <c r="Y593" s="110"/>
      <c r="AC593" s="113"/>
      <c r="AD593" s="113"/>
      <c r="AF593" s="114"/>
    </row>
    <row r="594" spans="3:32" ht="15.75" x14ac:dyDescent="0.25">
      <c r="C594" s="112"/>
      <c r="F594" s="112"/>
      <c r="V594" s="109"/>
      <c r="W594" s="109"/>
      <c r="Y594" s="110"/>
      <c r="AC594" s="113"/>
      <c r="AD594" s="113"/>
      <c r="AF594" s="114"/>
    </row>
    <row r="595" spans="3:32" ht="15.75" x14ac:dyDescent="0.25">
      <c r="C595" s="112"/>
      <c r="F595" s="112"/>
      <c r="V595" s="109"/>
      <c r="W595" s="109"/>
      <c r="Y595" s="110"/>
      <c r="AC595" s="113"/>
      <c r="AD595" s="113"/>
      <c r="AF595" s="114"/>
    </row>
    <row r="596" spans="3:32" ht="15.75" x14ac:dyDescent="0.25">
      <c r="C596" s="112"/>
      <c r="F596" s="112"/>
      <c r="V596" s="109"/>
      <c r="W596" s="109"/>
      <c r="Y596" s="110"/>
      <c r="AC596" s="113"/>
      <c r="AD596" s="113"/>
      <c r="AF596" s="114"/>
    </row>
    <row r="597" spans="3:32" ht="15.75" x14ac:dyDescent="0.25">
      <c r="C597" s="112"/>
      <c r="F597" s="112"/>
      <c r="V597" s="109"/>
      <c r="W597" s="109"/>
      <c r="Y597" s="110"/>
      <c r="AC597" s="113"/>
      <c r="AD597" s="113"/>
      <c r="AF597" s="114"/>
    </row>
    <row r="598" spans="3:32" ht="15.75" x14ac:dyDescent="0.25">
      <c r="C598" s="112"/>
      <c r="F598" s="112"/>
      <c r="V598" s="109"/>
      <c r="W598" s="109"/>
      <c r="Y598" s="110"/>
      <c r="AC598" s="113"/>
      <c r="AD598" s="113"/>
      <c r="AF598" s="114"/>
    </row>
  </sheetData>
  <dataValidations count="7">
    <dataValidation type="list" allowBlank="1" showErrorMessage="1" sqref="G10:G15" xr:uid="{96CD67C9-7D07-4E3C-9F07-84A8BEEC143B}">
      <formula1>"KSA,UAE,JOR,QAT,BAH,OMN,KWT,LEB"</formula1>
    </dataValidation>
    <dataValidation type="list" allowBlank="1" showErrorMessage="1" sqref="I2:I15" xr:uid="{347E310A-396E-4FF9-BDC1-232FDB2D111C}">
      <formula1>"FB &amp; IG,Facebook,Instagram,TikTok,LinkedIn,Twitter,Snapchat,TrueCommerce,DV360 YT,DV360 Display,DV360 PMP,DV360 PG,Google Ads"</formula1>
    </dataValidation>
    <dataValidation type="list" allowBlank="1" showErrorMessage="1" sqref="G2:G9" xr:uid="{11EC9A22-4D70-454B-A9AB-A137544D4142}">
      <formula1>"KSA,UAE,JOR,QAT,BAH,OMN,KWT,LEB,Dubai,Iraq"</formula1>
    </dataValidation>
    <dataValidation type="list" allowBlank="1" showErrorMessage="1" sqref="H2:H15" xr:uid="{6076004C-3F77-4B9E-9274-EC0EE2D1D72F}">
      <formula1>"Live,Concluded,Paused,Pending,Scheduled"</formula1>
    </dataValidation>
    <dataValidation type="list" allowBlank="1" showInputMessage="1" showErrorMessage="1" prompt="Click and enter a value from the list of items" sqref="E10:E15" xr:uid="{ADB6076D-9663-4713-9534-17A47A87F10C}">
      <formula1>"Sensodyne,Pronamel,Voltaren,ENO,Calpol Kids,Aquafresh,Grandpa,Medlemon,Voltaren,Otrivin,Centrum,Parodontax,Calpol Tablets,GSK Health partner,Panadol,Corega,Centrum,Centrum,Nicotinell"</formula1>
    </dataValidation>
    <dataValidation type="list" allowBlank="1" showInputMessage="1" showErrorMessage="1" prompt="Click and enter a value from the list of items" sqref="E2:E9" xr:uid="{F8643B3E-FC49-4B76-9297-F0BC46611B93}">
      <formula1>"Sensodyne,Pronamel,Voltaren,ENO,Calpol Kids,Aquafresh,Grandpa,Medlemon,Voltaren,Otrivin,Centrum,Parodontax,Calpol Tablets,GSK Health partner,Panadol,Corega,Centrum,Centrum,Nicotinell,Multibrand,PanaNatural"</formula1>
    </dataValidation>
    <dataValidation type="list" allowBlank="1" showErrorMessage="1" sqref="X2:X15" xr:uid="{72D9A108-DA7D-49EF-82F5-C374836D7C3B}">
      <formula1>"Awareness,Video Views,Traffic,Reach,Engagement,Conversion,Catalog Sales,Consideration,Purchase"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3CD7-6823-4585-B1F2-6FF0138EE096}">
  <sheetPr>
    <tabColor theme="3" tint="0.249977111117893"/>
  </sheetPr>
  <dimension ref="B2:C49"/>
  <sheetViews>
    <sheetView topLeftCell="A18" workbookViewId="0">
      <selection activeCell="B51" sqref="B51"/>
    </sheetView>
  </sheetViews>
  <sheetFormatPr defaultRowHeight="15" x14ac:dyDescent="0.25"/>
  <sheetData>
    <row r="2" spans="2:3" ht="21" x14ac:dyDescent="0.35">
      <c r="B2" s="39" t="s">
        <v>333</v>
      </c>
    </row>
    <row r="4" spans="2:3" ht="18.75" x14ac:dyDescent="0.3">
      <c r="B4" s="38" t="s">
        <v>334</v>
      </c>
    </row>
    <row r="6" spans="2:3" x14ac:dyDescent="0.25">
      <c r="B6" s="3" t="s">
        <v>335</v>
      </c>
    </row>
    <row r="7" spans="2:3" x14ac:dyDescent="0.25">
      <c r="B7" t="s">
        <v>336</v>
      </c>
    </row>
    <row r="8" spans="2:3" x14ac:dyDescent="0.25">
      <c r="B8" t="s">
        <v>337</v>
      </c>
    </row>
    <row r="10" spans="2:3" x14ac:dyDescent="0.25">
      <c r="B10" s="3" t="s">
        <v>338</v>
      </c>
      <c r="C10" s="3"/>
    </row>
    <row r="11" spans="2:3" x14ac:dyDescent="0.25">
      <c r="B11" t="s">
        <v>339</v>
      </c>
    </row>
    <row r="12" spans="2:3" x14ac:dyDescent="0.25">
      <c r="B12" t="s">
        <v>340</v>
      </c>
    </row>
    <row r="13" spans="2:3" x14ac:dyDescent="0.25">
      <c r="B13" t="s">
        <v>341</v>
      </c>
    </row>
    <row r="15" spans="2:3" ht="18.75" x14ac:dyDescent="0.3">
      <c r="B15" s="38" t="s">
        <v>342</v>
      </c>
    </row>
    <row r="17" spans="2:2" x14ac:dyDescent="0.25">
      <c r="B17" s="3" t="s">
        <v>343</v>
      </c>
    </row>
    <row r="18" spans="2:2" x14ac:dyDescent="0.25">
      <c r="B18" t="s">
        <v>344</v>
      </c>
    </row>
    <row r="19" spans="2:2" x14ac:dyDescent="0.25">
      <c r="B19" t="s">
        <v>345</v>
      </c>
    </row>
    <row r="20" spans="2:2" x14ac:dyDescent="0.25">
      <c r="B20" t="s">
        <v>346</v>
      </c>
    </row>
    <row r="21" spans="2:2" x14ac:dyDescent="0.25">
      <c r="B21" t="s">
        <v>347</v>
      </c>
    </row>
    <row r="22" spans="2:2" x14ac:dyDescent="0.25">
      <c r="B22" t="s">
        <v>348</v>
      </c>
    </row>
    <row r="24" spans="2:2" x14ac:dyDescent="0.25">
      <c r="B24" s="3" t="s">
        <v>349</v>
      </c>
    </row>
    <row r="25" spans="2:2" x14ac:dyDescent="0.25">
      <c r="B25" t="s">
        <v>350</v>
      </c>
    </row>
    <row r="26" spans="2:2" x14ac:dyDescent="0.25">
      <c r="B26" t="s">
        <v>351</v>
      </c>
    </row>
    <row r="27" spans="2:2" x14ac:dyDescent="0.25">
      <c r="B27" t="s">
        <v>352</v>
      </c>
    </row>
    <row r="28" spans="2:2" x14ac:dyDescent="0.25">
      <c r="B28" t="s">
        <v>353</v>
      </c>
    </row>
    <row r="29" spans="2:2" x14ac:dyDescent="0.25">
      <c r="B29" t="s">
        <v>354</v>
      </c>
    </row>
    <row r="31" spans="2:2" x14ac:dyDescent="0.25">
      <c r="B31" s="3" t="s">
        <v>355</v>
      </c>
    </row>
    <row r="32" spans="2:2" x14ac:dyDescent="0.25">
      <c r="B32" t="s">
        <v>356</v>
      </c>
    </row>
    <row r="33" spans="2:2" x14ac:dyDescent="0.25">
      <c r="B33" t="s">
        <v>357</v>
      </c>
    </row>
    <row r="34" spans="2:2" x14ac:dyDescent="0.25">
      <c r="B34" t="s">
        <v>358</v>
      </c>
    </row>
    <row r="36" spans="2:2" ht="18.75" x14ac:dyDescent="0.3">
      <c r="B36" s="38" t="s">
        <v>359</v>
      </c>
    </row>
    <row r="38" spans="2:2" x14ac:dyDescent="0.25">
      <c r="B38" t="s">
        <v>360</v>
      </c>
    </row>
    <row r="39" spans="2:2" x14ac:dyDescent="0.25">
      <c r="B39" t="s">
        <v>361</v>
      </c>
    </row>
    <row r="40" spans="2:2" x14ac:dyDescent="0.25">
      <c r="B40" t="s">
        <v>362</v>
      </c>
    </row>
    <row r="41" spans="2:2" x14ac:dyDescent="0.25">
      <c r="B41" t="s">
        <v>363</v>
      </c>
    </row>
    <row r="42" spans="2:2" x14ac:dyDescent="0.25">
      <c r="B42" t="s">
        <v>364</v>
      </c>
    </row>
    <row r="43" spans="2:2" x14ac:dyDescent="0.25">
      <c r="B43" t="s">
        <v>365</v>
      </c>
    </row>
    <row r="44" spans="2:2" x14ac:dyDescent="0.25">
      <c r="B44" t="s">
        <v>366</v>
      </c>
    </row>
    <row r="45" spans="2:2" x14ac:dyDescent="0.25">
      <c r="B45" t="s">
        <v>367</v>
      </c>
    </row>
    <row r="46" spans="2:2" x14ac:dyDescent="0.25">
      <c r="B46" s="40" t="s">
        <v>368</v>
      </c>
    </row>
    <row r="47" spans="2:2" x14ac:dyDescent="0.25">
      <c r="B47" t="s">
        <v>369</v>
      </c>
    </row>
    <row r="48" spans="2:2" x14ac:dyDescent="0.25">
      <c r="B48" t="s">
        <v>370</v>
      </c>
    </row>
    <row r="49" spans="2:2" x14ac:dyDescent="0.25">
      <c r="B49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58C0DC2ED2B428C4438A574215CD8" ma:contentTypeVersion="15" ma:contentTypeDescription="Create a new document." ma:contentTypeScope="" ma:versionID="d6cbd40620da54ac348787061b9e019e">
  <xsd:schema xmlns:xsd="http://www.w3.org/2001/XMLSchema" xmlns:xs="http://www.w3.org/2001/XMLSchema" xmlns:p="http://schemas.microsoft.com/office/2006/metadata/properties" xmlns:ns3="3dcdc8fc-fed7-452e-9718-7ec14efe1411" xmlns:ns4="50c30f71-c7d6-4fa3-801e-d3fd40d9b71b" targetNamespace="http://schemas.microsoft.com/office/2006/metadata/properties" ma:root="true" ma:fieldsID="ddece5bff6fd13eb14015a818fc672ff" ns3:_="" ns4:_="">
    <xsd:import namespace="3dcdc8fc-fed7-452e-9718-7ec14efe1411"/>
    <xsd:import namespace="50c30f71-c7d6-4fa3-801e-d3fd40d9b7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dc8fc-fed7-452e-9718-7ec14efe1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30f71-c7d6-4fa3-801e-d3fd40d9b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c30f71-c7d6-4fa3-801e-d3fd40d9b71b" xsi:nil="true"/>
  </documentManagement>
</p:properties>
</file>

<file path=customXml/itemProps1.xml><?xml version="1.0" encoding="utf-8"?>
<ds:datastoreItem xmlns:ds="http://schemas.openxmlformats.org/officeDocument/2006/customXml" ds:itemID="{8EA039AF-F7A7-4982-AA6C-11D51AAE3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dc8fc-fed7-452e-9718-7ec14efe1411"/>
    <ds:schemaRef ds:uri="50c30f71-c7d6-4fa3-801e-d3fd40d9b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2E414B-02AB-4D45-813C-EC4029DAC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D9C52-F8E0-4231-96D4-9D60B911F66C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3dcdc8fc-fed7-452e-9718-7ec14efe1411"/>
    <ds:schemaRef ds:uri="http://schemas.microsoft.com/office/infopath/2007/PartnerControls"/>
    <ds:schemaRef ds:uri="http://purl.org/dc/elements/1.1/"/>
    <ds:schemaRef ds:uri="50c30f71-c7d6-4fa3-801e-d3fd40d9b71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SUMMARY</vt:lpstr>
      <vt:lpstr>DV360</vt:lpstr>
      <vt:lpstr>META</vt:lpstr>
      <vt:lpstr>TIKTOK</vt:lpstr>
      <vt:lpstr>Advanced Audiences</vt:lpstr>
      <vt:lpstr>Custom Intent</vt:lpstr>
      <vt:lpstr>HIDDEN_DATA VALIDATION</vt:lpstr>
      <vt:lpstr>HIDDEN_TRACKER</vt:lpstr>
      <vt:lpstr>HIDDEN_FORMATTING RULES</vt:lpstr>
      <vt:lpstr>DV360Formats</vt:lpstr>
      <vt:lpstr>GoogleAdsFormats</vt:lpstr>
      <vt:lpstr>LinkedInFormats</vt:lpstr>
      <vt:lpstr>METAFormats</vt:lpstr>
      <vt:lpstr>SnapchatFormats</vt:lpstr>
      <vt:lpstr>TeadsFormats</vt:lpstr>
      <vt:lpstr>TikTokFormats</vt:lpstr>
      <vt:lpstr>TwitterFormats</vt:lpstr>
      <vt:lpstr>XandrFormats</vt:lpstr>
      <vt:lpstr>YouTubeFormats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Pant</dc:creator>
  <cp:keywords/>
  <dc:description/>
  <cp:lastModifiedBy>Alex Grama</cp:lastModifiedBy>
  <cp:revision/>
  <dcterms:created xsi:type="dcterms:W3CDTF">2024-06-25T11:51:07Z</dcterms:created>
  <dcterms:modified xsi:type="dcterms:W3CDTF">2025-05-30T06:15:36Z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0x01010091A58C0DC2ED2B428C4438A574215CD8</vt:lpwstr>
  </property>
  <property fmtid="{D5CDD505-2E9C-101B-9397-08002B2CF9AE}" pid="3" name="CRSL_UNIQUE_WB_ID">
    <vt:lpwstr>891d48e6-fdf3-47b2-b71d-1bad2b5184b1</vt:lpwstr>
  </property>
</Properties>
</file>