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e\workspace\pdg-master\result-archives\"/>
    </mc:Choice>
  </mc:AlternateContent>
  <bookViews>
    <workbookView xWindow="0" yWindow="0" windowWidth="21570" windowHeight="7995"/>
  </bookViews>
  <sheets>
    <sheet name="PMD" sheetId="1" r:id="rId1"/>
    <sheet name="PDFBox" sheetId="2" r:id="rId2"/>
    <sheet name="JUnit" sheetId="3" r:id="rId3"/>
    <sheet name="HSQLDB" sheetId="4" r:id="rId4"/>
    <sheet name="Performanc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M2" i="2"/>
  <c r="L2" i="2"/>
  <c r="M2" i="3"/>
  <c r="L2" i="3"/>
  <c r="M2" i="4"/>
  <c r="L2" i="4"/>
  <c r="D7" i="4" l="1"/>
  <c r="C7" i="4"/>
  <c r="B7" i="4"/>
  <c r="F5" i="4"/>
  <c r="E5" i="4"/>
  <c r="F2" i="4"/>
  <c r="F7" i="4" s="1"/>
  <c r="E2" i="4"/>
  <c r="D7" i="3"/>
  <c r="C7" i="3"/>
  <c r="B7" i="3"/>
  <c r="F6" i="3"/>
  <c r="E6" i="3"/>
  <c r="F5" i="3"/>
  <c r="E5" i="3"/>
  <c r="F2" i="3"/>
  <c r="E2" i="3"/>
  <c r="F7" i="2"/>
  <c r="E7" i="2"/>
  <c r="F7" i="1"/>
  <c r="E7" i="1"/>
  <c r="D7" i="2"/>
  <c r="C7" i="2"/>
  <c r="B7" i="2"/>
  <c r="F6" i="2"/>
  <c r="E6" i="2"/>
  <c r="F5" i="2"/>
  <c r="E5" i="2"/>
  <c r="F3" i="2"/>
  <c r="E3" i="2"/>
  <c r="F2" i="2"/>
  <c r="E2" i="2"/>
  <c r="D7" i="1"/>
  <c r="B7" i="1"/>
  <c r="C7" i="1"/>
  <c r="F2" i="1"/>
  <c r="F3" i="1"/>
  <c r="F4" i="1"/>
  <c r="F5" i="1"/>
  <c r="F6" i="1"/>
  <c r="E2" i="1"/>
  <c r="E3" i="1"/>
  <c r="E4" i="1"/>
  <c r="E5" i="1"/>
  <c r="E6" i="1"/>
  <c r="E7" i="4" l="1"/>
  <c r="E7" i="3"/>
  <c r="F7" i="3"/>
</calcChain>
</file>

<file path=xl/sharedStrings.xml><?xml version="1.0" encoding="utf-8"?>
<sst xmlns="http://schemas.openxmlformats.org/spreadsheetml/2006/main" count="87" uniqueCount="24">
  <si>
    <t>Category</t>
  </si>
  <si>
    <t>Interprocedural</t>
  </si>
  <si>
    <t>Non-Interprocedural</t>
  </si>
  <si>
    <t>Not</t>
  </si>
  <si>
    <t>Refactored</t>
  </si>
  <si>
    <t>Small</t>
  </si>
  <si>
    <t>Manual</t>
  </si>
  <si>
    <t>Detected</t>
  </si>
  <si>
    <t>Both</t>
  </si>
  <si>
    <t>Recall</t>
  </si>
  <si>
    <t>Precision</t>
  </si>
  <si>
    <t>Total</t>
  </si>
  <si>
    <t>Project</t>
  </si>
  <si>
    <t>Seeds</t>
  </si>
  <si>
    <t>Runtime</t>
  </si>
  <si>
    <t>PMD</t>
  </si>
  <si>
    <t>PDFBox</t>
  </si>
  <si>
    <t>Junit</t>
  </si>
  <si>
    <t>HSQLDB</t>
  </si>
  <si>
    <t>24 seconds</t>
  </si>
  <si>
    <t>3 seconds</t>
  </si>
  <si>
    <t>1 minute 29 seconds</t>
  </si>
  <si>
    <t>2 minutes 5 seconds</t>
  </si>
  <si>
    <t>Inclusive Interprocedural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</si>
</sst>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Standaard" xfId="0" builtinId="0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F7" totalsRowCount="1" headerRowDxfId="96" dataDxfId="95">
  <autoFilter ref="A1:F6"/>
  <tableColumns count="6">
    <tableColumn id="1" name="Category" totalsRowLabel="Total" dataDxfId="94" totalsRowDxfId="93"/>
    <tableColumn id="2" name="Manual" totalsRowFunction="sum" dataDxfId="92" totalsRowDxfId="91"/>
    <tableColumn id="3" name="Detected" totalsRowFunction="sum" dataDxfId="90" totalsRowDxfId="89"/>
    <tableColumn id="4" name="Both" totalsRowFunction="sum" dataDxfId="88" totalsRowDxfId="87"/>
    <tableColumn id="5" name="Recall" totalsRowFunction="average" dataDxfId="86" totalsRowDxfId="85">
      <calculatedColumnFormula>(Tabel1[[#This Row],[Both]]/Tabel1[[#This Row],[Manual]]*100)</calculatedColumnFormula>
    </tableColumn>
    <tableColumn id="6" name="Precision" totalsRowFunction="average" dataDxfId="84" totalsRowDxfId="83">
      <calculatedColumnFormula>(Tabel1[[#This Row],[Both]]/Tabel1[[#This Row],[Detected]]*100)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9" name="Tabel689108910" displayName="Tabel689108910" ref="H1:M2" totalsRowShown="0" headerRowDxfId="9" dataDxfId="8" headerRowBorderDxfId="6" tableBorderDxfId="7">
  <autoFilter ref="H1:M2"/>
  <tableColumns count="6">
    <tableColumn id="1" name="Category" dataDxfId="5"/>
    <tableColumn id="2" name="Manual" dataDxfId="4"/>
    <tableColumn id="3" name="Detected" dataDxfId="3"/>
    <tableColumn id="4" name="Both" dataDxfId="2"/>
    <tableColumn id="5" name="Recall" dataDxfId="1">
      <calculatedColumnFormula>(Tabel689108910[[#This Row],[Both]]/Tabel689108910[[#This Row],[Manual]]*100)</calculatedColumnFormula>
    </tableColumn>
    <tableColumn id="6" name="Precision" dataDxfId="0">
      <calculatedColumnFormula>(Tabel689108910[[#This Row],[Both]]/Tabel689108910[[#This Row],[Detected]]*100)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Count="1" headerRowDxfId="82" dataDxfId="81">
  <autoFilter ref="A1:F6"/>
  <tableColumns count="6">
    <tableColumn id="1" name="Category" totalsRowLabel="Total" dataDxfId="80" totalsRowDxfId="79"/>
    <tableColumn id="2" name="Manual" totalsRowFunction="sum" dataDxfId="78" totalsRowDxfId="77"/>
    <tableColumn id="3" name="Detected" totalsRowFunction="sum" dataDxfId="76" totalsRowDxfId="75"/>
    <tableColumn id="4" name="Both" totalsRowFunction="sum" dataDxfId="74" totalsRowDxfId="73"/>
    <tableColumn id="5" name="Recall" totalsRowFunction="average" dataDxfId="72" totalsRowDxfId="71">
      <calculatedColumnFormula>(Tabel13[[#This Row],[Both]]/Tabel13[[#This Row],[Manual]]*100)</calculatedColumnFormula>
    </tableColumn>
    <tableColumn id="6" name="Precision" totalsRowFunction="average" dataDxfId="70" totalsRowDxfId="69">
      <calculatedColumnFormula>(Tabel13[[#This Row],[Both]]/Tabel13[[#This Row],[Detected]]*100)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8" name="Tabel6891089" displayName="Tabel6891089" ref="H1:M2" totalsRowShown="0" headerRowDxfId="19" dataDxfId="18" headerRowBorderDxfId="16" tableBorderDxfId="17">
  <autoFilter ref="H1:M2"/>
  <tableColumns count="6">
    <tableColumn id="1" name="Category" dataDxfId="15"/>
    <tableColumn id="2" name="Manual" dataDxfId="14"/>
    <tableColumn id="3" name="Detected" dataDxfId="13"/>
    <tableColumn id="4" name="Both" dataDxfId="12"/>
    <tableColumn id="5" name="Recall" dataDxfId="11">
      <calculatedColumnFormula>(Tabel6891089[[#This Row],[Both]]/Tabel6891089[[#This Row],[Manual]]*100)</calculatedColumnFormula>
    </tableColumn>
    <tableColumn id="6" name="Precision" dataDxfId="10">
      <calculatedColumnFormula>(Tabel6891089[[#This Row],[Both]]/Tabel6891089[[#This Row],[Detected]]*100)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3" name="Tabel134" displayName="Tabel134" ref="A1:F7" totalsRowCount="1" headerRowDxfId="68" dataDxfId="67">
  <autoFilter ref="A1:F6"/>
  <tableColumns count="6">
    <tableColumn id="1" name="Category" totalsRowLabel="Total" dataDxfId="66" totalsRowDxfId="65"/>
    <tableColumn id="2" name="Manual" totalsRowFunction="sum" dataDxfId="64" totalsRowDxfId="63"/>
    <tableColumn id="3" name="Detected" totalsRowFunction="sum" dataDxfId="62" totalsRowDxfId="61"/>
    <tableColumn id="4" name="Both" totalsRowFunction="sum" dataDxfId="60" totalsRowDxfId="59"/>
    <tableColumn id="5" name="Recall" totalsRowFunction="average" dataDxfId="58" totalsRowDxfId="57">
      <calculatedColumnFormula>(Tabel134[[#This Row],[Both]]/Tabel134[[#This Row],[Manual]]*100)</calculatedColumnFormula>
    </tableColumn>
    <tableColumn id="6" name="Precision" totalsRowFunction="average" dataDxfId="56" totalsRowDxfId="55">
      <calculatedColumnFormula>(Tabel134[[#This Row],[Both]]/Tabel134[[#This Row],[Detected]]*100)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7" name="Tabel689108" displayName="Tabel689108" ref="H1:M2" totalsRowShown="0" headerRowDxfId="29" dataDxfId="28" headerRowBorderDxfId="26" tableBorderDxfId="27">
  <autoFilter ref="H1:M2"/>
  <tableColumns count="6">
    <tableColumn id="1" name="Category" dataDxfId="25"/>
    <tableColumn id="2" name="Manual" dataDxfId="24"/>
    <tableColumn id="3" name="Detected" dataDxfId="23"/>
    <tableColumn id="4" name="Both" dataDxfId="22"/>
    <tableColumn id="5" name="Recall" dataDxfId="21">
      <calculatedColumnFormula>(Tabel689108[[#This Row],[Both]]/Tabel689108[[#This Row],[Manual]]*100)</calculatedColumnFormula>
    </tableColumn>
    <tableColumn id="6" name="Precision" dataDxfId="20">
      <calculatedColumnFormula>(Tabel689108[[#This Row],[Both]]/Tabel689108[[#This Row],[Detected]]*100)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4" name="Tabel15" displayName="Tabel15" ref="A1:F7" totalsRowCount="1" headerRowDxfId="54" dataDxfId="53">
  <autoFilter ref="A1:F6"/>
  <tableColumns count="6">
    <tableColumn id="1" name="Category" totalsRowLabel="Total" dataDxfId="52" totalsRowDxfId="51"/>
    <tableColumn id="2" name="Manual" totalsRowFunction="sum" dataDxfId="50" totalsRowDxfId="49"/>
    <tableColumn id="3" name="Detected" totalsRowFunction="sum" dataDxfId="48" totalsRowDxfId="47"/>
    <tableColumn id="4" name="Both" totalsRowFunction="sum" dataDxfId="46" totalsRowDxfId="45"/>
    <tableColumn id="5" name="Recall" totalsRowFunction="average" dataDxfId="44" totalsRowDxfId="43">
      <calculatedColumnFormula>(Tabel15[[#This Row],[Both]]/Tabel15[[#This Row],[Manual]]*100)</calculatedColumnFormula>
    </tableColumn>
    <tableColumn id="6" name="Precision" totalsRowFunction="average" dataDxfId="42" totalsRowDxfId="41">
      <calculatedColumnFormula>(Tabel15[[#This Row],[Both]]/Tabel15[[#This Row],[Detected]]*100)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6" name="Tabel68910" displayName="Tabel68910" ref="H1:M2" totalsRowShown="0" headerRowDxfId="39" dataDxfId="38" headerRowBorderDxfId="36" tableBorderDxfId="37">
  <autoFilter ref="H1:M2"/>
  <tableColumns count="6">
    <tableColumn id="1" name="Category" dataDxfId="35"/>
    <tableColumn id="2" name="Manual" dataDxfId="34"/>
    <tableColumn id="3" name="Detected" dataDxfId="33"/>
    <tableColumn id="4" name="Both" dataDxfId="32"/>
    <tableColumn id="5" name="Recall" dataDxfId="31">
      <calculatedColumnFormula>(Tabel68910[[#This Row],[Both]]/Tabel68910[[#This Row],[Manual]]*100)</calculatedColumnFormula>
    </tableColumn>
    <tableColumn id="6" name="Precision" dataDxfId="30">
      <calculatedColumnFormula>(Tabel68910[[#This Row],[Both]]/Tabel68910[[#This Row],[Detected]]*100)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id="5" name="Tabel5" displayName="Tabel5" ref="A1:C5" totalsRowShown="0">
  <autoFilter ref="A1:C5"/>
  <tableColumns count="3">
    <tableColumn id="1" name="Project"/>
    <tableColumn id="2" name="Seeds" dataDxfId="40"/>
    <tableColumn id="3" name="Runtim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3" sqref="K3"/>
    </sheetView>
  </sheetViews>
  <sheetFormatPr defaultRowHeight="15" x14ac:dyDescent="0.25"/>
  <cols>
    <col min="1" max="1" width="19.5703125" bestFit="1" customWidth="1"/>
    <col min="2" max="2" width="9.7109375" customWidth="1"/>
    <col min="3" max="3" width="11.28515625" customWidth="1"/>
    <col min="6" max="6" width="11.28515625" customWidth="1"/>
    <col min="8" max="8" width="23.5703125" bestFit="1" customWidth="1"/>
    <col min="9" max="9" width="10" bestFit="1" customWidth="1"/>
    <col min="10" max="10" width="11.42578125" bestFit="1" customWidth="1"/>
    <col min="11" max="11" width="7.42578125" customWidth="1"/>
    <col min="12" max="12" width="8.5703125" customWidth="1"/>
    <col min="13" max="13" width="11.42578125" bestFit="1" customWidth="1"/>
  </cols>
  <sheetData>
    <row r="1" spans="1:13" ht="15.7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7" t="s">
        <v>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5">
      <c r="A2" s="1" t="s">
        <v>1</v>
      </c>
      <c r="B2" s="2">
        <v>8</v>
      </c>
      <c r="C2" s="2">
        <v>2</v>
      </c>
      <c r="D2" s="2">
        <v>0</v>
      </c>
      <c r="E2" s="2">
        <f>(Tabel1[[#This Row],[Both]]/Tabel1[[#This Row],[Manual]]*100)</f>
        <v>0</v>
      </c>
      <c r="F2" s="2">
        <f>(Tabel1[[#This Row],[Both]]/Tabel1[[#This Row],[Detected]]*100)</f>
        <v>0</v>
      </c>
      <c r="H2" s="6" t="s">
        <v>23</v>
      </c>
      <c r="I2" s="5">
        <v>15</v>
      </c>
      <c r="J2" s="5">
        <v>16</v>
      </c>
      <c r="K2" s="5">
        <v>15</v>
      </c>
      <c r="L2" s="3">
        <f>(Tabel689108910[[#This Row],[Both]]/Tabel689108910[[#This Row],[Manual]]*100)</f>
        <v>100</v>
      </c>
      <c r="M2" s="3">
        <f>(Tabel689108910[[#This Row],[Both]]/Tabel689108910[[#This Row],[Detected]]*100)</f>
        <v>93.75</v>
      </c>
    </row>
    <row r="3" spans="1:13" x14ac:dyDescent="0.25">
      <c r="A3" s="1" t="s">
        <v>2</v>
      </c>
      <c r="B3" s="2">
        <v>4</v>
      </c>
      <c r="C3" s="2">
        <v>4</v>
      </c>
      <c r="D3" s="2">
        <v>4</v>
      </c>
      <c r="E3" s="2">
        <f>(Tabel1[[#This Row],[Both]]/Tabel1[[#This Row],[Manual]]*100)</f>
        <v>100</v>
      </c>
      <c r="F3" s="2">
        <f>(Tabel1[[#This Row],[Both]]/Tabel1[[#This Row],[Detected]]*100)</f>
        <v>100</v>
      </c>
    </row>
    <row r="4" spans="1:13" x14ac:dyDescent="0.25">
      <c r="A4" s="1" t="s">
        <v>3</v>
      </c>
      <c r="B4" s="2">
        <v>6</v>
      </c>
      <c r="C4" s="2">
        <v>6</v>
      </c>
      <c r="D4" s="2">
        <v>6</v>
      </c>
      <c r="E4" s="2">
        <f>(Tabel1[[#This Row],[Both]]/Tabel1[[#This Row],[Manual]]*100)</f>
        <v>100</v>
      </c>
      <c r="F4" s="2">
        <f>(Tabel1[[#This Row],[Both]]/Tabel1[[#This Row],[Detected]]*100)</f>
        <v>100</v>
      </c>
    </row>
    <row r="5" spans="1:13" x14ac:dyDescent="0.25">
      <c r="A5" s="1" t="s">
        <v>4</v>
      </c>
      <c r="B5" s="2">
        <v>8</v>
      </c>
      <c r="C5" s="2">
        <v>14</v>
      </c>
      <c r="D5" s="2">
        <v>6</v>
      </c>
      <c r="E5" s="2">
        <f>(Tabel1[[#This Row],[Both]]/Tabel1[[#This Row],[Manual]]*100)</f>
        <v>75</v>
      </c>
      <c r="F5" s="3">
        <f>(Tabel1[[#This Row],[Both]]/Tabel1[[#This Row],[Detected]]*100)</f>
        <v>42.857142857142854</v>
      </c>
    </row>
    <row r="6" spans="1:13" x14ac:dyDescent="0.25">
      <c r="A6" s="1" t="s">
        <v>5</v>
      </c>
      <c r="B6" s="2">
        <v>3</v>
      </c>
      <c r="C6" s="2">
        <v>3</v>
      </c>
      <c r="D6" s="2">
        <v>3</v>
      </c>
      <c r="E6" s="2">
        <f>(Tabel1[[#This Row],[Both]]/Tabel1[[#This Row],[Manual]]*100)</f>
        <v>100</v>
      </c>
      <c r="F6" s="2">
        <f>(Tabel1[[#This Row],[Both]]/Tabel1[[#This Row],[Detected]]*100)</f>
        <v>100</v>
      </c>
    </row>
    <row r="7" spans="1:13" x14ac:dyDescent="0.25">
      <c r="A7" s="1" t="s">
        <v>11</v>
      </c>
      <c r="B7" s="2">
        <f>SUBTOTAL(109,Tabel1[Manual])</f>
        <v>29</v>
      </c>
      <c r="C7" s="2">
        <f>SUBTOTAL(109,Tabel1[Detected])</f>
        <v>29</v>
      </c>
      <c r="D7" s="2">
        <f>SUBTOTAL(109,Tabel1[Both])</f>
        <v>19</v>
      </c>
      <c r="E7" s="3">
        <f>SUBTOTAL(101,Tabel1[Recall])</f>
        <v>75</v>
      </c>
      <c r="F7" s="3">
        <f>SUBTOTAL(101,Tabel1[Precision])</f>
        <v>68.571428571428584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:M2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10.5703125" bestFit="1" customWidth="1"/>
    <col min="6" max="6" width="12" bestFit="1" customWidth="1"/>
    <col min="8" max="8" width="23.5703125" bestFit="1" customWidth="1"/>
    <col min="9" max="9" width="10" bestFit="1" customWidth="1"/>
    <col min="10" max="10" width="11.42578125" bestFit="1" customWidth="1"/>
    <col min="11" max="11" width="7.42578125" customWidth="1"/>
    <col min="12" max="12" width="8.5703125" customWidth="1"/>
    <col min="13" max="13" width="11.42578125" bestFit="1" customWidth="1"/>
  </cols>
  <sheetData>
    <row r="1" spans="1:13" ht="15.7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7" t="s">
        <v>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5">
      <c r="A2" s="1" t="s">
        <v>1</v>
      </c>
      <c r="B2" s="2">
        <v>9</v>
      </c>
      <c r="C2" s="2">
        <v>2</v>
      </c>
      <c r="D2" s="2">
        <v>2</v>
      </c>
      <c r="E2" s="3">
        <f>(Tabel13[[#This Row],[Both]]/Tabel13[[#This Row],[Manual]]*100)</f>
        <v>22.222222222222221</v>
      </c>
      <c r="F2" s="2">
        <f>(Tabel13[[#This Row],[Both]]/Tabel13[[#This Row],[Detected]]*100)</f>
        <v>100</v>
      </c>
      <c r="H2" s="6" t="s">
        <v>23</v>
      </c>
      <c r="I2" s="5">
        <v>21</v>
      </c>
      <c r="J2" s="5">
        <v>22</v>
      </c>
      <c r="K2" s="5">
        <v>21</v>
      </c>
      <c r="L2" s="3">
        <f>(Tabel6891089[[#This Row],[Both]]/Tabel6891089[[#This Row],[Manual]]*100)</f>
        <v>100</v>
      </c>
      <c r="M2" s="3">
        <f>(Tabel6891089[[#This Row],[Both]]/Tabel6891089[[#This Row],[Detected]]*100)</f>
        <v>95.454545454545453</v>
      </c>
    </row>
    <row r="3" spans="1:13" x14ac:dyDescent="0.25">
      <c r="A3" s="1" t="s">
        <v>2</v>
      </c>
      <c r="B3" s="2">
        <v>2</v>
      </c>
      <c r="C3" s="2">
        <v>1</v>
      </c>
      <c r="D3" s="2">
        <v>1</v>
      </c>
      <c r="E3" s="2">
        <f>(Tabel13[[#This Row],[Both]]/Tabel13[[#This Row],[Manual]]*100)</f>
        <v>50</v>
      </c>
      <c r="F3" s="2">
        <f>(Tabel13[[#This Row],[Both]]/Tabel13[[#This Row],[Detected]]*100)</f>
        <v>100</v>
      </c>
    </row>
    <row r="4" spans="1:13" x14ac:dyDescent="0.25">
      <c r="A4" s="1" t="s">
        <v>3</v>
      </c>
      <c r="B4" s="2">
        <v>0</v>
      </c>
      <c r="C4" s="2">
        <v>0</v>
      </c>
      <c r="D4" s="2">
        <v>0</v>
      </c>
      <c r="E4" s="2">
        <v>100</v>
      </c>
      <c r="F4" s="2">
        <v>100</v>
      </c>
    </row>
    <row r="5" spans="1:13" x14ac:dyDescent="0.25">
      <c r="A5" s="1" t="s">
        <v>4</v>
      </c>
      <c r="B5" s="2">
        <v>12</v>
      </c>
      <c r="C5" s="2">
        <v>20</v>
      </c>
      <c r="D5" s="2">
        <v>12</v>
      </c>
      <c r="E5" s="2">
        <f>(Tabel13[[#This Row],[Both]]/Tabel13[[#This Row],[Manual]]*100)</f>
        <v>100</v>
      </c>
      <c r="F5" s="2">
        <f>(Tabel13[[#This Row],[Both]]/Tabel13[[#This Row],[Detected]]*100)</f>
        <v>60</v>
      </c>
    </row>
    <row r="6" spans="1:13" x14ac:dyDescent="0.25">
      <c r="A6" s="1" t="s">
        <v>5</v>
      </c>
      <c r="B6" s="2">
        <v>1</v>
      </c>
      <c r="C6" s="2">
        <v>1</v>
      </c>
      <c r="D6" s="2">
        <v>1</v>
      </c>
      <c r="E6" s="2">
        <f>(Tabel13[[#This Row],[Both]]/Tabel13[[#This Row],[Manual]]*100)</f>
        <v>100</v>
      </c>
      <c r="F6" s="2">
        <f>(Tabel13[[#This Row],[Both]]/Tabel13[[#This Row],[Detected]]*100)</f>
        <v>100</v>
      </c>
    </row>
    <row r="7" spans="1:13" x14ac:dyDescent="0.25">
      <c r="A7" s="1" t="s">
        <v>11</v>
      </c>
      <c r="B7" s="2">
        <f>SUBTOTAL(109,Tabel13[Manual])</f>
        <v>24</v>
      </c>
      <c r="C7" s="2">
        <f>SUBTOTAL(109,Tabel13[Detected])</f>
        <v>24</v>
      </c>
      <c r="D7" s="2">
        <f>SUBTOTAL(109,Tabel13[Both])</f>
        <v>16</v>
      </c>
      <c r="E7" s="3">
        <f>SUBTOTAL(101,Tabel13[Recall])</f>
        <v>74.444444444444443</v>
      </c>
      <c r="F7" s="3">
        <f>SUBTOTAL(101,Tabel13[Precision])</f>
        <v>92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:M2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8.5703125" bestFit="1" customWidth="1"/>
    <col min="6" max="6" width="11.42578125" bestFit="1" customWidth="1"/>
    <col min="8" max="8" width="23.5703125" bestFit="1" customWidth="1"/>
    <col min="9" max="9" width="10" bestFit="1" customWidth="1"/>
    <col min="10" max="10" width="11.42578125" bestFit="1" customWidth="1"/>
    <col min="11" max="11" width="7.42578125" customWidth="1"/>
    <col min="12" max="12" width="8.5703125" customWidth="1"/>
    <col min="13" max="13" width="11.42578125" bestFit="1" customWidth="1"/>
  </cols>
  <sheetData>
    <row r="1" spans="1:13" ht="15.7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7" t="s">
        <v>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5">
      <c r="A2" s="1" t="s">
        <v>1</v>
      </c>
      <c r="B2" s="2">
        <v>2</v>
      </c>
      <c r="C2" s="2">
        <v>1</v>
      </c>
      <c r="D2" s="2">
        <v>1</v>
      </c>
      <c r="E2" s="4">
        <f>(Tabel134[[#This Row],[Both]]/Tabel134[[#This Row],[Manual]]*100)</f>
        <v>50</v>
      </c>
      <c r="F2" s="2">
        <f>(Tabel134[[#This Row],[Both]]/Tabel134[[#This Row],[Detected]]*100)</f>
        <v>100</v>
      </c>
      <c r="H2" s="6" t="s">
        <v>23</v>
      </c>
      <c r="I2" s="5">
        <v>6</v>
      </c>
      <c r="J2" s="5">
        <v>6</v>
      </c>
      <c r="K2" s="5">
        <v>6</v>
      </c>
      <c r="L2" s="3">
        <f>(Tabel689108[[#This Row],[Both]]/Tabel689108[[#This Row],[Manual]]*100)</f>
        <v>100</v>
      </c>
      <c r="M2" s="3">
        <f>(Tabel689108[[#This Row],[Both]]/Tabel689108[[#This Row],[Detected]]*100)</f>
        <v>100</v>
      </c>
    </row>
    <row r="3" spans="1:13" x14ac:dyDescent="0.25">
      <c r="A3" s="1" t="s">
        <v>2</v>
      </c>
      <c r="B3" s="2">
        <v>0</v>
      </c>
      <c r="C3" s="2">
        <v>0</v>
      </c>
      <c r="D3" s="2">
        <v>0</v>
      </c>
      <c r="E3" s="2">
        <v>100</v>
      </c>
      <c r="F3" s="2">
        <v>100</v>
      </c>
    </row>
    <row r="4" spans="1:13" x14ac:dyDescent="0.25">
      <c r="A4" s="1" t="s">
        <v>3</v>
      </c>
      <c r="B4" s="2">
        <v>0</v>
      </c>
      <c r="C4" s="2">
        <v>0</v>
      </c>
      <c r="D4" s="2">
        <v>0</v>
      </c>
      <c r="E4" s="2">
        <v>100</v>
      </c>
      <c r="F4" s="2">
        <v>100</v>
      </c>
    </row>
    <row r="5" spans="1:13" x14ac:dyDescent="0.25">
      <c r="A5" s="1" t="s">
        <v>4</v>
      </c>
      <c r="B5" s="2">
        <v>4</v>
      </c>
      <c r="C5" s="2">
        <v>5</v>
      </c>
      <c r="D5" s="2">
        <v>4</v>
      </c>
      <c r="E5" s="2">
        <f>(Tabel134[[#This Row],[Both]]/Tabel134[[#This Row],[Manual]]*100)</f>
        <v>100</v>
      </c>
      <c r="F5" s="2">
        <f>(Tabel134[[#This Row],[Both]]/Tabel134[[#This Row],[Detected]]*100)</f>
        <v>80</v>
      </c>
    </row>
    <row r="6" spans="1:13" x14ac:dyDescent="0.25">
      <c r="A6" s="1" t="s">
        <v>5</v>
      </c>
      <c r="B6" s="2">
        <v>2</v>
      </c>
      <c r="C6" s="2">
        <v>2</v>
      </c>
      <c r="D6" s="2">
        <v>2</v>
      </c>
      <c r="E6" s="2">
        <f>(Tabel134[[#This Row],[Both]]/Tabel134[[#This Row],[Manual]]*100)</f>
        <v>100</v>
      </c>
      <c r="F6" s="2">
        <f>(Tabel134[[#This Row],[Both]]/Tabel134[[#This Row],[Detected]]*100)</f>
        <v>100</v>
      </c>
    </row>
    <row r="7" spans="1:13" x14ac:dyDescent="0.25">
      <c r="A7" s="1" t="s">
        <v>11</v>
      </c>
      <c r="B7" s="2">
        <f>SUBTOTAL(109,Tabel134[Manual])</f>
        <v>8</v>
      </c>
      <c r="C7" s="2">
        <f>SUBTOTAL(109,Tabel134[Detected])</f>
        <v>8</v>
      </c>
      <c r="D7" s="2">
        <f>SUBTOTAL(109,Tabel134[Both])</f>
        <v>7</v>
      </c>
      <c r="E7" s="3">
        <f>SUBTOTAL(101,Tabel134[Recall])</f>
        <v>90</v>
      </c>
      <c r="F7" s="3">
        <f>SUBTOTAL(101,Tabel134[Precision])</f>
        <v>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:M2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8.5703125" bestFit="1" customWidth="1"/>
    <col min="6" max="6" width="11.42578125" bestFit="1" customWidth="1"/>
    <col min="8" max="8" width="23.5703125" bestFit="1" customWidth="1"/>
    <col min="9" max="9" width="10" bestFit="1" customWidth="1"/>
    <col min="10" max="10" width="11.42578125" bestFit="1" customWidth="1"/>
    <col min="11" max="11" width="7.42578125" customWidth="1"/>
    <col min="12" max="12" width="8.5703125" customWidth="1"/>
    <col min="13" max="13" width="11.42578125" bestFit="1" customWidth="1"/>
  </cols>
  <sheetData>
    <row r="1" spans="1:13" ht="15.7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7" t="s">
        <v>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5">
      <c r="A2" s="1" t="s">
        <v>1</v>
      </c>
      <c r="B2" s="2">
        <v>1</v>
      </c>
      <c r="C2" s="2">
        <v>1</v>
      </c>
      <c r="D2" s="2">
        <v>1</v>
      </c>
      <c r="E2" s="2">
        <f>(Tabel15[[#This Row],[Both]]/Tabel15[[#This Row],[Manual]]*100)</f>
        <v>100</v>
      </c>
      <c r="F2" s="2">
        <f>(Tabel15[[#This Row],[Both]]/Tabel15[[#This Row],[Detected]]*100)</f>
        <v>100</v>
      </c>
      <c r="H2" s="6" t="s">
        <v>23</v>
      </c>
      <c r="I2" s="5">
        <v>4</v>
      </c>
      <c r="J2" s="5">
        <v>4</v>
      </c>
      <c r="K2" s="5">
        <v>4</v>
      </c>
      <c r="L2" s="3">
        <f>(Tabel68910[[#This Row],[Both]]/Tabel68910[[#This Row],[Manual]]*100)</f>
        <v>100</v>
      </c>
      <c r="M2" s="3">
        <f>(Tabel68910[[#This Row],[Both]]/Tabel68910[[#This Row],[Detected]]*100)</f>
        <v>100</v>
      </c>
    </row>
    <row r="3" spans="1:13" x14ac:dyDescent="0.25">
      <c r="A3" s="1" t="s">
        <v>2</v>
      </c>
      <c r="B3" s="2">
        <v>0</v>
      </c>
      <c r="C3" s="2">
        <v>0</v>
      </c>
      <c r="D3" s="2">
        <v>0</v>
      </c>
      <c r="E3" s="2">
        <v>100</v>
      </c>
      <c r="F3" s="2">
        <v>100</v>
      </c>
    </row>
    <row r="4" spans="1:13" x14ac:dyDescent="0.25">
      <c r="A4" s="1" t="s">
        <v>3</v>
      </c>
      <c r="B4" s="2">
        <v>0</v>
      </c>
      <c r="C4" s="2">
        <v>0</v>
      </c>
      <c r="D4" s="2">
        <v>0</v>
      </c>
      <c r="E4" s="2">
        <v>100</v>
      </c>
      <c r="F4" s="2">
        <v>100</v>
      </c>
    </row>
    <row r="5" spans="1:13" x14ac:dyDescent="0.25">
      <c r="A5" s="1" t="s">
        <v>4</v>
      </c>
      <c r="B5" s="2">
        <v>3</v>
      </c>
      <c r="C5" s="2">
        <v>3</v>
      </c>
      <c r="D5" s="2">
        <v>3</v>
      </c>
      <c r="E5" s="2">
        <f>(Tabel15[[#This Row],[Both]]/Tabel15[[#This Row],[Manual]]*100)</f>
        <v>100</v>
      </c>
      <c r="F5" s="4">
        <f>(Tabel15[[#This Row],[Both]]/Tabel15[[#This Row],[Detected]]*100)</f>
        <v>100</v>
      </c>
    </row>
    <row r="6" spans="1:13" x14ac:dyDescent="0.25">
      <c r="A6" s="1" t="s">
        <v>5</v>
      </c>
      <c r="B6" s="2">
        <v>0</v>
      </c>
      <c r="C6" s="2">
        <v>0</v>
      </c>
      <c r="D6" s="2">
        <v>0</v>
      </c>
      <c r="E6" s="2">
        <v>100</v>
      </c>
      <c r="F6" s="2">
        <v>100</v>
      </c>
    </row>
    <row r="7" spans="1:13" x14ac:dyDescent="0.25">
      <c r="A7" s="1" t="s">
        <v>11</v>
      </c>
      <c r="B7" s="2">
        <f>SUBTOTAL(109,Tabel15[Manual])</f>
        <v>4</v>
      </c>
      <c r="C7" s="2">
        <f>SUBTOTAL(109,Tabel15[Detected])</f>
        <v>4</v>
      </c>
      <c r="D7" s="2">
        <f>SUBTOTAL(109,Tabel15[Both])</f>
        <v>4</v>
      </c>
      <c r="E7" s="4">
        <f>SUBTOTAL(101,Tabel15[Recall])</f>
        <v>100</v>
      </c>
      <c r="F7" s="4">
        <f>SUBTOTAL(101,Tabel15[Precision])</f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2" sqref="J22"/>
    </sheetView>
  </sheetViews>
  <sheetFormatPr defaultRowHeight="15" x14ac:dyDescent="0.25"/>
  <cols>
    <col min="1" max="1" width="9.42578125" customWidth="1"/>
    <col min="2" max="2" width="8.42578125" customWidth="1"/>
    <col min="3" max="3" width="19.1406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  <c r="B2" s="2">
        <v>29</v>
      </c>
      <c r="C2" t="s">
        <v>22</v>
      </c>
    </row>
    <row r="3" spans="1:3" x14ac:dyDescent="0.25">
      <c r="A3" t="s">
        <v>16</v>
      </c>
      <c r="B3" s="2">
        <v>24</v>
      </c>
      <c r="C3" t="s">
        <v>21</v>
      </c>
    </row>
    <row r="4" spans="1:3" x14ac:dyDescent="0.25">
      <c r="A4" t="s">
        <v>17</v>
      </c>
      <c r="B4" s="2">
        <v>8</v>
      </c>
      <c r="C4" t="s">
        <v>20</v>
      </c>
    </row>
    <row r="5" spans="1:3" x14ac:dyDescent="0.25">
      <c r="A5" t="s">
        <v>18</v>
      </c>
      <c r="B5" s="2">
        <v>4</v>
      </c>
      <c r="C5" t="s">
        <v>19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PMD</vt:lpstr>
      <vt:lpstr>PDFBox</vt:lpstr>
      <vt:lpstr>JUnit</vt:lpstr>
      <vt:lpstr>HSQLDB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Bulsing</dc:creator>
  <cp:lastModifiedBy>René Bulsing</cp:lastModifiedBy>
  <dcterms:created xsi:type="dcterms:W3CDTF">2015-07-16T09:22:04Z</dcterms:created>
  <dcterms:modified xsi:type="dcterms:W3CDTF">2015-07-16T11:48:37Z</dcterms:modified>
</cp:coreProperties>
</file>