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Lit_re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E2" i="1" l="1"/>
  <c r="D2" i="1"/>
  <c r="M2" i="1"/>
  <c r="AB32" i="2" l="1"/>
  <c r="AB31" i="2"/>
  <c r="AB30" i="2"/>
  <c r="J2" i="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https://www.nrel.gov/docs/fy16osti/65856.pdf
Table 2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 with 5.4% discount rate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based on NREL analysis; should include cost of stack replacement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Median value for electrolyzer efficiency from IEA Future of Hydrogen report, 2019
Also consistent with ITM Power Berlin Research report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Eichmann 2016 report; see lit review page; Table 10</t>
        </r>
      </text>
    </comment>
  </commentList>
</comments>
</file>

<file path=xl/sharedStrings.xml><?xml version="1.0" encoding="utf-8"?>
<sst xmlns="http://schemas.openxmlformats.org/spreadsheetml/2006/main" count="23" uniqueCount="23">
  <si>
    <t>Pressure_bar</t>
  </si>
  <si>
    <t>AnnualCapCost_dMWyr</t>
  </si>
  <si>
    <t>CapCost_dkW</t>
  </si>
  <si>
    <t>ElySpecPower_kWhkg</t>
  </si>
  <si>
    <t>ely1</t>
  </si>
  <si>
    <t>Electrolyzer</t>
  </si>
  <si>
    <t>FOMCost_dMWyr</t>
  </si>
  <si>
    <t>VOMCost_dMWh</t>
  </si>
  <si>
    <t>https://www.nrel.gov/docs/fy16osti/65856.pdf</t>
  </si>
  <si>
    <t>Table 2</t>
  </si>
  <si>
    <t>Lifetime_years</t>
  </si>
  <si>
    <t>Water_cost_d_per_kg_H2</t>
  </si>
  <si>
    <t>California Power-to-Gas and Power-to-Hydrogen Near-Term Business Case Evaluation</t>
  </si>
  <si>
    <t>https://www.nrel.gov/docs/fy17osti/67384.pdf</t>
  </si>
  <si>
    <t>FOM (% of capital)</t>
  </si>
  <si>
    <t xml:space="preserve">FOM only </t>
  </si>
  <si>
    <t>Replacement</t>
  </si>
  <si>
    <t>FOM_pct_CAPEX</t>
  </si>
  <si>
    <t>Final Report: Hydrogen Production Pathways Cost Analysis (2013 – 2016</t>
  </si>
  <si>
    <t>https://www.osti.gov/servlets/purl/1346418</t>
  </si>
  <si>
    <t>Lifetime</t>
  </si>
  <si>
    <t>WACC</t>
  </si>
  <si>
    <t>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</si>
</sst>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5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561975</xdr:colOff>
      <xdr:row>32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7267575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43963</xdr:colOff>
      <xdr:row>4</xdr:row>
      <xdr:rowOff>51288</xdr:rowOff>
    </xdr:from>
    <xdr:to>
      <xdr:col>24</xdr:col>
      <xdr:colOff>453537</xdr:colOff>
      <xdr:row>18</xdr:row>
      <xdr:rowOff>32238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1578" y="813288"/>
          <a:ext cx="770719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581025</xdr:colOff>
      <xdr:row>20</xdr:row>
      <xdr:rowOff>85725</xdr:rowOff>
    </xdr:from>
    <xdr:to>
      <xdr:col>26</xdr:col>
      <xdr:colOff>0</xdr:colOff>
      <xdr:row>45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3895725"/>
          <a:ext cx="79533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257175</xdr:colOff>
      <xdr:row>81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5743575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sti.gov/servlets/purl/1346418" TargetMode="External"/><Relationship Id="rId1" Type="http://schemas.openxmlformats.org/officeDocument/2006/relationships/hyperlink" Target="https://www.nrel.gov/docs/fy17osti/673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topLeftCell="B1" workbookViewId="0">
      <selection activeCell="H2" sqref="H2"/>
    </sheetView>
  </sheetViews>
  <sheetFormatPr defaultRowHeight="15" x14ac:dyDescent="0.25"/>
  <cols>
    <col min="1" max="1" width="13.140625" bestFit="1" customWidth="1"/>
    <col min="2" max="2" width="13.140625" customWidth="1"/>
    <col min="3" max="7" width="25" customWidth="1"/>
  </cols>
  <sheetData>
    <row r="1" spans="1:13" x14ac:dyDescent="0.25">
      <c r="A1" t="s">
        <v>5</v>
      </c>
      <c r="B1" t="s">
        <v>0</v>
      </c>
      <c r="C1" t="s">
        <v>2</v>
      </c>
      <c r="D1" t="s">
        <v>1</v>
      </c>
      <c r="E1" t="s">
        <v>6</v>
      </c>
      <c r="F1" t="s">
        <v>17</v>
      </c>
      <c r="G1" t="s">
        <v>7</v>
      </c>
      <c r="H1" t="s">
        <v>3</v>
      </c>
      <c r="I1" t="s">
        <v>10</v>
      </c>
      <c r="J1" t="s">
        <v>11</v>
      </c>
      <c r="K1" t="s">
        <v>20</v>
      </c>
      <c r="L1" t="s">
        <v>21</v>
      </c>
      <c r="M1" t="s">
        <v>22</v>
      </c>
    </row>
    <row r="2" spans="1:13" x14ac:dyDescent="0.25">
      <c r="A2" t="s">
        <v>4</v>
      </c>
      <c r="B2" s="1">
        <v>30</v>
      </c>
      <c r="C2" s="2">
        <v>800</v>
      </c>
      <c r="D2" s="2">
        <f>C2*M2*1000</f>
        <v>82089.061112073614</v>
      </c>
      <c r="E2" s="2">
        <f>C2*F2*1000</f>
        <v>56000.000000000007</v>
      </c>
      <c r="F2" s="2">
        <v>7.0000000000000007E-2</v>
      </c>
      <c r="G2" s="2">
        <v>0</v>
      </c>
      <c r="H2" s="1">
        <f>1/0.58*120.1/3.6</f>
        <v>57.519157088122611</v>
      </c>
      <c r="I2" s="2">
        <v>20</v>
      </c>
      <c r="J2" s="2">
        <f>0.002375*(2.36+3.9)</f>
        <v>1.4867499999999999E-2</v>
      </c>
      <c r="K2">
        <v>20</v>
      </c>
      <c r="L2">
        <v>8.1000000000000003E-2</v>
      </c>
      <c r="M2">
        <f>L2/(1-1/(1+L2)^K2)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6"/>
  <sheetViews>
    <sheetView zoomScale="115" zoomScaleNormal="115" workbookViewId="0">
      <selection activeCell="K71" sqref="K71"/>
    </sheetView>
  </sheetViews>
  <sheetFormatPr defaultRowHeight="15" x14ac:dyDescent="0.25"/>
  <sheetData>
    <row r="2" spans="1:15" x14ac:dyDescent="0.25">
      <c r="A2" t="s">
        <v>8</v>
      </c>
      <c r="O2" t="s">
        <v>12</v>
      </c>
    </row>
    <row r="3" spans="1:15" x14ac:dyDescent="0.25">
      <c r="A3" t="s">
        <v>9</v>
      </c>
      <c r="O3" s="3" t="s">
        <v>13</v>
      </c>
    </row>
    <row r="29" spans="27:28" x14ac:dyDescent="0.25">
      <c r="AA29" t="s">
        <v>14</v>
      </c>
    </row>
    <row r="30" spans="27:28" x14ac:dyDescent="0.25">
      <c r="AB30" s="4">
        <f>(69+25)/1414</f>
        <v>6.6478076379066484E-2</v>
      </c>
    </row>
    <row r="31" spans="27:28" x14ac:dyDescent="0.25">
      <c r="AA31" t="s">
        <v>15</v>
      </c>
      <c r="AB31">
        <f>69/1414</f>
        <v>4.8797736916548796E-2</v>
      </c>
    </row>
    <row r="32" spans="27:28" x14ac:dyDescent="0.25">
      <c r="AA32" t="s">
        <v>16</v>
      </c>
      <c r="AB32">
        <f>25/1414</f>
        <v>1.768033946251768E-2</v>
      </c>
    </row>
    <row r="45" spans="1:1" x14ac:dyDescent="0.25">
      <c r="A45" t="s">
        <v>18</v>
      </c>
    </row>
    <row r="46" spans="1:1" x14ac:dyDescent="0.25">
      <c r="A46" s="3" t="s">
        <v>19</v>
      </c>
    </row>
  </sheetData>
  <hyperlinks>
    <hyperlink ref="O3" r:id="rId1"/>
    <hyperlink ref="A46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Lit_review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2019-11-27T19:03:53Z</dcterms:modified>
</cp:coreProperties>
</file>