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ac 1" sheetId="1" r:id="rId4"/>
    <sheet state="visible" name="prac 2" sheetId="2" r:id="rId5"/>
    <sheet state="visible" name="prac 3" sheetId="3" r:id="rId6"/>
    <sheet state="visible" name="prac 4" sheetId="4" r:id="rId7"/>
    <sheet state="visible" name="prac 5" sheetId="5" r:id="rId8"/>
    <sheet state="visible" name="PRAC 9" sheetId="6" r:id="rId9"/>
    <sheet state="visible" name="prac 8" sheetId="7" r:id="rId10"/>
    <sheet state="visible" name="prac 7" sheetId="8" r:id="rId11"/>
    <sheet state="visible" name="prac 6" sheetId="9" r:id="rId12"/>
  </sheets>
  <definedNames/>
  <calcPr/>
</workbook>
</file>

<file path=xl/sharedStrings.xml><?xml version="1.0" encoding="utf-8"?>
<sst xmlns="http://schemas.openxmlformats.org/spreadsheetml/2006/main" count="329" uniqueCount="131">
  <si>
    <t>t</t>
  </si>
  <si>
    <t>n</t>
  </si>
  <si>
    <t>G</t>
  </si>
  <si>
    <t>CF</t>
  </si>
  <si>
    <t>RSS</t>
  </si>
  <si>
    <t>TSS</t>
  </si>
  <si>
    <t>SST</t>
  </si>
  <si>
    <t>total</t>
  </si>
  <si>
    <t>SSE</t>
  </si>
  <si>
    <t>ti ^2</t>
  </si>
  <si>
    <t>ANOVA TABLE</t>
  </si>
  <si>
    <t>sv</t>
  </si>
  <si>
    <t>dof</t>
  </si>
  <si>
    <t>ss</t>
  </si>
  <si>
    <t>mss</t>
  </si>
  <si>
    <t xml:space="preserve">f </t>
  </si>
  <si>
    <t>F cal</t>
  </si>
  <si>
    <t>treatement</t>
  </si>
  <si>
    <t>F tab</t>
  </si>
  <si>
    <t>error</t>
  </si>
  <si>
    <t>accept H0</t>
  </si>
  <si>
    <t>V1</t>
  </si>
  <si>
    <t>V2</t>
  </si>
  <si>
    <t>V3</t>
  </si>
  <si>
    <t>V4</t>
  </si>
  <si>
    <t>V5</t>
  </si>
  <si>
    <t>Ti</t>
  </si>
  <si>
    <t>sov</t>
  </si>
  <si>
    <t>f</t>
  </si>
  <si>
    <t>Accept Ho</t>
  </si>
  <si>
    <t>treatment</t>
  </si>
  <si>
    <t xml:space="preserve"> F tab</t>
  </si>
  <si>
    <t>A</t>
  </si>
  <si>
    <t>B</t>
  </si>
  <si>
    <t>C</t>
  </si>
  <si>
    <t>D</t>
  </si>
  <si>
    <t>SOV</t>
  </si>
  <si>
    <t>DF</t>
  </si>
  <si>
    <t>SS</t>
  </si>
  <si>
    <t>MSS</t>
  </si>
  <si>
    <t>F</t>
  </si>
  <si>
    <t>Reject Ho</t>
  </si>
  <si>
    <t>TREATMENT</t>
  </si>
  <si>
    <t>ERROR</t>
  </si>
  <si>
    <t>CD</t>
  </si>
  <si>
    <t>TOTAL</t>
  </si>
  <si>
    <t>t at error dof</t>
  </si>
  <si>
    <t>post hoc</t>
  </si>
  <si>
    <t>T1,T2</t>
  </si>
  <si>
    <t>less</t>
  </si>
  <si>
    <t>T1,T3</t>
  </si>
  <si>
    <t>more</t>
  </si>
  <si>
    <t>T1,T4</t>
  </si>
  <si>
    <t>T2,T3</t>
  </si>
  <si>
    <t>T2,T4</t>
  </si>
  <si>
    <t>T3,T4</t>
  </si>
  <si>
    <t>Treatments</t>
  </si>
  <si>
    <t>V6</t>
  </si>
  <si>
    <t>Bj</t>
  </si>
  <si>
    <t>sq</t>
  </si>
  <si>
    <t>I</t>
  </si>
  <si>
    <t>Blocks</t>
  </si>
  <si>
    <t>II</t>
  </si>
  <si>
    <t>N</t>
  </si>
  <si>
    <t>III</t>
  </si>
  <si>
    <t>IV</t>
  </si>
  <si>
    <t>r</t>
  </si>
  <si>
    <t>V</t>
  </si>
  <si>
    <t>SSB</t>
  </si>
  <si>
    <t>BLOCK</t>
  </si>
  <si>
    <t>accept</t>
  </si>
  <si>
    <t>reject</t>
  </si>
  <si>
    <t>block</t>
  </si>
  <si>
    <t>cd</t>
  </si>
  <si>
    <t>F TAB</t>
  </si>
  <si>
    <t xml:space="preserve">REJECT </t>
  </si>
  <si>
    <t>T1 T2</t>
  </si>
  <si>
    <t>CHECK</t>
  </si>
  <si>
    <t>T1 T3</t>
  </si>
  <si>
    <t>T1 T4</t>
  </si>
  <si>
    <t>T2 T3</t>
  </si>
  <si>
    <t>T2 T4</t>
  </si>
  <si>
    <t>T3 T4</t>
  </si>
  <si>
    <t>prac 8</t>
  </si>
  <si>
    <t>C1</t>
  </si>
  <si>
    <t>C2</t>
  </si>
  <si>
    <t>C3</t>
  </si>
  <si>
    <t>C4</t>
  </si>
  <si>
    <t>C5</t>
  </si>
  <si>
    <t>M</t>
  </si>
  <si>
    <t>E</t>
  </si>
  <si>
    <t>R1</t>
  </si>
  <si>
    <t>R2</t>
  </si>
  <si>
    <t>X=</t>
  </si>
  <si>
    <t>R3</t>
  </si>
  <si>
    <t>R4</t>
  </si>
  <si>
    <t>R5</t>
  </si>
  <si>
    <t>SAME AS DONE</t>
  </si>
  <si>
    <t>Treatment with original data</t>
  </si>
  <si>
    <t>Original Data</t>
  </si>
  <si>
    <t>SUM</t>
  </si>
  <si>
    <t>Sum</t>
  </si>
  <si>
    <t>Treatment Table after entering x</t>
  </si>
  <si>
    <t>x</t>
  </si>
  <si>
    <t>bias</t>
  </si>
  <si>
    <t>m</t>
  </si>
  <si>
    <t xml:space="preserve">After entering missing value </t>
  </si>
  <si>
    <t>Anova Table</t>
  </si>
  <si>
    <t>SV</t>
  </si>
  <si>
    <t>df</t>
  </si>
  <si>
    <t>VR</t>
  </si>
  <si>
    <t>Row</t>
  </si>
  <si>
    <t>Column</t>
  </si>
  <si>
    <t>Treatment</t>
  </si>
  <si>
    <t>Error</t>
  </si>
  <si>
    <t>Total</t>
  </si>
  <si>
    <t>SSR</t>
  </si>
  <si>
    <t>SSC</t>
  </si>
  <si>
    <t>TREATEMENT</t>
  </si>
  <si>
    <t>F tab (3,6)</t>
  </si>
  <si>
    <t>row</t>
  </si>
  <si>
    <t>column</t>
  </si>
  <si>
    <t>T1</t>
  </si>
  <si>
    <t>Yi.</t>
  </si>
  <si>
    <t>T2</t>
  </si>
  <si>
    <t>T3</t>
  </si>
  <si>
    <t>Y.j</t>
  </si>
  <si>
    <t>adjusted</t>
  </si>
  <si>
    <t>Anova</t>
  </si>
  <si>
    <t>check last ka confusion</t>
  </si>
  <si>
    <t>Adjusted Anova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</si>
</sst>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/>
      <name val="Arial"/>
      <scheme val="minor"/>
    </font>
    <font>
      <sz val="11.0"/>
      <color/>
      <name val="Calibri"/>
    </font>
    <font>
      <sz val="11.0"/>
      <name val="Arial"/>
    </font>
    <font/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Alignment="1" applyFont="1">
      <alignment horizontal="center"/>
    </xf>
    <xf borderId="2" fillId="0" fontId="1" numFmtId="0" xfId="0" applyBorder="1" applyFont="1"/>
    <xf borderId="0" fillId="0" fontId="1" numFmtId="0" xfId="0" applyFont="1"/>
    <xf borderId="3" fillId="0" fontId="2" numFmtId="0" xfId="0" applyAlignment="1" applyBorder="1" applyFont="1">
      <alignment vertical="bottom"/>
    </xf>
    <xf borderId="4" fillId="0" fontId="3" numFmtId="0" xfId="0" applyBorder="1" applyFont="1"/>
    <xf borderId="5" fillId="0" fontId="3" numFmtId="0" xfId="0" applyBorder="1" applyFont="1"/>
    <xf borderId="0" fillId="0" fontId="2" numFmtId="0" xfId="0" applyAlignment="1" applyFont="1">
      <alignment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6" fillId="0" fontId="4" numFmtId="0" xfId="0" applyAlignment="1" applyBorder="1" applyFont="1">
      <alignment horizontal="center" vertical="bottom"/>
    </xf>
    <xf borderId="6" fillId="0" fontId="3" numFmtId="0" xfId="0" applyBorder="1" applyFont="1"/>
    <xf borderId="9" fillId="0" fontId="3" numFmtId="0" xfId="0" applyBorder="1" applyFont="1"/>
    <xf borderId="10" fillId="0" fontId="2" numFmtId="0" xfId="0" applyAlignment="1" applyBorder="1" applyFont="1">
      <alignment vertical="bottom"/>
    </xf>
    <xf borderId="7" fillId="0" fontId="4" numFmtId="0" xfId="0" applyAlignment="1" applyBorder="1" applyFont="1">
      <alignment horizontal="center" vertical="bottom"/>
    </xf>
    <xf borderId="7" fillId="0" fontId="3" numFmtId="0" xfId="0" applyBorder="1" applyFont="1"/>
    <xf borderId="11" fillId="0" fontId="3" numFmtId="0" xfId="0" applyBorder="1" applyFont="1"/>
    <xf borderId="11" fillId="0" fontId="4" numFmtId="0" xfId="0" applyAlignment="1" applyBorder="1" applyFont="1">
      <alignment vertical="bottom"/>
    </xf>
    <xf borderId="11" fillId="0" fontId="2" numFmtId="0" xfId="0" applyAlignment="1" applyBorder="1" applyFont="1">
      <alignment vertical="bottom"/>
    </xf>
    <xf borderId="11" fillId="0" fontId="4" numFmtId="0" xfId="0" applyAlignment="1" applyBorder="1" applyFont="1">
      <alignment horizontal="right" vertical="bottom"/>
    </xf>
    <xf borderId="12" fillId="0" fontId="2" numFmtId="0" xfId="0" applyAlignment="1" applyBorder="1" applyFont="1">
      <alignment vertical="bottom"/>
    </xf>
    <xf borderId="13" fillId="0" fontId="4" numFmtId="0" xfId="0" applyAlignment="1" applyBorder="1" applyFont="1">
      <alignment horizontal="center" vertical="bottom"/>
    </xf>
    <xf borderId="14" fillId="0" fontId="4" numFmtId="0" xfId="0" applyAlignment="1" applyBorder="1" applyFont="1">
      <alignment vertical="bottom"/>
    </xf>
    <xf borderId="15" fillId="2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8.75"/>
    <col customWidth="1" min="3" max="3" width="7.88"/>
    <col customWidth="1" min="4" max="4" width="8.75"/>
    <col customWidth="1" min="5" max="5" width="7.88"/>
    <col customWidth="1" min="6" max="6" width="12.38"/>
    <col customWidth="1" min="7" max="7" width="7.63"/>
    <col customWidth="1" min="8" max="8" width="12.38"/>
    <col customWidth="1" min="9" max="14" width="7.63"/>
  </cols>
  <sheetData>
    <row r="1" ht="14.25" customHeight="1">
      <c r="B1" s="1">
        <v>1.0</v>
      </c>
      <c r="C1" s="1">
        <v>2.0</v>
      </c>
      <c r="D1" s="1">
        <v>3.0</v>
      </c>
      <c r="E1" s="1">
        <v>4.0</v>
      </c>
    </row>
    <row r="2" ht="14.25" customHeight="1">
      <c r="B2" s="1">
        <v>1600.0</v>
      </c>
      <c r="C2" s="1">
        <v>1580.0</v>
      </c>
      <c r="D2" s="1">
        <v>1460.0</v>
      </c>
      <c r="E2" s="1">
        <v>1510.0</v>
      </c>
      <c r="G2" s="1" t="s">
        <v>0</v>
      </c>
      <c r="H2" s="1">
        <v>4.0</v>
      </c>
      <c r="K2" t="str">
        <f t="shared" ref="K2:N2" si="1">B2^2</f>
        <v>2560000</v>
      </c>
      <c r="L2" t="str">
        <f t="shared" si="1"/>
        <v>2496400</v>
      </c>
      <c r="M2" t="str">
        <f t="shared" si="1"/>
        <v>2131600</v>
      </c>
      <c r="N2" t="str">
        <f t="shared" si="1"/>
        <v>2280100</v>
      </c>
    </row>
    <row r="3" ht="14.25" customHeight="1">
      <c r="B3" s="1">
        <v>1610.0</v>
      </c>
      <c r="C3" s="1">
        <v>1640.0</v>
      </c>
      <c r="D3" s="1">
        <v>1550.0</v>
      </c>
      <c r="E3" s="1">
        <v>1520.0</v>
      </c>
      <c r="G3" s="1" t="s">
        <v>1</v>
      </c>
      <c r="H3" s="1">
        <v>26.0</v>
      </c>
      <c r="K3" t="str">
        <f t="shared" ref="K3:N3" si="2">B3^2</f>
        <v>2592100</v>
      </c>
      <c r="L3" t="str">
        <f t="shared" si="2"/>
        <v>2689600</v>
      </c>
      <c r="M3" t="str">
        <f t="shared" si="2"/>
        <v>2402500</v>
      </c>
      <c r="N3" t="str">
        <f t="shared" si="2"/>
        <v>2310400</v>
      </c>
    </row>
    <row r="4" ht="14.25" customHeight="1">
      <c r="B4" s="1">
        <v>1650.0</v>
      </c>
      <c r="C4" s="1">
        <v>1700.0</v>
      </c>
      <c r="D4" s="1">
        <v>1620.0</v>
      </c>
      <c r="E4" s="1">
        <v>1570.0</v>
      </c>
      <c r="G4" s="1" t="s">
        <v>2</v>
      </c>
      <c r="H4" s="1" t="str">
        <f>SUM(B10:E10)</f>
        <v>42630</v>
      </c>
      <c r="K4" t="str">
        <f t="shared" ref="K4:N4" si="3">B4^2</f>
        <v>2722500</v>
      </c>
      <c r="L4" t="str">
        <f t="shared" si="3"/>
        <v>2890000</v>
      </c>
      <c r="M4" t="str">
        <f t="shared" si="3"/>
        <v>2624400</v>
      </c>
      <c r="N4" t="str">
        <f t="shared" si="3"/>
        <v>2464900</v>
      </c>
    </row>
    <row r="5" ht="14.25" customHeight="1">
      <c r="B5" s="1">
        <v>1680.0</v>
      </c>
      <c r="C5" s="1">
        <v>1750.0</v>
      </c>
      <c r="D5" s="1">
        <v>1640.0</v>
      </c>
      <c r="E5" s="1">
        <v>1600.0</v>
      </c>
      <c r="G5" s="1" t="s">
        <v>3</v>
      </c>
      <c r="H5" s="1" t="str">
        <f>(H4^2)/H3</f>
        <v>69896803.85</v>
      </c>
      <c r="K5" t="str">
        <f t="shared" ref="K5:N5" si="4">B5^2</f>
        <v>2822400</v>
      </c>
      <c r="L5" t="str">
        <f t="shared" si="4"/>
        <v>3062500</v>
      </c>
      <c r="M5" t="str">
        <f t="shared" si="4"/>
        <v>2689600</v>
      </c>
      <c r="N5" t="str">
        <f t="shared" si="4"/>
        <v>2560000</v>
      </c>
    </row>
    <row r="6" ht="14.25" customHeight="1">
      <c r="B6" s="1">
        <v>1700.0</v>
      </c>
      <c r="C6" s="1">
        <v>1640.0</v>
      </c>
      <c r="D6" s="1">
        <v>1660.0</v>
      </c>
      <c r="E6" s="1">
        <v>1680.0</v>
      </c>
      <c r="G6" s="1"/>
      <c r="H6" s="1"/>
      <c r="K6" t="str">
        <f t="shared" ref="K6:N6" si="5">B6^2</f>
        <v>2890000</v>
      </c>
      <c r="L6" t="str">
        <f t="shared" si="5"/>
        <v>2689600</v>
      </c>
      <c r="M6" t="str">
        <f t="shared" si="5"/>
        <v>2755600</v>
      </c>
      <c r="N6" t="str">
        <f t="shared" si="5"/>
        <v>2822400</v>
      </c>
    </row>
    <row r="7" ht="14.25" customHeight="1">
      <c r="B7" s="1">
        <v>1720.0</v>
      </c>
      <c r="C7" s="1"/>
      <c r="D7" s="1">
        <v>1740.0</v>
      </c>
      <c r="E7" s="1">
        <v>1530.0</v>
      </c>
      <c r="G7" s="1" t="s">
        <v>4</v>
      </c>
      <c r="H7" s="1" t="str">
        <f>SUM(K2:N9)</f>
        <v>70091500</v>
      </c>
      <c r="K7" t="str">
        <f t="shared" ref="K7:K8" si="7">B7^2</f>
        <v>2958400</v>
      </c>
      <c r="M7" t="str">
        <f t="shared" ref="M7:N7" si="6">D7^2</f>
        <v>3027600</v>
      </c>
      <c r="N7" t="str">
        <f t="shared" si="6"/>
        <v>2340900</v>
      </c>
    </row>
    <row r="8" ht="14.25" customHeight="1">
      <c r="B8" s="1">
        <v>1800.0</v>
      </c>
      <c r="C8" s="1"/>
      <c r="D8" s="1">
        <v>1660.0</v>
      </c>
      <c r="E8" s="1"/>
      <c r="G8" s="1" t="s">
        <v>5</v>
      </c>
      <c r="H8" s="1" t="str">
        <f>H7-H5</f>
        <v>194696.1538</v>
      </c>
      <c r="K8" t="str">
        <f t="shared" si="7"/>
        <v>3240000</v>
      </c>
      <c r="M8" t="str">
        <f t="shared" ref="M8:M9" si="8">D8^2</f>
        <v>2755600</v>
      </c>
    </row>
    <row r="9" ht="14.25" customHeight="1">
      <c r="B9" s="1"/>
      <c r="C9" s="1"/>
      <c r="D9" s="1">
        <v>1820.0</v>
      </c>
      <c r="E9" s="1"/>
      <c r="G9" s="1" t="s">
        <v>6</v>
      </c>
      <c r="H9" s="1" t="str">
        <f>F12-H5</f>
        <v>44545.32051</v>
      </c>
      <c r="M9" t="str">
        <f t="shared" si="8"/>
        <v>3312400</v>
      </c>
    </row>
    <row r="10" ht="14.25" customHeight="1">
      <c r="A10" t="s">
        <v>7</v>
      </c>
      <c r="B10" t="str">
        <f t="shared" ref="B10:E10" si="9">SUM(B2:B9)</f>
        <v>11760</v>
      </c>
      <c r="C10" t="str">
        <f t="shared" si="9"/>
        <v>8310</v>
      </c>
      <c r="D10" t="str">
        <f t="shared" si="9"/>
        <v>13150</v>
      </c>
      <c r="E10" t="str">
        <f t="shared" si="9"/>
        <v>9410</v>
      </c>
      <c r="G10" s="1" t="s">
        <v>8</v>
      </c>
      <c r="H10" s="1" t="str">
        <f>H8-H9</f>
        <v>150150.8333</v>
      </c>
    </row>
    <row r="11" ht="14.25" customHeight="1">
      <c r="A11" t="s">
        <v>9</v>
      </c>
      <c r="B11" t="str">
        <f t="shared" ref="B11:E11" si="10">POWER(B10,2)</f>
        <v>138297600</v>
      </c>
      <c r="C11" t="str">
        <f t="shared" si="10"/>
        <v>69056100</v>
      </c>
      <c r="D11" t="str">
        <f t="shared" si="10"/>
        <v>172922500</v>
      </c>
      <c r="E11" t="str">
        <f t="shared" si="10"/>
        <v>88548100</v>
      </c>
    </row>
    <row r="12" ht="14.25" customHeight="1">
      <c r="B12" t="str">
        <f>B11/7</f>
        <v>19756800</v>
      </c>
      <c r="C12" t="str">
        <f>C11/5</f>
        <v>13811220</v>
      </c>
      <c r="D12" t="str">
        <f>D11/8</f>
        <v>21615312.5</v>
      </c>
      <c r="E12" t="str">
        <f>E11/6</f>
        <v>14758016.67</v>
      </c>
      <c r="F12" t="str">
        <f>SUM(B12:E12)</f>
        <v>69941349.17</v>
      </c>
    </row>
    <row r="13" ht="14.25" customHeight="1"/>
    <row r="14" ht="14.25" customHeight="1"/>
    <row r="15" ht="14.25" customHeight="1">
      <c r="B15" s="2" t="s">
        <v>10</v>
      </c>
    </row>
    <row r="16" ht="14.25" customHeight="1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G16" t="s">
        <v>16</v>
      </c>
      <c r="H16" t="str">
        <f>E17</f>
        <v>2.175583555</v>
      </c>
    </row>
    <row r="17" ht="14.25" customHeight="1">
      <c r="A17" s="1" t="s">
        <v>17</v>
      </c>
      <c r="B17" s="1" t="str">
        <f>H2-1</f>
        <v>3</v>
      </c>
      <c r="C17" s="1" t="str">
        <f t="shared" ref="C17:C18" si="11">H9</f>
        <v>44545.32051</v>
      </c>
      <c r="D17" s="1" t="str">
        <f t="shared" ref="D17:D19" si="12">C17/B17</f>
        <v>14848.44017</v>
      </c>
      <c r="E17" s="1" t="str">
        <f>D17/D18</f>
        <v>2.175583555</v>
      </c>
      <c r="G17" t="s">
        <v>18</v>
      </c>
      <c r="H17">
        <v>3.05</v>
      </c>
    </row>
    <row r="18" ht="14.25" customHeight="1">
      <c r="A18" s="1" t="s">
        <v>19</v>
      </c>
      <c r="B18" s="1" t="str">
        <f>B19-B17</f>
        <v>22</v>
      </c>
      <c r="C18" s="1" t="str">
        <f t="shared" si="11"/>
        <v>150150.8333</v>
      </c>
      <c r="D18" s="1" t="str">
        <f t="shared" si="12"/>
        <v>6825.037879</v>
      </c>
      <c r="E18" s="1"/>
      <c r="H18" t="s">
        <v>20</v>
      </c>
    </row>
    <row r="19" ht="14.25" customHeight="1">
      <c r="A19" s="1" t="s">
        <v>7</v>
      </c>
      <c r="B19" s="1" t="str">
        <f>H3-1</f>
        <v>25</v>
      </c>
      <c r="C19" s="1" t="str">
        <f>SUM(C17:C18)</f>
        <v>194696.1538</v>
      </c>
      <c r="D19" s="1" t="str">
        <f t="shared" si="12"/>
        <v>7787.846154</v>
      </c>
      <c r="E19" s="1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B15:C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5" width="7.63"/>
  </cols>
  <sheetData>
    <row r="1" ht="14.25" customHeight="1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ht="14.25" customHeight="1">
      <c r="B2" s="1">
        <v>320.0</v>
      </c>
      <c r="C2" s="1">
        <v>328.0</v>
      </c>
      <c r="D2" s="1">
        <v>400.0</v>
      </c>
      <c r="E2" s="1">
        <v>340.0</v>
      </c>
      <c r="F2" s="1">
        <v>430.0</v>
      </c>
      <c r="H2" s="1" t="s">
        <v>0</v>
      </c>
      <c r="I2" s="1">
        <v>5.0</v>
      </c>
      <c r="K2" t="str">
        <f t="shared" ref="K2:O2" si="1">B2^2</f>
        <v>102400</v>
      </c>
      <c r="L2" t="str">
        <f t="shared" si="1"/>
        <v>107584</v>
      </c>
      <c r="M2" t="str">
        <f t="shared" si="1"/>
        <v>160000</v>
      </c>
      <c r="N2" t="str">
        <f t="shared" si="1"/>
        <v>115600</v>
      </c>
      <c r="O2" t="str">
        <f t="shared" si="1"/>
        <v>184900</v>
      </c>
    </row>
    <row r="3" ht="14.25" customHeight="1">
      <c r="B3" s="1">
        <v>353.0</v>
      </c>
      <c r="C3" s="1">
        <v>372.0</v>
      </c>
      <c r="D3" s="1">
        <v>378.0</v>
      </c>
      <c r="E3" s="1">
        <v>360.0</v>
      </c>
      <c r="F3" s="1">
        <v>334.0</v>
      </c>
      <c r="H3" s="1" t="s">
        <v>1</v>
      </c>
      <c r="I3" s="1">
        <v>30.0</v>
      </c>
      <c r="K3" t="str">
        <f t="shared" ref="K3:O3" si="2">B3^2</f>
        <v>124609</v>
      </c>
      <c r="L3" t="str">
        <f t="shared" si="2"/>
        <v>138384</v>
      </c>
      <c r="M3" t="str">
        <f t="shared" si="2"/>
        <v>142884</v>
      </c>
      <c r="N3" t="str">
        <f t="shared" si="2"/>
        <v>129600</v>
      </c>
      <c r="O3" t="str">
        <f t="shared" si="2"/>
        <v>111556</v>
      </c>
    </row>
    <row r="4" ht="14.25" customHeight="1">
      <c r="B4" s="1">
        <v>358.0</v>
      </c>
      <c r="C4" s="1">
        <v>383.0</v>
      </c>
      <c r="D4" s="1">
        <v>350.0</v>
      </c>
      <c r="E4" s="1">
        <v>395.0</v>
      </c>
      <c r="F4" s="1">
        <v>398.0</v>
      </c>
      <c r="H4" s="1" t="s">
        <v>2</v>
      </c>
      <c r="I4" s="1" t="str">
        <f>SUM(B2:F7)</f>
        <v>10926</v>
      </c>
      <c r="K4" t="str">
        <f t="shared" ref="K4:O4" si="3">B4^2</f>
        <v>128164</v>
      </c>
      <c r="L4" t="str">
        <f t="shared" si="3"/>
        <v>146689</v>
      </c>
      <c r="M4" t="str">
        <f t="shared" si="3"/>
        <v>122500</v>
      </c>
      <c r="N4" t="str">
        <f t="shared" si="3"/>
        <v>156025</v>
      </c>
      <c r="O4" t="str">
        <f t="shared" si="3"/>
        <v>158404</v>
      </c>
    </row>
    <row r="5" ht="14.25" customHeight="1">
      <c r="B5" s="1">
        <v>331.0</v>
      </c>
      <c r="C5" s="1">
        <v>455.0</v>
      </c>
      <c r="D5" s="1">
        <v>275.0</v>
      </c>
      <c r="E5" s="1">
        <v>358.0</v>
      </c>
      <c r="F5" s="1">
        <v>340.0</v>
      </c>
      <c r="H5" s="1" t="s">
        <v>3</v>
      </c>
      <c r="I5" s="1" t="str">
        <f>(I4^2)/I3</f>
        <v>3979249.2</v>
      </c>
      <c r="K5" t="str">
        <f t="shared" ref="K5:O5" si="4">B5^2</f>
        <v>109561</v>
      </c>
      <c r="L5" t="str">
        <f t="shared" si="4"/>
        <v>207025</v>
      </c>
      <c r="M5" t="str">
        <f t="shared" si="4"/>
        <v>75625</v>
      </c>
      <c r="N5" t="str">
        <f t="shared" si="4"/>
        <v>128164</v>
      </c>
      <c r="O5" t="str">
        <f t="shared" si="4"/>
        <v>115600</v>
      </c>
    </row>
    <row r="6" ht="14.25" customHeight="1">
      <c r="B6" s="1">
        <v>420.0</v>
      </c>
      <c r="C6" s="1">
        <v>375.0</v>
      </c>
      <c r="D6" s="1">
        <v>417.0</v>
      </c>
      <c r="E6" s="1">
        <v>370.0</v>
      </c>
      <c r="F6" s="1">
        <v>320.0</v>
      </c>
      <c r="K6" t="str">
        <f t="shared" ref="K6:O6" si="5">B6^2</f>
        <v>176400</v>
      </c>
      <c r="L6" t="str">
        <f t="shared" si="5"/>
        <v>140625</v>
      </c>
      <c r="M6" t="str">
        <f t="shared" si="5"/>
        <v>173889</v>
      </c>
      <c r="N6" t="str">
        <f t="shared" si="5"/>
        <v>136900</v>
      </c>
      <c r="O6" t="str">
        <f t="shared" si="5"/>
        <v>102400</v>
      </c>
    </row>
    <row r="7" ht="14.25" customHeight="1">
      <c r="B7" s="1">
        <v>400.0</v>
      </c>
      <c r="C7" s="1">
        <v>308.0</v>
      </c>
      <c r="D7" s="1">
        <v>325.0</v>
      </c>
      <c r="E7" s="1">
        <v>375.0</v>
      </c>
      <c r="F7" s="1">
        <v>358.0</v>
      </c>
      <c r="H7" t="s">
        <v>4</v>
      </c>
      <c r="I7" t="str">
        <f>SUM(K2:O7)</f>
        <v>4024766</v>
      </c>
      <c r="K7" t="str">
        <f t="shared" ref="K7:O7" si="6">B7^2</f>
        <v>160000</v>
      </c>
      <c r="L7" t="str">
        <f t="shared" si="6"/>
        <v>94864</v>
      </c>
      <c r="M7" t="str">
        <f t="shared" si="6"/>
        <v>105625</v>
      </c>
      <c r="N7" t="str">
        <f t="shared" si="6"/>
        <v>140625</v>
      </c>
      <c r="O7" t="str">
        <f t="shared" si="6"/>
        <v>128164</v>
      </c>
    </row>
    <row r="8" ht="14.25" customHeight="1">
      <c r="H8" t="s">
        <v>5</v>
      </c>
      <c r="I8" t="str">
        <f>I7-I5</f>
        <v>45516.8</v>
      </c>
    </row>
    <row r="9" ht="14.25" customHeight="1">
      <c r="A9" t="s">
        <v>26</v>
      </c>
      <c r="B9" t="str">
        <f t="shared" ref="B9:F9" si="7">SUM(B2:B7)</f>
        <v>2182</v>
      </c>
      <c r="C9" t="str">
        <f t="shared" si="7"/>
        <v>2221</v>
      </c>
      <c r="D9" t="str">
        <f t="shared" si="7"/>
        <v>2145</v>
      </c>
      <c r="E9" t="str">
        <f t="shared" si="7"/>
        <v>2198</v>
      </c>
      <c r="F9" t="str">
        <f t="shared" si="7"/>
        <v>2180</v>
      </c>
      <c r="H9" t="s">
        <v>6</v>
      </c>
      <c r="I9" t="str">
        <f>G11-I5</f>
        <v>516.4666667</v>
      </c>
    </row>
    <row r="10" ht="14.25" customHeight="1">
      <c r="B10" t="str">
        <f t="shared" ref="B10:F10" si="8">B9^2</f>
        <v>4761124</v>
      </c>
      <c r="C10" t="str">
        <f t="shared" si="8"/>
        <v>4932841</v>
      </c>
      <c r="D10" t="str">
        <f t="shared" si="8"/>
        <v>4601025</v>
      </c>
      <c r="E10" t="str">
        <f t="shared" si="8"/>
        <v>4831204</v>
      </c>
      <c r="F10" t="str">
        <f t="shared" si="8"/>
        <v>4752400</v>
      </c>
      <c r="H10" t="s">
        <v>8</v>
      </c>
      <c r="I10" t="str">
        <f>I8-I9</f>
        <v>45000.33333</v>
      </c>
    </row>
    <row r="11" ht="14.25" customHeight="1">
      <c r="B11" t="str">
        <f t="shared" ref="B11:F11" si="9">B10/6</f>
        <v>793520.6667</v>
      </c>
      <c r="C11" t="str">
        <f t="shared" si="9"/>
        <v>822140.1667</v>
      </c>
      <c r="D11" t="str">
        <f t="shared" si="9"/>
        <v>766837.5</v>
      </c>
      <c r="E11" t="str">
        <f t="shared" si="9"/>
        <v>805200.6667</v>
      </c>
      <c r="F11" t="str">
        <f t="shared" si="9"/>
        <v>792066.6667</v>
      </c>
      <c r="G11" t="str">
        <f>SUM(B11:F11)</f>
        <v>3979765.667</v>
      </c>
    </row>
    <row r="12" ht="14.25" customHeight="1"/>
    <row r="13" ht="14.25" customHeight="1"/>
    <row r="14" ht="14.25" customHeight="1">
      <c r="C14" s="2" t="s">
        <v>10</v>
      </c>
    </row>
    <row r="15" ht="14.25" customHeight="1">
      <c r="B15" s="1" t="s">
        <v>27</v>
      </c>
      <c r="C15" s="1" t="s">
        <v>12</v>
      </c>
      <c r="D15" s="1" t="s">
        <v>13</v>
      </c>
      <c r="E15" s="1" t="s">
        <v>14</v>
      </c>
      <c r="F15" s="1" t="s">
        <v>28</v>
      </c>
      <c r="H15" t="s">
        <v>16</v>
      </c>
      <c r="I15" t="str">
        <f>F16</f>
        <v>0.07173095014</v>
      </c>
      <c r="K15" t="s">
        <v>29</v>
      </c>
    </row>
    <row r="16" ht="14.25" customHeight="1">
      <c r="B16" s="1" t="s">
        <v>30</v>
      </c>
      <c r="C16" s="1" t="str">
        <f>I2-1</f>
        <v>4</v>
      </c>
      <c r="D16" s="1" t="str">
        <f t="shared" ref="D16:D17" si="10">I9</f>
        <v>516.4666667</v>
      </c>
      <c r="E16" s="1" t="str">
        <f t="shared" ref="E16:E17" si="11">D16/C16</f>
        <v>129.1166667</v>
      </c>
      <c r="F16" s="1" t="str">
        <f>E16/E17</f>
        <v>0.07173095014</v>
      </c>
      <c r="H16" t="s">
        <v>31</v>
      </c>
      <c r="I16">
        <v>2.76</v>
      </c>
    </row>
    <row r="17" ht="14.25" customHeight="1">
      <c r="B17" s="1" t="s">
        <v>19</v>
      </c>
      <c r="C17" s="1" t="str">
        <f>C18-C16</f>
        <v>25</v>
      </c>
      <c r="D17" s="1" t="str">
        <f t="shared" si="10"/>
        <v>45000.33333</v>
      </c>
      <c r="E17" s="1" t="str">
        <f t="shared" si="11"/>
        <v>1800.013333</v>
      </c>
      <c r="F17" s="1"/>
    </row>
    <row r="18" ht="14.25" customHeight="1">
      <c r="B18" s="1" t="s">
        <v>7</v>
      </c>
      <c r="C18" s="1" t="str">
        <f>I3-1</f>
        <v>29</v>
      </c>
      <c r="D18" s="1"/>
      <c r="E18" s="1"/>
      <c r="F18" s="1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C14:D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6" width="7.63"/>
    <col customWidth="1" min="7" max="7" width="11.13"/>
    <col customWidth="1" min="8" max="14" width="7.63"/>
  </cols>
  <sheetData>
    <row r="1" ht="14.25" customHeight="1">
      <c r="B1" s="1" t="s">
        <v>32</v>
      </c>
      <c r="C1" s="1" t="s">
        <v>33</v>
      </c>
      <c r="D1" s="1" t="s">
        <v>34</v>
      </c>
      <c r="E1" s="1" t="s">
        <v>35</v>
      </c>
    </row>
    <row r="2" ht="14.25" customHeight="1">
      <c r="B2" s="1">
        <v>55.0</v>
      </c>
      <c r="C2" s="1">
        <v>61.0</v>
      </c>
      <c r="D2" s="1">
        <v>42.0</v>
      </c>
      <c r="E2" s="1">
        <v>169.0</v>
      </c>
      <c r="H2" s="1" t="s">
        <v>1</v>
      </c>
      <c r="I2" s="1" t="str">
        <f>20</f>
        <v>20</v>
      </c>
      <c r="K2" t="str">
        <f t="shared" ref="K2:N2" si="1">B2^2</f>
        <v>3025</v>
      </c>
      <c r="L2" t="str">
        <f t="shared" si="1"/>
        <v>3721</v>
      </c>
      <c r="M2" t="str">
        <f t="shared" si="1"/>
        <v>1764</v>
      </c>
      <c r="N2" t="str">
        <f t="shared" si="1"/>
        <v>28561</v>
      </c>
    </row>
    <row r="3" ht="14.25" customHeight="1">
      <c r="B3" s="1">
        <v>49.0</v>
      </c>
      <c r="C3" s="1">
        <v>112.0</v>
      </c>
      <c r="D3" s="1">
        <v>97.0</v>
      </c>
      <c r="E3" s="1">
        <v>137.0</v>
      </c>
      <c r="H3" s="1" t="s">
        <v>0</v>
      </c>
      <c r="I3" s="1">
        <v>4.0</v>
      </c>
      <c r="K3" t="str">
        <f t="shared" ref="K3:N3" si="2">B3^2</f>
        <v>2401</v>
      </c>
      <c r="L3" t="str">
        <f t="shared" si="2"/>
        <v>12544</v>
      </c>
      <c r="M3" t="str">
        <f t="shared" si="2"/>
        <v>9409</v>
      </c>
      <c r="N3" t="str">
        <f t="shared" si="2"/>
        <v>18769</v>
      </c>
    </row>
    <row r="4" ht="14.25" customHeight="1">
      <c r="B4" s="1">
        <v>42.0</v>
      </c>
      <c r="C4" s="1">
        <v>30.0</v>
      </c>
      <c r="D4" s="1">
        <v>81.0</v>
      </c>
      <c r="E4" s="1">
        <v>169.0</v>
      </c>
      <c r="H4" s="1" t="s">
        <v>2</v>
      </c>
      <c r="I4" s="1" t="str">
        <f>SUM(B2:E6)</f>
        <v>1695</v>
      </c>
      <c r="K4" t="str">
        <f t="shared" ref="K4:N4" si="3">B4^2</f>
        <v>1764</v>
      </c>
      <c r="L4" t="str">
        <f t="shared" si="3"/>
        <v>900</v>
      </c>
      <c r="M4" t="str">
        <f t="shared" si="3"/>
        <v>6561</v>
      </c>
      <c r="N4" t="str">
        <f t="shared" si="3"/>
        <v>28561</v>
      </c>
    </row>
    <row r="5" ht="14.25" customHeight="1">
      <c r="B5" s="1">
        <v>21.0</v>
      </c>
      <c r="C5" s="1">
        <v>89.0</v>
      </c>
      <c r="D5" s="1">
        <v>95.0</v>
      </c>
      <c r="E5" s="1">
        <v>85.0</v>
      </c>
      <c r="H5" s="1" t="s">
        <v>3</v>
      </c>
      <c r="I5" s="1" t="str">
        <f>(I4^2)/I2</f>
        <v>143651.25</v>
      </c>
      <c r="K5" t="str">
        <f t="shared" ref="K5:N5" si="4">B5^2</f>
        <v>441</v>
      </c>
      <c r="L5" t="str">
        <f t="shared" si="4"/>
        <v>7921</v>
      </c>
      <c r="M5" t="str">
        <f t="shared" si="4"/>
        <v>9025</v>
      </c>
      <c r="N5" t="str">
        <f t="shared" si="4"/>
        <v>7225</v>
      </c>
    </row>
    <row r="6" ht="14.25" customHeight="1">
      <c r="B6" s="1">
        <v>52.0</v>
      </c>
      <c r="C6" s="1">
        <v>63.0</v>
      </c>
      <c r="D6" s="1">
        <v>92.0</v>
      </c>
      <c r="E6" s="1">
        <v>154.0</v>
      </c>
      <c r="K6" t="str">
        <f t="shared" ref="K6:N6" si="5">B6^2</f>
        <v>2704</v>
      </c>
      <c r="L6" t="str">
        <f t="shared" si="5"/>
        <v>3969</v>
      </c>
      <c r="M6" t="str">
        <f t="shared" si="5"/>
        <v>8464</v>
      </c>
      <c r="N6" t="str">
        <f t="shared" si="5"/>
        <v>23716</v>
      </c>
    </row>
    <row r="7" ht="14.25" customHeight="1">
      <c r="A7" t="s">
        <v>26</v>
      </c>
      <c r="B7" t="str">
        <f t="shared" ref="B7:E7" si="6">SUM(B2:B6)</f>
        <v>219</v>
      </c>
      <c r="C7" t="str">
        <f t="shared" si="6"/>
        <v>355</v>
      </c>
      <c r="D7" t="str">
        <f t="shared" si="6"/>
        <v>407</v>
      </c>
      <c r="E7" t="str">
        <f t="shared" si="6"/>
        <v>714</v>
      </c>
      <c r="H7" s="1" t="s">
        <v>4</v>
      </c>
      <c r="I7" s="1" t="str">
        <f>SUM(K2:N6)</f>
        <v>181445</v>
      </c>
    </row>
    <row r="8" ht="14.25" customHeight="1">
      <c r="B8" t="str">
        <f t="shared" ref="B8:E8" si="7">(B7^2)/5</f>
        <v>9592.2</v>
      </c>
      <c r="C8" t="str">
        <f t="shared" si="7"/>
        <v>25205</v>
      </c>
      <c r="D8" t="str">
        <f t="shared" si="7"/>
        <v>33129.8</v>
      </c>
      <c r="E8" t="str">
        <f t="shared" si="7"/>
        <v>101959.2</v>
      </c>
      <c r="F8" t="str">
        <f>SUM(B8:E8)</f>
        <v>169886.2</v>
      </c>
      <c r="H8" s="1" t="s">
        <v>5</v>
      </c>
      <c r="I8" s="1" t="str">
        <f>I7-I5</f>
        <v>37793.75</v>
      </c>
    </row>
    <row r="9" ht="14.25" customHeight="1">
      <c r="B9" t="str">
        <f t="shared" ref="B9:E9" si="8">AVERAGE(B2:B6)</f>
        <v>43.8</v>
      </c>
      <c r="C9" t="str">
        <f t="shared" si="8"/>
        <v>71</v>
      </c>
      <c r="D9" t="str">
        <f t="shared" si="8"/>
        <v>81.4</v>
      </c>
      <c r="E9" t="str">
        <f t="shared" si="8"/>
        <v>142.8</v>
      </c>
      <c r="H9" s="1" t="s">
        <v>6</v>
      </c>
      <c r="I9" s="1" t="str">
        <f>F8-I5</f>
        <v>26234.95</v>
      </c>
    </row>
    <row r="10" ht="14.25" customHeight="1">
      <c r="H10" s="1" t="s">
        <v>8</v>
      </c>
      <c r="I10" s="1" t="str">
        <f>I8-I9</f>
        <v>11558.8</v>
      </c>
    </row>
    <row r="11" ht="14.25" customHeight="1"/>
    <row r="12" ht="14.25" customHeight="1">
      <c r="B12" s="2" t="s">
        <v>10</v>
      </c>
    </row>
    <row r="13" ht="14.25" customHeight="1">
      <c r="A13" s="1" t="s">
        <v>36</v>
      </c>
      <c r="B13" s="1" t="s">
        <v>37</v>
      </c>
      <c r="C13" s="1" t="s">
        <v>38</v>
      </c>
      <c r="D13" s="1" t="s">
        <v>39</v>
      </c>
      <c r="E13" s="1" t="s">
        <v>40</v>
      </c>
      <c r="G13" t="s">
        <v>16</v>
      </c>
      <c r="H13" t="str">
        <f>E14</f>
        <v>12.10503974</v>
      </c>
      <c r="J13" t="s">
        <v>41</v>
      </c>
    </row>
    <row r="14" ht="14.25" customHeight="1">
      <c r="A14" s="1" t="s">
        <v>42</v>
      </c>
      <c r="B14" s="1" t="str">
        <f>I3-1</f>
        <v>3</v>
      </c>
      <c r="C14" s="1" t="str">
        <f t="shared" ref="C14:C15" si="9">I9</f>
        <v>26234.95</v>
      </c>
      <c r="D14" s="1" t="str">
        <f t="shared" ref="D14:D15" si="10">C14/B14</f>
        <v>8744.983333</v>
      </c>
      <c r="E14" s="1" t="str">
        <f>D14/D15</f>
        <v>12.10503974</v>
      </c>
      <c r="G14" t="s">
        <v>18</v>
      </c>
      <c r="H14">
        <v>3.23</v>
      </c>
    </row>
    <row r="15" ht="14.25" customHeight="1">
      <c r="A15" s="1" t="s">
        <v>43</v>
      </c>
      <c r="B15" s="1" t="str">
        <f>B16-B14</f>
        <v>16</v>
      </c>
      <c r="C15" s="1" t="str">
        <f t="shared" si="9"/>
        <v>11558.8</v>
      </c>
      <c r="D15" s="1" t="str">
        <f t="shared" si="10"/>
        <v>722.425</v>
      </c>
      <c r="E15" s="1"/>
      <c r="G15" t="s">
        <v>44</v>
      </c>
      <c r="H15" t="str">
        <f>(SQRT((2*D15)/5))*2.12</f>
        <v>36.03812936</v>
      </c>
    </row>
    <row r="16" ht="14.25" customHeight="1">
      <c r="A16" s="1" t="s">
        <v>45</v>
      </c>
      <c r="B16" s="1" t="str">
        <f>I2-1</f>
        <v>19</v>
      </c>
      <c r="C16" s="1"/>
      <c r="D16" s="1"/>
      <c r="E16" s="1"/>
      <c r="G16" t="s">
        <v>46</v>
      </c>
      <c r="H16">
        <v>2.12</v>
      </c>
    </row>
    <row r="17" ht="14.25" customHeight="1"/>
    <row r="18" ht="14.25" customHeight="1"/>
    <row r="19" ht="14.25" customHeight="1">
      <c r="B19" s="2" t="s">
        <v>47</v>
      </c>
    </row>
    <row r="20" ht="14.25" customHeight="1">
      <c r="B20" t="s">
        <v>48</v>
      </c>
      <c r="C20" t="str">
        <f>C9-B9</f>
        <v>27.2</v>
      </c>
      <c r="D20" t="s">
        <v>49</v>
      </c>
    </row>
    <row r="21" ht="14.25" customHeight="1">
      <c r="B21" t="s">
        <v>50</v>
      </c>
      <c r="C21" t="str">
        <f>D9-B9</f>
        <v>37.6</v>
      </c>
      <c r="D21" t="s">
        <v>51</v>
      </c>
    </row>
    <row r="22" ht="14.25" customHeight="1">
      <c r="B22" t="s">
        <v>52</v>
      </c>
      <c r="C22" t="str">
        <f>E9-B9</f>
        <v>99</v>
      </c>
      <c r="D22" t="s">
        <v>51</v>
      </c>
    </row>
    <row r="23" ht="14.25" customHeight="1">
      <c r="B23" t="s">
        <v>53</v>
      </c>
      <c r="C23" t="str">
        <f>D9-C9</f>
        <v>10.4</v>
      </c>
      <c r="D23" t="s">
        <v>49</v>
      </c>
    </row>
    <row r="24" ht="14.25" customHeight="1">
      <c r="B24" t="s">
        <v>54</v>
      </c>
      <c r="C24" t="str">
        <f>E9-C9</f>
        <v>71.8</v>
      </c>
      <c r="D24" t="s">
        <v>51</v>
      </c>
    </row>
    <row r="25" ht="14.25" customHeight="1">
      <c r="B25" t="s">
        <v>55</v>
      </c>
      <c r="C25" t="str">
        <f>E9-D9</f>
        <v>61.4</v>
      </c>
      <c r="D25" t="s">
        <v>51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">
    <mergeCell ref="B12:C12"/>
    <mergeCell ref="B19:C1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25"/>
    <col customWidth="1" min="3" max="3" width="7.63"/>
    <col customWidth="1" min="4" max="4" width="9.0"/>
    <col customWidth="1" min="5" max="22" width="7.63"/>
  </cols>
  <sheetData>
    <row r="1" ht="14.25" customHeight="1">
      <c r="D1" t="s">
        <v>56</v>
      </c>
    </row>
    <row r="2" ht="14.25" customHeight="1">
      <c r="B2" s="1"/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57</v>
      </c>
      <c r="J2" t="s">
        <v>58</v>
      </c>
      <c r="K2" t="s">
        <v>59</v>
      </c>
    </row>
    <row r="3" ht="14.25" customHeight="1">
      <c r="B3" s="1" t="s">
        <v>60</v>
      </c>
      <c r="C3" s="1">
        <v>30.0</v>
      </c>
      <c r="D3" s="1">
        <v>23.0</v>
      </c>
      <c r="E3" s="1">
        <v>34.0</v>
      </c>
      <c r="F3" s="1">
        <v>25.0</v>
      </c>
      <c r="G3" s="1">
        <v>20.0</v>
      </c>
      <c r="H3" s="1">
        <v>13.0</v>
      </c>
      <c r="J3" t="str">
        <f t="shared" ref="J3:J7" si="2">SUM(C3:H3)</f>
        <v>145</v>
      </c>
      <c r="K3" t="str">
        <f t="shared" ref="K3:K7" si="3">J3^2</f>
        <v>21025</v>
      </c>
      <c r="L3" t="str">
        <f t="shared" ref="L3:L7" si="4">K3/6</f>
        <v>3504.166667</v>
      </c>
      <c r="N3" s="1" t="s">
        <v>2</v>
      </c>
      <c r="O3" s="1" t="str">
        <f>SUM(C3:H7)</f>
        <v>1010</v>
      </c>
      <c r="Q3" t="str">
        <f t="shared" ref="Q3:V3" si="1">C3^2</f>
        <v>900</v>
      </c>
      <c r="R3" t="str">
        <f t="shared" si="1"/>
        <v>529</v>
      </c>
      <c r="S3" t="str">
        <f t="shared" si="1"/>
        <v>1156</v>
      </c>
      <c r="T3" t="str">
        <f t="shared" si="1"/>
        <v>625</v>
      </c>
      <c r="U3" t="str">
        <f t="shared" si="1"/>
        <v>400</v>
      </c>
      <c r="V3" t="str">
        <f t="shared" si="1"/>
        <v>169</v>
      </c>
    </row>
    <row r="4" ht="14.25" customHeight="1">
      <c r="A4" t="s">
        <v>61</v>
      </c>
      <c r="B4" s="1" t="s">
        <v>62</v>
      </c>
      <c r="C4" s="1">
        <v>39.0</v>
      </c>
      <c r="D4" s="1">
        <v>22.0</v>
      </c>
      <c r="E4" s="1">
        <v>28.0</v>
      </c>
      <c r="F4" s="1">
        <v>25.0</v>
      </c>
      <c r="G4" s="1">
        <v>28.0</v>
      </c>
      <c r="H4" s="1">
        <v>32.0</v>
      </c>
      <c r="J4" t="str">
        <f t="shared" si="2"/>
        <v>174</v>
      </c>
      <c r="K4" t="str">
        <f t="shared" si="3"/>
        <v>30276</v>
      </c>
      <c r="L4" t="str">
        <f t="shared" si="4"/>
        <v>5046</v>
      </c>
      <c r="N4" s="1" t="s">
        <v>63</v>
      </c>
      <c r="O4" s="1">
        <v>30.0</v>
      </c>
      <c r="Q4" t="str">
        <f t="shared" ref="Q4:V4" si="5">C4^2</f>
        <v>1521</v>
      </c>
      <c r="R4" t="str">
        <f t="shared" si="5"/>
        <v>484</v>
      </c>
      <c r="S4" t="str">
        <f t="shared" si="5"/>
        <v>784</v>
      </c>
      <c r="T4" t="str">
        <f t="shared" si="5"/>
        <v>625</v>
      </c>
      <c r="U4" t="str">
        <f t="shared" si="5"/>
        <v>784</v>
      </c>
      <c r="V4" t="str">
        <f t="shared" si="5"/>
        <v>1024</v>
      </c>
    </row>
    <row r="5" ht="14.25" customHeight="1">
      <c r="B5" s="1" t="s">
        <v>64</v>
      </c>
      <c r="C5" s="1">
        <v>56.0</v>
      </c>
      <c r="D5" s="1">
        <v>43.0</v>
      </c>
      <c r="E5" s="1">
        <v>43.0</v>
      </c>
      <c r="F5" s="1">
        <v>31.0</v>
      </c>
      <c r="G5" s="1">
        <v>49.0</v>
      </c>
      <c r="H5" s="1">
        <v>17.0</v>
      </c>
      <c r="J5" t="str">
        <f t="shared" si="2"/>
        <v>239</v>
      </c>
      <c r="K5" t="str">
        <f t="shared" si="3"/>
        <v>57121</v>
      </c>
      <c r="L5" t="str">
        <f t="shared" si="4"/>
        <v>9520.166667</v>
      </c>
      <c r="N5" s="1" t="s">
        <v>0</v>
      </c>
      <c r="O5" s="1">
        <v>6.0</v>
      </c>
      <c r="Q5" t="str">
        <f t="shared" ref="Q5:V5" si="6">C5^2</f>
        <v>3136</v>
      </c>
      <c r="R5" t="str">
        <f t="shared" si="6"/>
        <v>1849</v>
      </c>
      <c r="S5" t="str">
        <f t="shared" si="6"/>
        <v>1849</v>
      </c>
      <c r="T5" t="str">
        <f t="shared" si="6"/>
        <v>961</v>
      </c>
      <c r="U5" t="str">
        <f t="shared" si="6"/>
        <v>2401</v>
      </c>
      <c r="V5" t="str">
        <f t="shared" si="6"/>
        <v>289</v>
      </c>
    </row>
    <row r="6" ht="14.25" customHeight="1">
      <c r="B6" s="1" t="s">
        <v>65</v>
      </c>
      <c r="C6" s="1">
        <v>38.0</v>
      </c>
      <c r="D6" s="1">
        <v>45.0</v>
      </c>
      <c r="E6" s="1">
        <v>36.0</v>
      </c>
      <c r="F6" s="1">
        <v>35.0</v>
      </c>
      <c r="G6" s="1">
        <v>32.0</v>
      </c>
      <c r="H6" s="1">
        <v>20.0</v>
      </c>
      <c r="J6" t="str">
        <f t="shared" si="2"/>
        <v>206</v>
      </c>
      <c r="K6" t="str">
        <f t="shared" si="3"/>
        <v>42436</v>
      </c>
      <c r="L6" t="str">
        <f t="shared" si="4"/>
        <v>7072.666667</v>
      </c>
      <c r="N6" s="1" t="s">
        <v>66</v>
      </c>
      <c r="O6" s="1">
        <v>5.0</v>
      </c>
      <c r="Q6" t="str">
        <f t="shared" ref="Q6:V6" si="7">C6^2</f>
        <v>1444</v>
      </c>
      <c r="R6" t="str">
        <f t="shared" si="7"/>
        <v>2025</v>
      </c>
      <c r="S6" t="str">
        <f t="shared" si="7"/>
        <v>1296</v>
      </c>
      <c r="T6" t="str">
        <f t="shared" si="7"/>
        <v>1225</v>
      </c>
      <c r="U6" t="str">
        <f t="shared" si="7"/>
        <v>1024</v>
      </c>
      <c r="V6" t="str">
        <f t="shared" si="7"/>
        <v>400</v>
      </c>
    </row>
    <row r="7" ht="14.25" customHeight="1">
      <c r="B7" s="1" t="s">
        <v>67</v>
      </c>
      <c r="C7" s="1">
        <v>44.0</v>
      </c>
      <c r="D7" s="1">
        <v>51.0</v>
      </c>
      <c r="E7" s="1">
        <v>23.0</v>
      </c>
      <c r="F7" s="1">
        <v>58.0</v>
      </c>
      <c r="G7" s="1">
        <v>40.0</v>
      </c>
      <c r="H7" s="1">
        <v>30.0</v>
      </c>
      <c r="J7" t="str">
        <f t="shared" si="2"/>
        <v>246</v>
      </c>
      <c r="K7" t="str">
        <f t="shared" si="3"/>
        <v>60516</v>
      </c>
      <c r="L7" t="str">
        <f t="shared" si="4"/>
        <v>10086</v>
      </c>
      <c r="Q7" t="str">
        <f t="shared" ref="Q7:V7" si="8">C7^2</f>
        <v>1936</v>
      </c>
      <c r="R7" t="str">
        <f t="shared" si="8"/>
        <v>2601</v>
      </c>
      <c r="S7" t="str">
        <f t="shared" si="8"/>
        <v>529</v>
      </c>
      <c r="T7" t="str">
        <f t="shared" si="8"/>
        <v>3364</v>
      </c>
      <c r="U7" t="str">
        <f t="shared" si="8"/>
        <v>1600</v>
      </c>
      <c r="V7" t="str">
        <f t="shared" si="8"/>
        <v>900</v>
      </c>
    </row>
    <row r="8" ht="14.25" customHeight="1">
      <c r="L8" t="str">
        <f>SUM(L3:L7)</f>
        <v>35229</v>
      </c>
      <c r="N8" s="1" t="s">
        <v>3</v>
      </c>
      <c r="O8" s="1" t="str">
        <f>(O3^2)/O4</f>
        <v>34003.33333</v>
      </c>
    </row>
    <row r="9" ht="14.25" customHeight="1">
      <c r="B9" t="s">
        <v>26</v>
      </c>
      <c r="C9" t="str">
        <f t="shared" ref="C9:H9" si="9">SUM(C3:C7)</f>
        <v>207</v>
      </c>
      <c r="D9" t="str">
        <f t="shared" si="9"/>
        <v>184</v>
      </c>
      <c r="E9" t="str">
        <f t="shared" si="9"/>
        <v>164</v>
      </c>
      <c r="F9" t="str">
        <f t="shared" si="9"/>
        <v>174</v>
      </c>
      <c r="G9" t="str">
        <f t="shared" si="9"/>
        <v>169</v>
      </c>
      <c r="H9" t="str">
        <f t="shared" si="9"/>
        <v>112</v>
      </c>
      <c r="N9" s="1" t="s">
        <v>4</v>
      </c>
      <c r="O9" s="1" t="str">
        <f>SUM(Q3:V7)</f>
        <v>37830</v>
      </c>
    </row>
    <row r="10" ht="14.25" customHeight="1">
      <c r="B10" t="s">
        <v>59</v>
      </c>
      <c r="C10" t="str">
        <f t="shared" ref="C10:H10" si="10">C9^2</f>
        <v>42849</v>
      </c>
      <c r="D10" t="str">
        <f t="shared" si="10"/>
        <v>33856</v>
      </c>
      <c r="E10" t="str">
        <f t="shared" si="10"/>
        <v>26896</v>
      </c>
      <c r="F10" t="str">
        <f t="shared" si="10"/>
        <v>30276</v>
      </c>
      <c r="G10" t="str">
        <f t="shared" si="10"/>
        <v>28561</v>
      </c>
      <c r="H10" t="str">
        <f t="shared" si="10"/>
        <v>12544</v>
      </c>
      <c r="N10" s="1" t="s">
        <v>5</v>
      </c>
      <c r="O10" s="1" t="str">
        <f>O9-O8</f>
        <v>3826.666667</v>
      </c>
    </row>
    <row r="11" ht="14.25" customHeight="1">
      <c r="C11" t="str">
        <f t="shared" ref="C11:H11" si="11">C10/5</f>
        <v>8569.8</v>
      </c>
      <c r="D11" t="str">
        <f t="shared" si="11"/>
        <v>6771.2</v>
      </c>
      <c r="E11" t="str">
        <f t="shared" si="11"/>
        <v>5379.2</v>
      </c>
      <c r="F11" t="str">
        <f t="shared" si="11"/>
        <v>6055.2</v>
      </c>
      <c r="G11" t="str">
        <f t="shared" si="11"/>
        <v>5712.2</v>
      </c>
      <c r="H11" t="str">
        <f t="shared" si="11"/>
        <v>2508.8</v>
      </c>
      <c r="I11" t="str">
        <f>SUM(C11:H11)</f>
        <v>34996.4</v>
      </c>
      <c r="N11" s="1" t="s">
        <v>6</v>
      </c>
      <c r="O11" s="1" t="str">
        <f>I11-O8</f>
        <v>993.0666667</v>
      </c>
    </row>
    <row r="12" ht="14.25" customHeight="1">
      <c r="N12" s="1" t="s">
        <v>68</v>
      </c>
      <c r="O12" s="1" t="str">
        <f>L8-O8</f>
        <v>1225.666667</v>
      </c>
    </row>
    <row r="13" ht="14.25" customHeight="1">
      <c r="N13" s="1" t="s">
        <v>8</v>
      </c>
      <c r="O13" s="1" t="str">
        <f>O10-O11-O12</f>
        <v>1607.933333</v>
      </c>
    </row>
    <row r="14" ht="14.25" customHeight="1"/>
    <row r="15" ht="14.25" customHeight="1">
      <c r="C15" s="2" t="s">
        <v>10</v>
      </c>
    </row>
    <row r="16" ht="14.25" customHeight="1">
      <c r="B16" s="1" t="s">
        <v>36</v>
      </c>
      <c r="C16" s="1" t="s">
        <v>37</v>
      </c>
      <c r="D16" s="1" t="s">
        <v>38</v>
      </c>
      <c r="E16" s="1" t="s">
        <v>39</v>
      </c>
      <c r="F16" s="1" t="s">
        <v>40</v>
      </c>
    </row>
    <row r="17" ht="14.25" customHeight="1">
      <c r="B17" s="1" t="s">
        <v>42</v>
      </c>
      <c r="C17" s="1" t="str">
        <f>5</f>
        <v>5</v>
      </c>
      <c r="D17" s="1" t="str">
        <f t="shared" ref="D17:D19" si="12">O11</f>
        <v>993.0666667</v>
      </c>
      <c r="E17" s="1" t="str">
        <f t="shared" ref="E17:E19" si="13">D17/C17</f>
        <v>198.6133333</v>
      </c>
      <c r="F17" s="1" t="str">
        <f>E17/E19</f>
        <v>2.470417513</v>
      </c>
      <c r="I17" t="s">
        <v>42</v>
      </c>
      <c r="L17" t="s">
        <v>69</v>
      </c>
    </row>
    <row r="18" ht="14.25" customHeight="1">
      <c r="B18" s="1" t="s">
        <v>69</v>
      </c>
      <c r="C18" s="1">
        <v>4.0</v>
      </c>
      <c r="D18" s="1" t="str">
        <f t="shared" si="12"/>
        <v>1225.666667</v>
      </c>
      <c r="E18" s="1" t="str">
        <f t="shared" si="13"/>
        <v>306.4166667</v>
      </c>
      <c r="F18" s="1" t="str">
        <f>E18/E19</f>
        <v>3.811310585</v>
      </c>
      <c r="I18" t="s">
        <v>16</v>
      </c>
      <c r="J18" t="str">
        <f>F17</f>
        <v>2.470417513</v>
      </c>
      <c r="L18" t="s">
        <v>16</v>
      </c>
      <c r="M18" t="str">
        <f>F18</f>
        <v>3.811310585</v>
      </c>
    </row>
    <row r="19" ht="14.25" customHeight="1">
      <c r="B19" s="1" t="s">
        <v>43</v>
      </c>
      <c r="C19" s="1">
        <v>20.0</v>
      </c>
      <c r="D19" s="1" t="str">
        <f t="shared" si="12"/>
        <v>1607.933333</v>
      </c>
      <c r="E19" s="1" t="str">
        <f t="shared" si="13"/>
        <v>80.39666667</v>
      </c>
      <c r="F19" s="1"/>
      <c r="I19" t="s">
        <v>18</v>
      </c>
      <c r="J19">
        <v>2.71</v>
      </c>
      <c r="L19" t="s">
        <v>18</v>
      </c>
      <c r="M19">
        <v>2.87</v>
      </c>
    </row>
    <row r="20" ht="14.25" customHeight="1">
      <c r="B20" s="1" t="s">
        <v>45</v>
      </c>
      <c r="C20" s="1">
        <v>29.0</v>
      </c>
      <c r="D20" s="1"/>
      <c r="E20" s="1"/>
      <c r="F20" s="1"/>
    </row>
    <row r="21" ht="14.25" customHeight="1">
      <c r="J21" t="s">
        <v>70</v>
      </c>
      <c r="M21" t="s">
        <v>71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C15:D1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.63"/>
    <col customWidth="1" min="3" max="16" width="7.63"/>
  </cols>
  <sheetData>
    <row r="1" ht="14.25" customHeight="1">
      <c r="C1" s="2" t="s">
        <v>72</v>
      </c>
    </row>
    <row r="2" ht="14.25" customHeight="1">
      <c r="A2" t="s">
        <v>30</v>
      </c>
      <c r="B2">
        <v>1.0</v>
      </c>
      <c r="C2">
        <v>2.0</v>
      </c>
      <c r="D2">
        <v>3.0</v>
      </c>
      <c r="E2">
        <v>4.0</v>
      </c>
      <c r="G2" t="s">
        <v>26</v>
      </c>
      <c r="H2" t="s">
        <v>59</v>
      </c>
      <c r="J2" s="1" t="s">
        <v>2</v>
      </c>
      <c r="K2" s="1" t="str">
        <f>SUM(B3:E6)</f>
        <v>154</v>
      </c>
    </row>
    <row r="3" ht="14.25" customHeight="1">
      <c r="A3">
        <v>1.0</v>
      </c>
      <c r="B3" s="1">
        <v>9.3</v>
      </c>
      <c r="C3" s="1">
        <v>9.4</v>
      </c>
      <c r="D3" s="1">
        <v>9.6</v>
      </c>
      <c r="E3" s="1">
        <v>10.0</v>
      </c>
      <c r="F3" t="str">
        <f t="shared" ref="F3:F6" si="2">AVERAGE(B3:E3)</f>
        <v>9.575</v>
      </c>
      <c r="G3" t="str">
        <f t="shared" ref="G3:G6" si="3">SUM(B3:E3)</f>
        <v>38.3</v>
      </c>
      <c r="H3" t="str">
        <f t="shared" ref="H3:H6" si="4">G3^2</f>
        <v>1466.89</v>
      </c>
      <c r="I3" t="str">
        <f t="shared" ref="I3:I6" si="5">H3/4</f>
        <v>366.7225</v>
      </c>
      <c r="J3" s="1" t="s">
        <v>3</v>
      </c>
      <c r="K3" s="1" t="str">
        <f>K2^2/K4</f>
        <v>1482.25</v>
      </c>
      <c r="M3" t="str">
        <f t="shared" ref="M3:P3" si="1">B3^2</f>
        <v>86.49</v>
      </c>
      <c r="N3" t="str">
        <f t="shared" si="1"/>
        <v>88.36</v>
      </c>
      <c r="O3" t="str">
        <f t="shared" si="1"/>
        <v>92.16</v>
      </c>
      <c r="P3" t="str">
        <f t="shared" si="1"/>
        <v>100</v>
      </c>
    </row>
    <row r="4" ht="14.25" customHeight="1">
      <c r="A4">
        <v>2.0</v>
      </c>
      <c r="B4" s="1">
        <v>9.4</v>
      </c>
      <c r="C4" s="1">
        <v>9.3</v>
      </c>
      <c r="D4" s="1">
        <v>9.8</v>
      </c>
      <c r="E4" s="1">
        <v>9.9</v>
      </c>
      <c r="F4" t="str">
        <f t="shared" si="2"/>
        <v>9.6</v>
      </c>
      <c r="G4" t="str">
        <f t="shared" si="3"/>
        <v>38.4</v>
      </c>
      <c r="H4" t="str">
        <f t="shared" si="4"/>
        <v>1474.56</v>
      </c>
      <c r="I4" t="str">
        <f t="shared" si="5"/>
        <v>368.64</v>
      </c>
      <c r="J4" s="1" t="s">
        <v>63</v>
      </c>
      <c r="K4" s="1">
        <v>16.0</v>
      </c>
      <c r="M4" t="str">
        <f t="shared" ref="M4:P4" si="6">B4^2</f>
        <v>88.36</v>
      </c>
      <c r="N4" t="str">
        <f t="shared" si="6"/>
        <v>86.49</v>
      </c>
      <c r="O4" t="str">
        <f t="shared" si="6"/>
        <v>96.04</v>
      </c>
      <c r="P4" t="str">
        <f t="shared" si="6"/>
        <v>98.01</v>
      </c>
    </row>
    <row r="5" ht="14.25" customHeight="1">
      <c r="A5">
        <v>3.0</v>
      </c>
      <c r="B5" s="1">
        <v>9.2</v>
      </c>
      <c r="C5" s="1">
        <v>9.4</v>
      </c>
      <c r="D5" s="1">
        <v>9.5</v>
      </c>
      <c r="E5" s="1">
        <v>9.7</v>
      </c>
      <c r="F5" t="str">
        <f t="shared" si="2"/>
        <v>9.45</v>
      </c>
      <c r="G5" t="str">
        <f t="shared" si="3"/>
        <v>37.8</v>
      </c>
      <c r="H5" t="str">
        <f t="shared" si="4"/>
        <v>1428.84</v>
      </c>
      <c r="I5" t="str">
        <f t="shared" si="5"/>
        <v>357.21</v>
      </c>
      <c r="J5" s="1" t="s">
        <v>0</v>
      </c>
      <c r="K5" s="1">
        <v>4.0</v>
      </c>
      <c r="M5" t="str">
        <f t="shared" ref="M5:P5" si="7">B5^2</f>
        <v>84.64</v>
      </c>
      <c r="N5" t="str">
        <f t="shared" si="7"/>
        <v>88.36</v>
      </c>
      <c r="O5" t="str">
        <f t="shared" si="7"/>
        <v>90.25</v>
      </c>
      <c r="P5" t="str">
        <f t="shared" si="7"/>
        <v>94.09</v>
      </c>
    </row>
    <row r="6" ht="14.25" customHeight="1">
      <c r="A6">
        <v>4.0</v>
      </c>
      <c r="B6" s="1">
        <v>9.7</v>
      </c>
      <c r="C6" s="1">
        <v>9.6</v>
      </c>
      <c r="D6" s="1">
        <v>10.0</v>
      </c>
      <c r="E6" s="1">
        <v>10.2</v>
      </c>
      <c r="F6" t="str">
        <f t="shared" si="2"/>
        <v>9.875</v>
      </c>
      <c r="G6" t="str">
        <f t="shared" si="3"/>
        <v>39.5</v>
      </c>
      <c r="H6" t="str">
        <f t="shared" si="4"/>
        <v>1560.25</v>
      </c>
      <c r="I6" t="str">
        <f t="shared" si="5"/>
        <v>390.0625</v>
      </c>
      <c r="J6" s="1" t="s">
        <v>66</v>
      </c>
      <c r="K6" s="1">
        <v>4.0</v>
      </c>
      <c r="M6" t="str">
        <f t="shared" ref="M6:P6" si="8">B6^2</f>
        <v>94.09</v>
      </c>
      <c r="N6" t="str">
        <f t="shared" si="8"/>
        <v>92.16</v>
      </c>
      <c r="O6" t="str">
        <f t="shared" si="8"/>
        <v>100</v>
      </c>
      <c r="P6" t="str">
        <f t="shared" si="8"/>
        <v>104.04</v>
      </c>
    </row>
    <row r="7" ht="14.25" customHeight="1">
      <c r="I7" t="str">
        <f>SUM(I3:I6)</f>
        <v>1482.635</v>
      </c>
    </row>
    <row r="8" ht="14.25" customHeight="1">
      <c r="A8" t="s">
        <v>58</v>
      </c>
      <c r="B8" t="str">
        <f t="shared" ref="B8:E8" si="9">SUM(B3:B6)</f>
        <v>37.6</v>
      </c>
      <c r="C8" t="str">
        <f t="shared" si="9"/>
        <v>37.7</v>
      </c>
      <c r="D8" t="str">
        <f t="shared" si="9"/>
        <v>38.9</v>
      </c>
      <c r="E8" t="str">
        <f t="shared" si="9"/>
        <v>39.8</v>
      </c>
      <c r="J8" s="1" t="s">
        <v>4</v>
      </c>
      <c r="K8" s="1" t="str">
        <f>SUM(M3:P6)</f>
        <v>1483.54</v>
      </c>
    </row>
    <row r="9" ht="14.25" customHeight="1">
      <c r="B9" t="str">
        <f t="shared" ref="B9:E9" si="10">B8^2</f>
        <v>1413.76</v>
      </c>
      <c r="C9" t="str">
        <f t="shared" si="10"/>
        <v>1421.29</v>
      </c>
      <c r="D9" t="str">
        <f t="shared" si="10"/>
        <v>1513.21</v>
      </c>
      <c r="E9" t="str">
        <f t="shared" si="10"/>
        <v>1584.04</v>
      </c>
      <c r="J9" s="1" t="s">
        <v>5</v>
      </c>
      <c r="K9" s="1" t="str">
        <f>K8-K3</f>
        <v>1.29</v>
      </c>
    </row>
    <row r="10" ht="14.25" customHeight="1">
      <c r="B10" t="str">
        <f t="shared" ref="B10:E10" si="11">B9/4</f>
        <v>353.44</v>
      </c>
      <c r="C10" t="str">
        <f t="shared" si="11"/>
        <v>355.3225</v>
      </c>
      <c r="D10" t="str">
        <f t="shared" si="11"/>
        <v>378.3025</v>
      </c>
      <c r="E10" t="str">
        <f t="shared" si="11"/>
        <v>396.01</v>
      </c>
      <c r="F10" t="str">
        <f>SUM(B10:E10)</f>
        <v>1483.075</v>
      </c>
      <c r="J10" s="1" t="s">
        <v>68</v>
      </c>
      <c r="K10" s="1" t="str">
        <f>F10-K3</f>
        <v>0.825</v>
      </c>
    </row>
    <row r="11" ht="14.25" customHeight="1">
      <c r="J11" s="1" t="s">
        <v>6</v>
      </c>
      <c r="K11" s="1" t="str">
        <f>I7-K3</f>
        <v>0.385</v>
      </c>
    </row>
    <row r="12" ht="14.25" customHeight="1">
      <c r="J12" s="1" t="s">
        <v>8</v>
      </c>
      <c r="K12" s="1" t="str">
        <f>K9-K10-K11</f>
        <v>0.08</v>
      </c>
    </row>
    <row r="13" ht="14.25" customHeight="1">
      <c r="J13" s="3" t="s">
        <v>73</v>
      </c>
      <c r="K13" t="str">
        <f>(SQRT((2*E18)/4))*2.262</f>
        <v>0.1508</v>
      </c>
    </row>
    <row r="14" ht="14.25" customHeight="1">
      <c r="C14" s="2" t="s">
        <v>10</v>
      </c>
    </row>
    <row r="15" ht="14.25" customHeight="1"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 t="s">
        <v>74</v>
      </c>
    </row>
    <row r="16" ht="14.25" customHeight="1">
      <c r="B16" t="s">
        <v>42</v>
      </c>
      <c r="C16">
        <v>3.0</v>
      </c>
      <c r="D16" t="str">
        <f>K11</f>
        <v>0.385</v>
      </c>
      <c r="E16" t="str">
        <f t="shared" ref="E16:E18" si="12">D16/C16</f>
        <v>0.1283333333</v>
      </c>
      <c r="F16" t="str">
        <f>E16/E18</f>
        <v>14.4375</v>
      </c>
      <c r="G16">
        <v>3.86</v>
      </c>
      <c r="H16" t="s">
        <v>75</v>
      </c>
    </row>
    <row r="17" ht="14.25" customHeight="1">
      <c r="B17" t="s">
        <v>69</v>
      </c>
      <c r="C17">
        <v>3.0</v>
      </c>
      <c r="D17" t="str">
        <f>K10</f>
        <v>0.825</v>
      </c>
      <c r="E17" t="str">
        <f t="shared" si="12"/>
        <v>0.275</v>
      </c>
      <c r="F17" t="str">
        <f>E17/E18</f>
        <v>30.9375</v>
      </c>
    </row>
    <row r="18" ht="14.25" customHeight="1">
      <c r="B18" t="s">
        <v>43</v>
      </c>
      <c r="C18">
        <v>9.0</v>
      </c>
      <c r="D18" t="str">
        <f>K12</f>
        <v>0.08</v>
      </c>
      <c r="E18" t="str">
        <f t="shared" si="12"/>
        <v>0.008888888889</v>
      </c>
    </row>
    <row r="19" ht="14.25" customHeight="1">
      <c r="B19" t="s">
        <v>45</v>
      </c>
      <c r="C19">
        <v>15.0</v>
      </c>
    </row>
    <row r="20" ht="14.25" customHeight="1"/>
    <row r="21" ht="14.25" customHeight="1"/>
    <row r="22" ht="14.25" customHeight="1">
      <c r="B22" t="s">
        <v>76</v>
      </c>
      <c r="C22" t="str">
        <f>F4-F3</f>
        <v>0.025</v>
      </c>
      <c r="G22" s="2" t="s">
        <v>77</v>
      </c>
    </row>
    <row r="23" ht="14.25" customHeight="1">
      <c r="B23" t="s">
        <v>78</v>
      </c>
      <c r="C23" t="str">
        <f>G3-G5</f>
        <v>0.5</v>
      </c>
    </row>
    <row r="24" ht="14.25" customHeight="1">
      <c r="B24" t="s">
        <v>79</v>
      </c>
      <c r="C24" t="str">
        <f>F6-F3</f>
        <v>0.3</v>
      </c>
    </row>
    <row r="25" ht="14.25" customHeight="1">
      <c r="B25" t="s">
        <v>80</v>
      </c>
      <c r="C25" t="str">
        <f>F4-F5</f>
        <v>0.15</v>
      </c>
    </row>
    <row r="26" ht="14.25" customHeight="1">
      <c r="B26" t="s">
        <v>81</v>
      </c>
      <c r="C26" t="str">
        <f>G6-G4</f>
        <v>1.1</v>
      </c>
    </row>
    <row r="27" ht="14.25" customHeight="1">
      <c r="B27" t="s">
        <v>82</v>
      </c>
      <c r="C27" t="str">
        <f>G6-G5</f>
        <v>1.7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3">
    <mergeCell ref="C1:D1"/>
    <mergeCell ref="C14:D14"/>
    <mergeCell ref="G22:K2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7.63"/>
  </cols>
  <sheetData>
    <row r="1" ht="14.25" customHeight="1"/>
    <row r="2" ht="14.25" customHeight="1">
      <c r="B2" s="1">
        <v>405.0</v>
      </c>
      <c r="C2" s="1">
        <v>525.0</v>
      </c>
      <c r="D2" s="1">
        <v>463.0</v>
      </c>
      <c r="E2" s="1">
        <v>441.0</v>
      </c>
      <c r="F2" s="1">
        <v>481.0</v>
      </c>
      <c r="G2" t="str">
        <f t="shared" ref="G2:G6" si="1">SUM(B2:F2)</f>
        <v>2315</v>
      </c>
    </row>
    <row r="3" ht="14.25" customHeight="1">
      <c r="B3" s="1">
        <v>325.0</v>
      </c>
      <c r="C3" s="1">
        <v>445.0</v>
      </c>
      <c r="D3" s="1">
        <v>429.0</v>
      </c>
      <c r="E3" s="1">
        <v>413.0</v>
      </c>
      <c r="F3" s="1">
        <v>493.0</v>
      </c>
      <c r="G3" t="str">
        <f t="shared" si="1"/>
        <v>2105</v>
      </c>
    </row>
    <row r="4" ht="14.25" customHeight="1">
      <c r="B4" s="1">
        <v>471.0</v>
      </c>
      <c r="C4" s="1">
        <v>492.0</v>
      </c>
      <c r="D4" s="1">
        <v>472.0</v>
      </c>
      <c r="E4" s="1">
        <v>381.0</v>
      </c>
      <c r="F4" s="1">
        <v>410.0</v>
      </c>
      <c r="G4" t="str">
        <f t="shared" si="1"/>
        <v>2226</v>
      </c>
    </row>
    <row r="5" ht="14.25" customHeight="1">
      <c r="B5" s="1">
        <v>552.0</v>
      </c>
      <c r="C5" s="1">
        <v>431.0</v>
      </c>
      <c r="D5" s="1">
        <v>425.0</v>
      </c>
      <c r="E5" s="1">
        <v>572.0</v>
      </c>
      <c r="F5" s="1">
        <v>451.0</v>
      </c>
      <c r="G5" t="str">
        <f t="shared" si="1"/>
        <v>2431</v>
      </c>
    </row>
    <row r="6" ht="14.25" customHeight="1">
      <c r="B6" s="1">
        <v>430.0</v>
      </c>
      <c r="C6" s="1">
        <v>469.0</v>
      </c>
      <c r="D6" s="1">
        <v>432.0</v>
      </c>
      <c r="E6" s="1">
        <v>467.0</v>
      </c>
      <c r="F6" s="1">
        <v>460.0</v>
      </c>
      <c r="G6" t="str">
        <f t="shared" si="1"/>
        <v>2258</v>
      </c>
    </row>
    <row r="7" ht="14.25" customHeight="1">
      <c r="B7" t="str">
        <f t="shared" ref="B7:F7" si="2">SUM(B2:B6)</f>
        <v>2183</v>
      </c>
      <c r="C7" t="str">
        <f t="shared" si="2"/>
        <v>2362</v>
      </c>
      <c r="D7" t="str">
        <f t="shared" si="2"/>
        <v>2221</v>
      </c>
      <c r="E7" t="str">
        <f t="shared" si="2"/>
        <v>2274</v>
      </c>
      <c r="F7" t="str">
        <f t="shared" si="2"/>
        <v>2295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8" width="7.63"/>
  </cols>
  <sheetData>
    <row r="1" ht="14.25" customHeight="1">
      <c r="A1" t="s">
        <v>83</v>
      </c>
    </row>
    <row r="2" ht="14.25" customHeight="1">
      <c r="A2" s="1"/>
      <c r="B2" s="1" t="s">
        <v>84</v>
      </c>
      <c r="C2" s="1" t="s">
        <v>85</v>
      </c>
      <c r="D2" s="1" t="s">
        <v>86</v>
      </c>
      <c r="E2" s="1" t="s">
        <v>87</v>
      </c>
      <c r="F2" s="1" t="s">
        <v>88</v>
      </c>
      <c r="I2" t="s">
        <v>89</v>
      </c>
      <c r="J2">
        <v>5.0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90</v>
      </c>
      <c r="Q2" s="4"/>
      <c r="R2" s="4"/>
    </row>
    <row r="3" ht="14.25" customHeight="1">
      <c r="A3" s="1" t="s">
        <v>91</v>
      </c>
      <c r="B3" s="1">
        <v>57.8</v>
      </c>
      <c r="C3" s="1">
        <v>48.6</v>
      </c>
      <c r="D3" s="1">
        <v>33.4</v>
      </c>
      <c r="E3" s="1">
        <v>53.5</v>
      </c>
      <c r="F3" s="1">
        <v>41.8</v>
      </c>
      <c r="I3" t="s">
        <v>63</v>
      </c>
      <c r="J3">
        <v>25.0</v>
      </c>
      <c r="L3" s="1">
        <v>33.4</v>
      </c>
      <c r="M3" s="1">
        <v>57.8</v>
      </c>
      <c r="N3" s="1">
        <v>48.6</v>
      </c>
      <c r="O3" s="1">
        <v>53.5</v>
      </c>
      <c r="P3" s="1">
        <v>41.8</v>
      </c>
      <c r="Q3" s="4"/>
      <c r="R3" s="4"/>
    </row>
    <row r="4" ht="14.25" customHeight="1">
      <c r="A4" s="1" t="s">
        <v>92</v>
      </c>
      <c r="B4" s="1">
        <v>50.5</v>
      </c>
      <c r="C4" s="1">
        <v>45.5</v>
      </c>
      <c r="D4" s="1">
        <v>51.8</v>
      </c>
      <c r="E4" s="1">
        <v>52.6</v>
      </c>
      <c r="F4" s="1">
        <v>31.9</v>
      </c>
      <c r="I4" t="s">
        <v>93</v>
      </c>
      <c r="J4" t="str">
        <f>(J2*(G5+E8+P8)-(2*G8))/12</f>
        <v>48.80833333</v>
      </c>
      <c r="L4" s="1">
        <v>31.9</v>
      </c>
      <c r="M4" s="1">
        <v>52.6</v>
      </c>
      <c r="N4" s="1">
        <v>51.8</v>
      </c>
      <c r="O4" s="1">
        <v>50.5</v>
      </c>
      <c r="P4" s="1">
        <v>45.5</v>
      </c>
      <c r="Q4" s="4"/>
      <c r="R4" s="4"/>
    </row>
    <row r="5" ht="14.25" customHeight="1">
      <c r="A5" s="1" t="s">
        <v>94</v>
      </c>
      <c r="B5" s="1">
        <v>46.1</v>
      </c>
      <c r="C5" s="1">
        <v>47.9</v>
      </c>
      <c r="D5" s="1">
        <v>55.6</v>
      </c>
      <c r="E5" s="1"/>
      <c r="F5" s="1">
        <v>53.3</v>
      </c>
      <c r="G5" t="str">
        <f>SUM(B5:F5)</f>
        <v>202.9</v>
      </c>
      <c r="L5" s="1">
        <v>46.1</v>
      </c>
      <c r="M5" s="1">
        <v>55.6</v>
      </c>
      <c r="N5" s="1">
        <v>53.3</v>
      </c>
      <c r="O5" s="1">
        <v>47.9</v>
      </c>
      <c r="P5" s="1"/>
      <c r="Q5" s="4"/>
      <c r="R5" s="4"/>
    </row>
    <row r="6" ht="14.25" customHeight="1">
      <c r="A6" s="1" t="s">
        <v>95</v>
      </c>
      <c r="B6" s="1">
        <v>58.2</v>
      </c>
      <c r="C6" s="1">
        <v>55.1</v>
      </c>
      <c r="D6" s="1">
        <v>43.2</v>
      </c>
      <c r="E6" s="1">
        <v>38.8</v>
      </c>
      <c r="F6" s="1">
        <v>53.3</v>
      </c>
      <c r="L6" s="1">
        <v>38.8</v>
      </c>
      <c r="M6" s="1">
        <v>55.1</v>
      </c>
      <c r="N6" s="1">
        <v>58.2</v>
      </c>
      <c r="O6" s="1">
        <v>53.3</v>
      </c>
      <c r="P6" s="1">
        <v>43.2</v>
      </c>
      <c r="Q6" s="4"/>
      <c r="R6" s="4"/>
    </row>
    <row r="7" ht="14.25" customHeight="1">
      <c r="A7" s="1" t="s">
        <v>96</v>
      </c>
      <c r="B7" s="1">
        <v>53.0</v>
      </c>
      <c r="C7" s="1">
        <v>41.0</v>
      </c>
      <c r="D7" s="1">
        <v>48.7</v>
      </c>
      <c r="E7" s="1">
        <v>54.6</v>
      </c>
      <c r="F7" s="1">
        <v>55.7</v>
      </c>
      <c r="L7" s="1">
        <v>41.0</v>
      </c>
      <c r="M7" s="1">
        <v>55.7</v>
      </c>
      <c r="N7" s="1">
        <v>54.6</v>
      </c>
      <c r="O7" s="1">
        <v>48.7</v>
      </c>
      <c r="P7" s="1">
        <v>53.0</v>
      </c>
      <c r="Q7" s="4"/>
      <c r="R7" s="4"/>
    </row>
    <row r="8" ht="14.25" customHeight="1">
      <c r="E8" t="str">
        <f>SUM(E3:E7)</f>
        <v>199.5</v>
      </c>
      <c r="G8" t="str">
        <f>SUM(B3:F7)</f>
        <v>1171.9</v>
      </c>
      <c r="P8" t="str">
        <f>SUM(P3:P7)</f>
        <v>183.5</v>
      </c>
    </row>
    <row r="9" ht="14.25" customHeight="1"/>
    <row r="10" ht="14.25" customHeight="1"/>
    <row r="11" ht="14.25" customHeight="1">
      <c r="A11" s="1"/>
      <c r="B11" s="1" t="s">
        <v>84</v>
      </c>
      <c r="C11" s="1" t="s">
        <v>85</v>
      </c>
      <c r="D11" s="1" t="s">
        <v>86</v>
      </c>
      <c r="E11" s="1" t="s">
        <v>87</v>
      </c>
      <c r="F11" s="1" t="s">
        <v>88</v>
      </c>
    </row>
    <row r="12" ht="14.25" customHeight="1">
      <c r="A12" s="1" t="s">
        <v>91</v>
      </c>
      <c r="B12" s="1">
        <v>57.8</v>
      </c>
      <c r="C12" s="1">
        <v>48.6</v>
      </c>
      <c r="D12" s="1">
        <v>33.4</v>
      </c>
      <c r="E12" s="1">
        <v>53.5</v>
      </c>
      <c r="F12" s="1">
        <v>41.8</v>
      </c>
      <c r="G12" t="str">
        <f t="shared" ref="G12:G16" si="1">SUM(B12:F12)</f>
        <v>235.1</v>
      </c>
    </row>
    <row r="13" ht="14.25" customHeight="1">
      <c r="A13" s="1" t="s">
        <v>92</v>
      </c>
      <c r="B13" s="1">
        <v>50.5</v>
      </c>
      <c r="C13" s="1">
        <v>45.5</v>
      </c>
      <c r="D13" s="1">
        <v>51.8</v>
      </c>
      <c r="E13" s="1">
        <v>52.6</v>
      </c>
      <c r="F13" s="1">
        <v>31.9</v>
      </c>
      <c r="G13" t="str">
        <f t="shared" si="1"/>
        <v>232.3</v>
      </c>
    </row>
    <row r="14" ht="14.25" customHeight="1">
      <c r="A14" s="1" t="s">
        <v>94</v>
      </c>
      <c r="B14" s="1">
        <v>46.1</v>
      </c>
      <c r="C14" s="1">
        <v>47.9</v>
      </c>
      <c r="D14" s="1">
        <v>55.6</v>
      </c>
      <c r="E14" s="1">
        <v>48.80833333333336</v>
      </c>
      <c r="F14" s="1">
        <v>53.3</v>
      </c>
      <c r="G14" t="str">
        <f t="shared" si="1"/>
        <v>251.7083333</v>
      </c>
    </row>
    <row r="15" ht="14.25" customHeight="1">
      <c r="A15" s="1" t="s">
        <v>95</v>
      </c>
      <c r="B15" s="1">
        <v>58.2</v>
      </c>
      <c r="C15" s="1">
        <v>55.1</v>
      </c>
      <c r="D15" s="1">
        <v>43.2</v>
      </c>
      <c r="E15" s="1">
        <v>38.8</v>
      </c>
      <c r="F15" s="1">
        <v>53.3</v>
      </c>
      <c r="G15" t="str">
        <f t="shared" si="1"/>
        <v>248.6</v>
      </c>
    </row>
    <row r="16" ht="14.25" customHeight="1">
      <c r="A16" s="1" t="s">
        <v>96</v>
      </c>
      <c r="B16" s="1">
        <v>53.0</v>
      </c>
      <c r="C16" s="1">
        <v>41.0</v>
      </c>
      <c r="D16" s="1">
        <v>48.7</v>
      </c>
      <c r="E16" s="1">
        <v>54.6</v>
      </c>
      <c r="F16" s="1">
        <v>55.7</v>
      </c>
      <c r="G16" t="str">
        <f t="shared" si="1"/>
        <v>253</v>
      </c>
    </row>
    <row r="17" ht="14.25" customHeight="1">
      <c r="B17" t="str">
        <f t="shared" ref="B17:F17" si="2">SUM(B12:B16)</f>
        <v>265.6</v>
      </c>
      <c r="C17" t="str">
        <f t="shared" si="2"/>
        <v>238.1</v>
      </c>
      <c r="D17" t="str">
        <f t="shared" si="2"/>
        <v>232.7</v>
      </c>
      <c r="E17" t="str">
        <f t="shared" si="2"/>
        <v>248.3083333</v>
      </c>
      <c r="F17" t="str">
        <f t="shared" si="2"/>
        <v>236</v>
      </c>
      <c r="I17" s="2" t="s">
        <v>97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7"/>
    </row>
    <row r="32" ht="14.25" customHeight="1">
      <c r="D32" s="8"/>
      <c r="E32" s="8"/>
      <c r="F32" s="8"/>
      <c r="G32" s="8"/>
      <c r="H32" s="8"/>
      <c r="I32" s="8"/>
      <c r="J32" s="8"/>
      <c r="K32" s="8"/>
      <c r="L32" s="9"/>
      <c r="M32" s="9"/>
      <c r="N32" s="9"/>
      <c r="O32" s="9"/>
      <c r="P32" s="9"/>
      <c r="Q32" s="9"/>
      <c r="R32" s="9"/>
    </row>
    <row r="33" ht="14.25" customHeight="1">
      <c r="D33" s="8"/>
      <c r="E33" s="10"/>
      <c r="F33" s="10"/>
      <c r="G33" s="10"/>
      <c r="H33" s="10"/>
      <c r="I33" s="10"/>
      <c r="J33" s="10"/>
      <c r="K33" s="11"/>
      <c r="L33" s="12" t="s">
        <v>98</v>
      </c>
      <c r="M33" s="13"/>
      <c r="N33" s="13"/>
      <c r="O33" s="13"/>
      <c r="P33" s="13"/>
      <c r="Q33" s="13"/>
      <c r="R33" s="14"/>
    </row>
    <row r="34" ht="14.25" customHeight="1">
      <c r="D34" s="15"/>
      <c r="E34" s="16" t="s">
        <v>99</v>
      </c>
      <c r="F34" s="17"/>
      <c r="G34" s="17"/>
      <c r="H34" s="17"/>
      <c r="I34" s="18"/>
      <c r="J34" s="19" t="s">
        <v>100</v>
      </c>
      <c r="K34" s="15"/>
      <c r="L34" s="20"/>
      <c r="M34" s="20"/>
      <c r="N34" s="20"/>
      <c r="O34" s="20"/>
      <c r="P34" s="20"/>
      <c r="Q34" s="20"/>
      <c r="R34" s="19" t="s">
        <v>101</v>
      </c>
    </row>
    <row r="35" ht="14.25" customHeight="1">
      <c r="D35" s="15"/>
      <c r="E35" s="21">
        <v>57.8</v>
      </c>
      <c r="F35" s="21">
        <v>48.6</v>
      </c>
      <c r="G35" s="21">
        <v>33.4</v>
      </c>
      <c r="H35" s="21">
        <v>53.5</v>
      </c>
      <c r="I35" s="21">
        <v>41.8</v>
      </c>
      <c r="J35" s="20"/>
      <c r="K35" s="15"/>
      <c r="L35" s="19" t="s">
        <v>32</v>
      </c>
      <c r="M35" s="21">
        <v>33.4</v>
      </c>
      <c r="N35" s="21">
        <v>31.9</v>
      </c>
      <c r="O35" s="21">
        <v>46.1</v>
      </c>
      <c r="P35" s="21">
        <v>38.8</v>
      </c>
      <c r="Q35" s="21">
        <v>41.0</v>
      </c>
      <c r="R35" s="21" t="str">
        <f t="shared" ref="R35:R39" si="3">SUM(M35:Q35)</f>
        <v>191.2</v>
      </c>
    </row>
    <row r="36" ht="14.25" customHeight="1">
      <c r="D36" s="15"/>
      <c r="E36" s="21">
        <v>50.5</v>
      </c>
      <c r="F36" s="21">
        <v>45.5</v>
      </c>
      <c r="G36" s="21">
        <v>51.8</v>
      </c>
      <c r="H36" s="21">
        <v>52.6</v>
      </c>
      <c r="I36" s="21">
        <v>31.9</v>
      </c>
      <c r="J36" s="20"/>
      <c r="K36" s="15"/>
      <c r="L36" s="19" t="s">
        <v>33</v>
      </c>
      <c r="M36" s="21">
        <v>57.8</v>
      </c>
      <c r="N36" s="21">
        <v>52.6</v>
      </c>
      <c r="O36" s="21">
        <v>55.6</v>
      </c>
      <c r="P36" s="21">
        <v>55.1</v>
      </c>
      <c r="Q36" s="21">
        <v>55.7</v>
      </c>
      <c r="R36" s="21" t="str">
        <f t="shared" si="3"/>
        <v>276.8</v>
      </c>
    </row>
    <row r="37" ht="14.25" customHeight="1">
      <c r="D37" s="15"/>
      <c r="E37" s="21">
        <v>46.1</v>
      </c>
      <c r="F37" s="21">
        <v>47.9</v>
      </c>
      <c r="G37" s="21">
        <v>55.6</v>
      </c>
      <c r="H37" s="20"/>
      <c r="I37" s="21">
        <v>53.3</v>
      </c>
      <c r="J37" s="21" t="str">
        <f>SUM(E37:I37)</f>
        <v>202.9</v>
      </c>
      <c r="K37" s="15"/>
      <c r="L37" s="19" t="s">
        <v>34</v>
      </c>
      <c r="M37" s="21">
        <v>48.6</v>
      </c>
      <c r="N37" s="21">
        <v>51.8</v>
      </c>
      <c r="O37" s="21">
        <v>53.3</v>
      </c>
      <c r="P37" s="21">
        <v>58.2</v>
      </c>
      <c r="Q37" s="21">
        <v>54.6</v>
      </c>
      <c r="R37" s="21" t="str">
        <f t="shared" si="3"/>
        <v>266.5</v>
      </c>
    </row>
    <row r="38" ht="14.25" customHeight="1">
      <c r="D38" s="15"/>
      <c r="E38" s="21">
        <v>58.2</v>
      </c>
      <c r="F38" s="21">
        <v>55.1</v>
      </c>
      <c r="G38" s="21">
        <v>43.2</v>
      </c>
      <c r="H38" s="21">
        <v>38.8</v>
      </c>
      <c r="I38" s="21">
        <v>53.3</v>
      </c>
      <c r="J38" s="20"/>
      <c r="K38" s="15"/>
      <c r="L38" s="19" t="s">
        <v>35</v>
      </c>
      <c r="M38" s="21">
        <v>53.5</v>
      </c>
      <c r="N38" s="21">
        <v>50.5</v>
      </c>
      <c r="O38" s="21">
        <v>47.9</v>
      </c>
      <c r="P38" s="21">
        <v>53.3</v>
      </c>
      <c r="Q38" s="21">
        <v>48.7</v>
      </c>
      <c r="R38" s="21" t="str">
        <f t="shared" si="3"/>
        <v>253.9</v>
      </c>
    </row>
    <row r="39" ht="14.25" customHeight="1">
      <c r="D39" s="15"/>
      <c r="E39" s="21">
        <v>53.0</v>
      </c>
      <c r="F39" s="21">
        <v>41.0</v>
      </c>
      <c r="G39" s="21">
        <v>48.7</v>
      </c>
      <c r="H39" s="21">
        <v>54.6</v>
      </c>
      <c r="I39" s="21">
        <v>55.7</v>
      </c>
      <c r="J39" s="20"/>
      <c r="K39" s="15"/>
      <c r="L39" s="19" t="s">
        <v>90</v>
      </c>
      <c r="M39" s="21">
        <v>41.8</v>
      </c>
      <c r="N39" s="21">
        <v>45.5</v>
      </c>
      <c r="O39" s="20"/>
      <c r="P39" s="21">
        <v>43.2</v>
      </c>
      <c r="Q39" s="21">
        <v>53.0</v>
      </c>
      <c r="R39" s="21" t="str">
        <f t="shared" si="3"/>
        <v>183.5</v>
      </c>
    </row>
    <row r="40" ht="14.25" customHeight="1">
      <c r="D40" s="15" t="s">
        <v>100</v>
      </c>
      <c r="E40" s="20"/>
      <c r="F40" s="20"/>
      <c r="G40" s="20"/>
      <c r="H40" s="21" t="str">
        <f>SUM(H35:H39)</f>
        <v>199.5</v>
      </c>
      <c r="I40" s="20"/>
      <c r="J40" s="20"/>
      <c r="K40" s="8"/>
      <c r="L40" s="8"/>
      <c r="M40" s="8"/>
      <c r="N40" s="8"/>
      <c r="O40" s="8"/>
      <c r="P40" s="8"/>
      <c r="Q40" s="8"/>
      <c r="R40" s="8"/>
    </row>
    <row r="41" ht="14.25" customHeight="1">
      <c r="D41" s="8"/>
      <c r="E41" s="8"/>
      <c r="F41" s="10"/>
      <c r="G41" s="10"/>
      <c r="H41" s="8"/>
      <c r="I41" s="8"/>
      <c r="J41" s="8"/>
      <c r="K41" s="8"/>
      <c r="L41" s="9"/>
      <c r="M41" s="9"/>
      <c r="N41" s="9"/>
      <c r="O41" s="9"/>
      <c r="P41" s="9"/>
      <c r="Q41" s="9"/>
      <c r="R41" s="9"/>
    </row>
    <row r="42" ht="14.25" customHeight="1">
      <c r="D42" s="8"/>
      <c r="E42" s="15"/>
      <c r="F42" s="19" t="s">
        <v>2</v>
      </c>
      <c r="G42" s="21" t="str">
        <f>SUM(E35:I39)</f>
        <v>1171.9</v>
      </c>
      <c r="H42" s="8"/>
      <c r="I42" s="8"/>
      <c r="J42" s="8"/>
      <c r="K42" s="11"/>
      <c r="L42" s="12" t="s">
        <v>102</v>
      </c>
      <c r="M42" s="13"/>
      <c r="N42" s="13"/>
      <c r="O42" s="13"/>
      <c r="P42" s="13"/>
      <c r="Q42" s="13"/>
      <c r="R42" s="14"/>
    </row>
    <row r="43" ht="14.25" customHeight="1">
      <c r="D43" s="8"/>
      <c r="E43" s="15"/>
      <c r="F43" s="19" t="s">
        <v>103</v>
      </c>
      <c r="G43" s="21" t="str">
        <f>(5*(J37+H40+R39)-(2*G42))/12</f>
        <v>48.80833333</v>
      </c>
      <c r="H43" s="8"/>
      <c r="I43" s="8"/>
      <c r="J43" s="8"/>
      <c r="K43" s="15"/>
      <c r="L43" s="20"/>
      <c r="M43" s="20"/>
      <c r="N43" s="20"/>
      <c r="O43" s="20"/>
      <c r="P43" s="20"/>
      <c r="Q43" s="20"/>
      <c r="R43" s="19" t="s">
        <v>101</v>
      </c>
    </row>
    <row r="44" ht="14.25" customHeight="1">
      <c r="D44" s="8"/>
      <c r="E44" s="15"/>
      <c r="F44" s="19" t="s">
        <v>104</v>
      </c>
      <c r="G44" s="21" t="str">
        <f>((J37+H40+4*R39 - G42)/12)^2</f>
        <v>8.751736111</v>
      </c>
      <c r="H44" s="8"/>
      <c r="I44" s="8"/>
      <c r="J44" s="8"/>
      <c r="K44" s="15"/>
      <c r="L44" s="19" t="s">
        <v>32</v>
      </c>
      <c r="M44" s="21">
        <v>33.4</v>
      </c>
      <c r="N44" s="21">
        <v>31.9</v>
      </c>
      <c r="O44" s="21">
        <v>46.1</v>
      </c>
      <c r="P44" s="21">
        <v>38.8</v>
      </c>
      <c r="Q44" s="21">
        <v>41.0</v>
      </c>
      <c r="R44" s="21">
        <v>191.2</v>
      </c>
    </row>
    <row r="45" ht="14.25" customHeight="1">
      <c r="D45" s="8"/>
      <c r="E45" s="15"/>
      <c r="F45" s="19" t="s">
        <v>105</v>
      </c>
      <c r="G45" s="21">
        <v>5.0</v>
      </c>
      <c r="H45" s="8"/>
      <c r="I45" s="8"/>
      <c r="J45" s="8"/>
      <c r="K45" s="15"/>
      <c r="L45" s="19" t="s">
        <v>33</v>
      </c>
      <c r="M45" s="21">
        <v>57.8</v>
      </c>
      <c r="N45" s="21">
        <v>52.6</v>
      </c>
      <c r="O45" s="21">
        <v>55.6</v>
      </c>
      <c r="P45" s="21">
        <v>55.1</v>
      </c>
      <c r="Q45" s="21">
        <v>55.7</v>
      </c>
      <c r="R45" s="21">
        <v>276.8</v>
      </c>
    </row>
    <row r="46" ht="14.25" customHeight="1">
      <c r="D46" s="8"/>
      <c r="E46" s="8"/>
      <c r="F46" s="8"/>
      <c r="G46" s="8"/>
      <c r="H46" s="8"/>
      <c r="I46" s="8"/>
      <c r="J46" s="8"/>
      <c r="K46" s="15"/>
      <c r="L46" s="19" t="s">
        <v>34</v>
      </c>
      <c r="M46" s="21">
        <v>48.6</v>
      </c>
      <c r="N46" s="21">
        <v>51.8</v>
      </c>
      <c r="O46" s="21">
        <v>53.3</v>
      </c>
      <c r="P46" s="21">
        <v>58.2</v>
      </c>
      <c r="Q46" s="21">
        <v>54.6</v>
      </c>
      <c r="R46" s="21" t="str">
        <f>SUM(M46:Q46)</f>
        <v>266.5</v>
      </c>
    </row>
    <row r="47" ht="14.25" customHeight="1">
      <c r="D47" s="9"/>
      <c r="E47" s="9"/>
      <c r="F47" s="9"/>
      <c r="G47" s="9"/>
      <c r="H47" s="9"/>
      <c r="I47" s="9"/>
      <c r="J47" s="9"/>
      <c r="K47" s="22"/>
      <c r="L47" s="19" t="s">
        <v>35</v>
      </c>
      <c r="M47" s="21">
        <v>53.5</v>
      </c>
      <c r="N47" s="21">
        <v>50.5</v>
      </c>
      <c r="O47" s="21">
        <v>47.9</v>
      </c>
      <c r="P47" s="21">
        <v>53.3</v>
      </c>
      <c r="Q47" s="21">
        <v>48.7</v>
      </c>
      <c r="R47" s="21">
        <v>253.89999999999998</v>
      </c>
    </row>
    <row r="48" ht="14.25" customHeight="1">
      <c r="D48" s="23" t="s">
        <v>106</v>
      </c>
      <c r="E48" s="13"/>
      <c r="F48" s="13"/>
      <c r="G48" s="13"/>
      <c r="H48" s="13"/>
      <c r="I48" s="13"/>
      <c r="J48" s="13"/>
      <c r="K48" s="14"/>
      <c r="L48" s="19" t="s">
        <v>90</v>
      </c>
      <c r="M48" s="21">
        <v>41.8</v>
      </c>
      <c r="N48" s="21">
        <v>45.5</v>
      </c>
      <c r="O48" s="21">
        <v>48.8</v>
      </c>
      <c r="P48" s="21">
        <v>43.2</v>
      </c>
      <c r="Q48" s="21">
        <v>53.0</v>
      </c>
      <c r="R48" s="21" t="str">
        <f>SUM(M48:Q48)</f>
        <v>232.3</v>
      </c>
    </row>
    <row r="49" ht="14.25" customHeight="1">
      <c r="D49" s="8"/>
      <c r="E49" s="8"/>
      <c r="F49" s="8"/>
      <c r="G49" s="8"/>
      <c r="H49" s="8"/>
      <c r="I49" s="8"/>
      <c r="J49" s="10"/>
      <c r="K49" s="8"/>
      <c r="L49" s="9"/>
      <c r="M49" s="9"/>
      <c r="N49" s="9"/>
      <c r="O49" s="9"/>
      <c r="P49" s="9"/>
      <c r="Q49" s="8"/>
      <c r="R49" s="8"/>
    </row>
    <row r="50" ht="14.25" customHeight="1">
      <c r="D50" s="8"/>
      <c r="E50" s="10"/>
      <c r="F50" s="10"/>
      <c r="G50" s="10"/>
      <c r="H50" s="10"/>
      <c r="I50" s="20"/>
      <c r="J50" s="19" t="s">
        <v>100</v>
      </c>
      <c r="K50" s="11"/>
      <c r="L50" s="12" t="s">
        <v>107</v>
      </c>
      <c r="M50" s="13"/>
      <c r="N50" s="13"/>
      <c r="O50" s="13"/>
      <c r="P50" s="14"/>
      <c r="Q50" s="8"/>
      <c r="R50" s="8"/>
    </row>
    <row r="51" ht="14.25" customHeight="1">
      <c r="D51" s="15"/>
      <c r="E51" s="21">
        <v>57.8</v>
      </c>
      <c r="F51" s="21">
        <v>48.6</v>
      </c>
      <c r="G51" s="21">
        <v>33.4</v>
      </c>
      <c r="H51" s="21">
        <v>53.5</v>
      </c>
      <c r="I51" s="21">
        <v>41.8</v>
      </c>
      <c r="J51" s="21" t="str">
        <f t="shared" ref="J51:J55" si="4">SUM(E51:I51)</f>
        <v>235.1</v>
      </c>
      <c r="K51" s="15"/>
      <c r="L51" s="19" t="s">
        <v>108</v>
      </c>
      <c r="M51" s="19" t="s">
        <v>109</v>
      </c>
      <c r="N51" s="19" t="s">
        <v>38</v>
      </c>
      <c r="O51" s="19" t="s">
        <v>39</v>
      </c>
      <c r="P51" s="19" t="s">
        <v>110</v>
      </c>
      <c r="Q51" s="8"/>
      <c r="R51" s="8"/>
    </row>
    <row r="52" ht="14.25" customHeight="1">
      <c r="D52" s="15"/>
      <c r="E52" s="21">
        <v>50.5</v>
      </c>
      <c r="F52" s="21">
        <v>45.5</v>
      </c>
      <c r="G52" s="21">
        <v>51.8</v>
      </c>
      <c r="H52" s="21">
        <v>52.6</v>
      </c>
      <c r="I52" s="21">
        <v>31.9</v>
      </c>
      <c r="J52" s="21" t="str">
        <f t="shared" si="4"/>
        <v>232.3</v>
      </c>
      <c r="K52" s="15"/>
      <c r="L52" s="19" t="s">
        <v>111</v>
      </c>
      <c r="M52" s="21" t="str">
        <f>G45-1</f>
        <v>4</v>
      </c>
      <c r="N52" s="21" t="str">
        <f>1/G45*SUMSQ(J51:J55)-G59</f>
        <v>75.4904</v>
      </c>
      <c r="O52" s="21" t="str">
        <f t="shared" ref="O52:O53" si="5">N52/M52</f>
        <v>18.8726</v>
      </c>
      <c r="P52" s="21" t="str">
        <f>O52/O55</f>
        <v>2.159899475</v>
      </c>
      <c r="Q52" s="8"/>
      <c r="R52" s="8"/>
    </row>
    <row r="53" ht="14.25" customHeight="1">
      <c r="D53" s="15"/>
      <c r="E53" s="21">
        <v>46.1</v>
      </c>
      <c r="F53" s="21">
        <v>47.9</v>
      </c>
      <c r="G53" s="21">
        <v>55.6</v>
      </c>
      <c r="H53" s="21">
        <v>48.8</v>
      </c>
      <c r="I53" s="21">
        <v>53.3</v>
      </c>
      <c r="J53" s="21" t="str">
        <f t="shared" si="4"/>
        <v>251.7</v>
      </c>
      <c r="K53" s="15"/>
      <c r="L53" s="19" t="s">
        <v>112</v>
      </c>
      <c r="M53" s="21" t="str">
        <f>G45-1</f>
        <v>4</v>
      </c>
      <c r="N53" s="21" t="str">
        <f>1/5*SUMSQ(E56:I56)-G59</f>
        <v>142.2904</v>
      </c>
      <c r="O53" s="21" t="str">
        <f t="shared" si="5"/>
        <v>35.5726</v>
      </c>
      <c r="P53" s="21" t="str">
        <f>O53/O55</f>
        <v>4.071152891</v>
      </c>
      <c r="Q53" s="8"/>
      <c r="R53" s="8"/>
    </row>
    <row r="54" ht="14.25" customHeight="1">
      <c r="D54" s="15"/>
      <c r="E54" s="21">
        <v>58.2</v>
      </c>
      <c r="F54" s="21">
        <v>55.1</v>
      </c>
      <c r="G54" s="21">
        <v>43.2</v>
      </c>
      <c r="H54" s="21">
        <v>38.8</v>
      </c>
      <c r="I54" s="21">
        <v>53.3</v>
      </c>
      <c r="J54" s="21" t="str">
        <f t="shared" si="4"/>
        <v>248.6</v>
      </c>
      <c r="K54" s="15"/>
      <c r="L54" s="19" t="s">
        <v>113</v>
      </c>
      <c r="M54" s="21" t="str">
        <f>G45-1</f>
        <v>4</v>
      </c>
      <c r="N54" s="21" t="str">
        <f>(1/5*SUMSQ(R44:R48)-G59)-G44</f>
        <v>912.1946639</v>
      </c>
      <c r="O54" s="21" t="str">
        <f>(N54/M54)</f>
        <v>228.048666</v>
      </c>
      <c r="P54" s="21" t="str">
        <f>O54/O55</f>
        <v>26.09932886</v>
      </c>
      <c r="Q54" s="8"/>
      <c r="R54" s="8"/>
    </row>
    <row r="55" ht="14.25" customHeight="1">
      <c r="D55" s="20"/>
      <c r="E55" s="21">
        <v>53.0</v>
      </c>
      <c r="F55" s="21">
        <v>41.0</v>
      </c>
      <c r="G55" s="21">
        <v>48.7</v>
      </c>
      <c r="H55" s="21">
        <v>54.6</v>
      </c>
      <c r="I55" s="21">
        <v>55.7</v>
      </c>
      <c r="J55" s="21" t="str">
        <f t="shared" si="4"/>
        <v>253</v>
      </c>
      <c r="K55" s="15"/>
      <c r="L55" s="19" t="s">
        <v>114</v>
      </c>
      <c r="M55" s="21" t="str">
        <f>(G45-1)*(G45-2)-1</f>
        <v>11</v>
      </c>
      <c r="N55" s="21" t="str">
        <f>N56-(N52+N53+N54)</f>
        <v>96.11493611</v>
      </c>
      <c r="O55" s="21" t="str">
        <f t="shared" ref="O55:O56" si="7">N55/M55</f>
        <v>8.737721465</v>
      </c>
      <c r="P55" s="20"/>
      <c r="Q55" s="8"/>
      <c r="R55" s="8"/>
    </row>
    <row r="56" ht="14.25" customHeight="1">
      <c r="D56" s="24" t="s">
        <v>100</v>
      </c>
      <c r="E56" s="21" t="str">
        <f t="shared" ref="E56:I56" si="6">SUM(E51:E55)</f>
        <v>265.6</v>
      </c>
      <c r="F56" s="21" t="str">
        <f t="shared" si="6"/>
        <v>238.1</v>
      </c>
      <c r="G56" s="21" t="str">
        <f t="shared" si="6"/>
        <v>232.7</v>
      </c>
      <c r="H56" s="21" t="str">
        <f t="shared" si="6"/>
        <v>248.3</v>
      </c>
      <c r="I56" s="21" t="str">
        <f t="shared" si="6"/>
        <v>236</v>
      </c>
      <c r="J56" s="8"/>
      <c r="K56" s="15"/>
      <c r="L56" s="19" t="s">
        <v>115</v>
      </c>
      <c r="M56" s="21" t="str">
        <f>SUM(M52:M55)</f>
        <v>23</v>
      </c>
      <c r="N56" s="21" t="str">
        <f>G61-G59</f>
        <v>1226.0904</v>
      </c>
      <c r="O56" s="21" t="str">
        <f t="shared" si="7"/>
        <v>53.30827826</v>
      </c>
      <c r="P56" s="20"/>
      <c r="Q56" s="8"/>
      <c r="R56" s="8"/>
    </row>
    <row r="57" ht="14.25" customHeight="1">
      <c r="D57" s="8"/>
      <c r="E57" s="8"/>
      <c r="F57" s="10"/>
      <c r="G57" s="10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ht="14.25" customHeight="1">
      <c r="D58" s="8"/>
      <c r="E58" s="15"/>
      <c r="F58" s="19" t="s">
        <v>2</v>
      </c>
      <c r="G58" s="21" t="str">
        <f>SUM(E51:I55)</f>
        <v>1220.7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ht="14.25" customHeight="1">
      <c r="D59" s="8"/>
      <c r="E59" s="15"/>
      <c r="F59" s="19" t="s">
        <v>3</v>
      </c>
      <c r="G59" s="21" t="str">
        <f>(G58^2/G60)</f>
        <v>59604.3396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ht="14.25" customHeight="1">
      <c r="D60" s="8"/>
      <c r="E60" s="15"/>
      <c r="F60" s="19" t="s">
        <v>63</v>
      </c>
      <c r="G60" s="21" t="str">
        <f>COUNT(E51:I55)</f>
        <v>25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ht="14.25" customHeight="1">
      <c r="D61" s="8"/>
      <c r="E61" s="15"/>
      <c r="F61" s="19" t="s">
        <v>4</v>
      </c>
      <c r="G61" s="21" t="str">
        <f>SUMSQ(E51:I55)</f>
        <v>60830.43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ht="14.25" customHeight="1">
      <c r="D62" s="8"/>
      <c r="E62" s="15"/>
      <c r="F62" s="19" t="s">
        <v>6</v>
      </c>
      <c r="G62" s="21" t="str">
        <f>1/5*SUMSQ(R44:R48)-G59</f>
        <v>920.9464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ht="14.25" customHeight="1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ht="14.25" customHeight="1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ht="14.25" customHeight="1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ht="14.25" customHeight="1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ht="14.25" customHeight="1"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7">
    <mergeCell ref="I17:J18"/>
    <mergeCell ref="D31:R31"/>
    <mergeCell ref="L33:R33"/>
    <mergeCell ref="E34:I34"/>
    <mergeCell ref="L42:R42"/>
    <mergeCell ref="D48:K48"/>
    <mergeCell ref="L50:P5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9.38"/>
    <col customWidth="1" min="10" max="16" width="7.63"/>
  </cols>
  <sheetData>
    <row r="1" ht="14.25" customHeight="1">
      <c r="A1" s="1"/>
      <c r="B1" s="1" t="s">
        <v>84</v>
      </c>
      <c r="C1" s="1" t="s">
        <v>85</v>
      </c>
      <c r="D1" s="1" t="s">
        <v>86</v>
      </c>
      <c r="E1" s="1" t="s">
        <v>87</v>
      </c>
    </row>
    <row r="2" ht="14.25" customHeight="1">
      <c r="A2" s="1" t="s">
        <v>91</v>
      </c>
      <c r="B2" s="1">
        <v>12.0</v>
      </c>
      <c r="C2" s="1">
        <v>19.0</v>
      </c>
      <c r="D2" s="1">
        <v>10.0</v>
      </c>
      <c r="E2" s="1">
        <v>8.0</v>
      </c>
      <c r="F2" t="str">
        <f t="shared" ref="F2:F5" si="2">SUM(B2:E2)</f>
        <v>49</v>
      </c>
      <c r="G2" t="str">
        <f t="shared" ref="G2:G5" si="3">(F2^2)/4</f>
        <v>600.25</v>
      </c>
      <c r="I2" t="s">
        <v>63</v>
      </c>
      <c r="J2">
        <v>16.0</v>
      </c>
      <c r="M2" t="str">
        <f t="shared" ref="M2:P2" si="1">B2^2</f>
        <v>144</v>
      </c>
      <c r="N2" t="str">
        <f t="shared" si="1"/>
        <v>361</v>
      </c>
      <c r="O2" t="str">
        <f t="shared" si="1"/>
        <v>100</v>
      </c>
      <c r="P2" t="str">
        <f t="shared" si="1"/>
        <v>64</v>
      </c>
    </row>
    <row r="3" ht="14.25" customHeight="1">
      <c r="A3" s="1" t="s">
        <v>92</v>
      </c>
      <c r="B3" s="1">
        <v>18.0</v>
      </c>
      <c r="C3" s="1">
        <v>12.0</v>
      </c>
      <c r="D3" s="1">
        <v>6.0</v>
      </c>
      <c r="E3" s="1">
        <v>7.0</v>
      </c>
      <c r="F3" t="str">
        <f t="shared" si="2"/>
        <v>43</v>
      </c>
      <c r="G3" t="str">
        <f t="shared" si="3"/>
        <v>462.25</v>
      </c>
      <c r="I3" t="s">
        <v>105</v>
      </c>
      <c r="J3">
        <v>4.0</v>
      </c>
      <c r="M3" t="str">
        <f t="shared" ref="M3:P3" si="4">B3^2</f>
        <v>324</v>
      </c>
      <c r="N3" t="str">
        <f t="shared" si="4"/>
        <v>144</v>
      </c>
      <c r="O3" t="str">
        <f t="shared" si="4"/>
        <v>36</v>
      </c>
      <c r="P3" t="str">
        <f t="shared" si="4"/>
        <v>49</v>
      </c>
    </row>
    <row r="4" ht="14.25" customHeight="1">
      <c r="A4" s="1" t="s">
        <v>94</v>
      </c>
      <c r="B4" s="1">
        <v>22.0</v>
      </c>
      <c r="C4" s="1">
        <v>10.0</v>
      </c>
      <c r="D4" s="1">
        <v>5.0</v>
      </c>
      <c r="E4" s="1">
        <v>21.0</v>
      </c>
      <c r="F4" t="str">
        <f t="shared" si="2"/>
        <v>58</v>
      </c>
      <c r="G4" t="str">
        <f t="shared" si="3"/>
        <v>841</v>
      </c>
      <c r="I4" t="s">
        <v>3</v>
      </c>
      <c r="J4" t="str">
        <f>(F6^2)/J2</f>
        <v>2835.5625</v>
      </c>
      <c r="M4" t="str">
        <f t="shared" ref="M4:P4" si="5">B4^2</f>
        <v>484</v>
      </c>
      <c r="N4" t="str">
        <f t="shared" si="5"/>
        <v>100</v>
      </c>
      <c r="O4" t="str">
        <f t="shared" si="5"/>
        <v>25</v>
      </c>
      <c r="P4" t="str">
        <f t="shared" si="5"/>
        <v>441</v>
      </c>
    </row>
    <row r="5" ht="14.25" customHeight="1">
      <c r="A5" s="1" t="s">
        <v>95</v>
      </c>
      <c r="B5" s="1">
        <v>12.0</v>
      </c>
      <c r="C5" s="1">
        <v>7.0</v>
      </c>
      <c r="D5" s="1">
        <v>27.0</v>
      </c>
      <c r="E5" s="1">
        <v>17.0</v>
      </c>
      <c r="F5" t="str">
        <f t="shared" si="2"/>
        <v>63</v>
      </c>
      <c r="G5" t="str">
        <f t="shared" si="3"/>
        <v>992.25</v>
      </c>
      <c r="I5" t="s">
        <v>4</v>
      </c>
      <c r="J5" t="str">
        <f>SUM(M2:P5)</f>
        <v>3483</v>
      </c>
      <c r="M5" t="str">
        <f t="shared" ref="M5:P5" si="6">B5^2</f>
        <v>144</v>
      </c>
      <c r="N5" t="str">
        <f t="shared" si="6"/>
        <v>49</v>
      </c>
      <c r="O5" t="str">
        <f t="shared" si="6"/>
        <v>729</v>
      </c>
      <c r="P5" t="str">
        <f t="shared" si="6"/>
        <v>289</v>
      </c>
    </row>
    <row r="6" ht="14.25" customHeight="1">
      <c r="B6" t="str">
        <f t="shared" ref="B6:E6" si="7">SUM(B2:B5)</f>
        <v>64</v>
      </c>
      <c r="C6" t="str">
        <f t="shared" si="7"/>
        <v>48</v>
      </c>
      <c r="D6" t="str">
        <f t="shared" si="7"/>
        <v>48</v>
      </c>
      <c r="E6" t="str">
        <f t="shared" si="7"/>
        <v>53</v>
      </c>
      <c r="F6" t="str">
        <f>SUM(B2:E5)</f>
        <v>213</v>
      </c>
      <c r="G6" t="str">
        <f>SUM(G2:G5)</f>
        <v>2895.75</v>
      </c>
      <c r="I6" t="s">
        <v>5</v>
      </c>
      <c r="J6" t="str">
        <f>J5-J4</f>
        <v>647.4375</v>
      </c>
    </row>
    <row r="7" ht="14.25" customHeight="1">
      <c r="B7" t="str">
        <f t="shared" ref="B7:E7" si="8">(B6^2)/4</f>
        <v>1024</v>
      </c>
      <c r="C7" t="str">
        <f t="shared" si="8"/>
        <v>576</v>
      </c>
      <c r="D7" t="str">
        <f t="shared" si="8"/>
        <v>576</v>
      </c>
      <c r="E7" t="str">
        <f t="shared" si="8"/>
        <v>702.25</v>
      </c>
      <c r="F7" t="str">
        <f>SUM(B7:E7)</f>
        <v>2878.25</v>
      </c>
      <c r="I7" t="s">
        <v>116</v>
      </c>
      <c r="J7" t="str">
        <f>G6-J4</f>
        <v>60.1875</v>
      </c>
    </row>
    <row r="8" ht="14.25" customHeight="1">
      <c r="I8" t="s">
        <v>117</v>
      </c>
      <c r="J8" t="str">
        <f>F7-J4</f>
        <v>42.6875</v>
      </c>
    </row>
    <row r="9" ht="14.25" customHeight="1">
      <c r="I9" t="s">
        <v>8</v>
      </c>
      <c r="J9" t="str">
        <f>J6-J10-J7-J8</f>
        <v>79.375</v>
      </c>
    </row>
    <row r="10" ht="14.25" customHeight="1">
      <c r="I10" t="s">
        <v>6</v>
      </c>
      <c r="J10" t="str">
        <f>F18-J4</f>
        <v>465.1875</v>
      </c>
    </row>
    <row r="11" ht="14.25" customHeight="1">
      <c r="C11" s="2" t="s">
        <v>118</v>
      </c>
    </row>
    <row r="12" ht="14.25" customHeight="1">
      <c r="B12" s="1" t="s">
        <v>32</v>
      </c>
      <c r="C12" s="1" t="s">
        <v>33</v>
      </c>
      <c r="D12" s="1" t="s">
        <v>34</v>
      </c>
      <c r="E12" s="1" t="s">
        <v>35</v>
      </c>
    </row>
    <row r="13" ht="14.25" customHeight="1">
      <c r="B13" s="1">
        <v>12.0</v>
      </c>
      <c r="C13" s="1">
        <v>10.0</v>
      </c>
      <c r="D13" s="1">
        <v>19.0</v>
      </c>
      <c r="E13" s="1">
        <v>8.0</v>
      </c>
      <c r="J13" s="2" t="s">
        <v>10</v>
      </c>
    </row>
    <row r="14" ht="14.25" customHeight="1">
      <c r="B14" s="1">
        <v>7.0</v>
      </c>
      <c r="C14" s="1">
        <v>12.0</v>
      </c>
      <c r="D14" s="1">
        <v>18.0</v>
      </c>
      <c r="E14" s="1">
        <v>6.0</v>
      </c>
      <c r="I14" t="s">
        <v>27</v>
      </c>
      <c r="J14" t="s">
        <v>109</v>
      </c>
      <c r="K14" t="s">
        <v>13</v>
      </c>
      <c r="L14" t="s">
        <v>14</v>
      </c>
      <c r="M14" t="s">
        <v>28</v>
      </c>
      <c r="N14" t="s">
        <v>119</v>
      </c>
    </row>
    <row r="15" ht="14.25" customHeight="1">
      <c r="B15" s="1">
        <v>5.0</v>
      </c>
      <c r="C15" s="1">
        <v>22.0</v>
      </c>
      <c r="D15" s="1">
        <v>21.0</v>
      </c>
      <c r="E15" s="1">
        <v>10.0</v>
      </c>
      <c r="I15" t="s">
        <v>120</v>
      </c>
      <c r="J15">
        <v>3.0</v>
      </c>
      <c r="K15" t="str">
        <f t="shared" ref="K15:K16" si="9">J7</f>
        <v>60.1875</v>
      </c>
      <c r="L15" t="str">
        <f t="shared" ref="L15:L18" si="10">K15/J15</f>
        <v>20.0625</v>
      </c>
      <c r="M15" t="str">
        <f>L15/L18</f>
        <v>1.516535433</v>
      </c>
      <c r="N15">
        <v>4.76</v>
      </c>
      <c r="O15" t="s">
        <v>70</v>
      </c>
    </row>
    <row r="16" ht="14.25" customHeight="1">
      <c r="B16" s="1">
        <v>7.0</v>
      </c>
      <c r="C16" s="1">
        <v>17.0</v>
      </c>
      <c r="D16" s="1">
        <v>27.0</v>
      </c>
      <c r="E16" s="1">
        <v>12.0</v>
      </c>
      <c r="I16" t="s">
        <v>121</v>
      </c>
      <c r="J16">
        <v>3.0</v>
      </c>
      <c r="K16" t="str">
        <f t="shared" si="9"/>
        <v>42.6875</v>
      </c>
      <c r="L16" t="str">
        <f t="shared" si="10"/>
        <v>14.22916667</v>
      </c>
      <c r="M16" t="str">
        <f>L16/L18</f>
        <v>1.075590551</v>
      </c>
      <c r="O16" t="s">
        <v>70</v>
      </c>
    </row>
    <row r="17" ht="14.25" customHeight="1">
      <c r="B17" t="str">
        <f t="shared" ref="B17:E17" si="11">SUM(B13:B16)</f>
        <v>31</v>
      </c>
      <c r="C17" t="str">
        <f t="shared" si="11"/>
        <v>61</v>
      </c>
      <c r="D17" t="str">
        <f t="shared" si="11"/>
        <v>85</v>
      </c>
      <c r="E17" t="str">
        <f t="shared" si="11"/>
        <v>36</v>
      </c>
      <c r="I17" t="s">
        <v>30</v>
      </c>
      <c r="J17">
        <v>3.0</v>
      </c>
      <c r="K17" t="str">
        <f>J10</f>
        <v>465.1875</v>
      </c>
      <c r="L17" t="str">
        <f t="shared" si="10"/>
        <v>155.0625</v>
      </c>
      <c r="M17" t="str">
        <f>L17/L18</f>
        <v>11.72125984</v>
      </c>
      <c r="O17" t="s">
        <v>71</v>
      </c>
    </row>
    <row r="18" ht="14.25" customHeight="1">
      <c r="B18" t="str">
        <f t="shared" ref="B18:E18" si="12">(B17^2)/4</f>
        <v>240.25</v>
      </c>
      <c r="C18" t="str">
        <f t="shared" si="12"/>
        <v>930.25</v>
      </c>
      <c r="D18" t="str">
        <f t="shared" si="12"/>
        <v>1806.25</v>
      </c>
      <c r="E18" t="str">
        <f t="shared" si="12"/>
        <v>324</v>
      </c>
      <c r="F18" t="str">
        <f>SUM(B18:E18)</f>
        <v>3300.75</v>
      </c>
      <c r="I18" t="s">
        <v>19</v>
      </c>
      <c r="J18">
        <v>6.0</v>
      </c>
      <c r="K18" t="str">
        <f>J9</f>
        <v>79.375</v>
      </c>
      <c r="L18" t="str">
        <f t="shared" si="10"/>
        <v>13.22916667</v>
      </c>
    </row>
    <row r="19" ht="14.25" customHeight="1">
      <c r="I19" t="s">
        <v>7</v>
      </c>
      <c r="J19">
        <v>15.0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">
    <mergeCell ref="C11:D11"/>
    <mergeCell ref="J13:K1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16" width="7.63"/>
  </cols>
  <sheetData>
    <row r="1" ht="14.25" customHeight="1">
      <c r="C1" t="s">
        <v>69</v>
      </c>
    </row>
    <row r="2" ht="14.25" customHeight="1">
      <c r="A2" t="s">
        <v>42</v>
      </c>
      <c r="B2" t="s">
        <v>60</v>
      </c>
      <c r="C2" t="s">
        <v>62</v>
      </c>
      <c r="D2" t="s">
        <v>64</v>
      </c>
      <c r="E2" t="s">
        <v>65</v>
      </c>
      <c r="F2" t="s">
        <v>45</v>
      </c>
    </row>
    <row r="3" ht="14.25" customHeight="1">
      <c r="A3" t="s">
        <v>122</v>
      </c>
      <c r="B3" s="1">
        <v>19.1</v>
      </c>
      <c r="C3" s="1"/>
      <c r="D3" s="1">
        <v>22.5</v>
      </c>
      <c r="E3" s="1">
        <v>25.5</v>
      </c>
      <c r="F3" s="25" t="str">
        <f t="shared" ref="F3:F5" si="1">SUM(B3:E3)</f>
        <v>67.1</v>
      </c>
      <c r="G3" t="s">
        <v>123</v>
      </c>
      <c r="I3" s="1" t="s">
        <v>103</v>
      </c>
      <c r="J3" s="1" t="str">
        <f>((J4*C6)+(J5*F3)-F6)/6</f>
        <v>25.03333333</v>
      </c>
    </row>
    <row r="4" ht="14.25" customHeight="1">
      <c r="A4" t="s">
        <v>124</v>
      </c>
      <c r="B4" s="1">
        <v>26.0</v>
      </c>
      <c r="C4" s="1">
        <v>28.0</v>
      </c>
      <c r="D4" s="1">
        <v>27.0</v>
      </c>
      <c r="E4" s="1">
        <v>33.0</v>
      </c>
      <c r="F4" t="str">
        <f t="shared" si="1"/>
        <v>114</v>
      </c>
      <c r="I4" s="1" t="s">
        <v>66</v>
      </c>
      <c r="J4" s="1">
        <v>4.0</v>
      </c>
    </row>
    <row r="5" ht="14.25" customHeight="1">
      <c r="A5" t="s">
        <v>125</v>
      </c>
      <c r="B5" s="1">
        <v>20.5</v>
      </c>
      <c r="C5" s="1">
        <v>28.5</v>
      </c>
      <c r="D5" s="1">
        <v>21.5</v>
      </c>
      <c r="E5" s="1">
        <v>25.5</v>
      </c>
      <c r="F5" t="str">
        <f t="shared" si="1"/>
        <v>96</v>
      </c>
      <c r="I5" s="1" t="s">
        <v>0</v>
      </c>
      <c r="J5" s="1">
        <v>3.0</v>
      </c>
    </row>
    <row r="6" ht="14.25" customHeight="1">
      <c r="B6" t="str">
        <f t="shared" ref="B6:E6" si="2">SUM(B3:B5)</f>
        <v>65.6</v>
      </c>
      <c r="C6" s="25" t="str">
        <f t="shared" si="2"/>
        <v>56.5</v>
      </c>
      <c r="D6" t="str">
        <f t="shared" si="2"/>
        <v>71</v>
      </c>
      <c r="E6" t="str">
        <f t="shared" si="2"/>
        <v>84</v>
      </c>
      <c r="F6" s="25" t="str">
        <f>SUM(B3:E5)</f>
        <v>277.1</v>
      </c>
      <c r="G6" s="25"/>
    </row>
    <row r="7" ht="14.25" customHeight="1">
      <c r="C7" t="s">
        <v>126</v>
      </c>
      <c r="I7" s="1" t="s">
        <v>2</v>
      </c>
      <c r="J7" s="1" t="str">
        <f>SUM(B13:E15)</f>
        <v>302.1333333</v>
      </c>
    </row>
    <row r="8" ht="14.25" customHeight="1">
      <c r="I8" s="1" t="s">
        <v>3</v>
      </c>
      <c r="J8" s="1" t="str">
        <f>(J7^2)/12</f>
        <v>7607.045926</v>
      </c>
    </row>
    <row r="9" ht="14.25" customHeight="1">
      <c r="I9" s="1" t="s">
        <v>4</v>
      </c>
      <c r="J9" s="1" t="str">
        <f>SUM(M13:P15)</f>
        <v>7770.977778</v>
      </c>
    </row>
    <row r="10" ht="14.25" customHeight="1">
      <c r="I10" s="1" t="s">
        <v>5</v>
      </c>
      <c r="J10" s="1" t="str">
        <f>J9-J8</f>
        <v>163.9318519</v>
      </c>
    </row>
    <row r="11" ht="14.25" customHeight="1">
      <c r="C11" t="s">
        <v>69</v>
      </c>
      <c r="I11" s="1" t="s">
        <v>68</v>
      </c>
      <c r="J11" s="1" t="str">
        <f>F17-J8</f>
        <v>75.63555556</v>
      </c>
    </row>
    <row r="12" ht="14.25" customHeight="1">
      <c r="A12" t="s">
        <v>42</v>
      </c>
      <c r="B12" t="s">
        <v>60</v>
      </c>
      <c r="C12" t="s">
        <v>62</v>
      </c>
      <c r="D12" t="s">
        <v>64</v>
      </c>
      <c r="E12" t="s">
        <v>65</v>
      </c>
      <c r="I12" s="1" t="s">
        <v>6</v>
      </c>
      <c r="J12" s="1" t="str">
        <f>G16-J8</f>
        <v>68.09185185</v>
      </c>
    </row>
    <row r="13" ht="14.25" customHeight="1">
      <c r="A13" t="s">
        <v>122</v>
      </c>
      <c r="B13" s="1">
        <v>19.1</v>
      </c>
      <c r="C13" s="1">
        <v>25.03333333333332</v>
      </c>
      <c r="D13" s="1">
        <v>22.5</v>
      </c>
      <c r="E13" s="1">
        <v>25.5</v>
      </c>
      <c r="F13" t="str">
        <f t="shared" ref="F13:F15" si="4">SUM(B13:E13)</f>
        <v>92.13333333</v>
      </c>
      <c r="G13" t="str">
        <f t="shared" ref="G13:G15" si="5">(F13^2)/4</f>
        <v>2122.137778</v>
      </c>
      <c r="I13" s="1" t="s">
        <v>8</v>
      </c>
      <c r="J13" s="1" t="str">
        <f>J10-J11-J12</f>
        <v>20.20444444</v>
      </c>
      <c r="M13" t="str">
        <f t="shared" ref="M13:P13" si="3">B13^2</f>
        <v>364.81</v>
      </c>
      <c r="N13" t="str">
        <f t="shared" si="3"/>
        <v>626.6677778</v>
      </c>
      <c r="O13" t="str">
        <f t="shared" si="3"/>
        <v>506.25</v>
      </c>
      <c r="P13" t="str">
        <f t="shared" si="3"/>
        <v>650.25</v>
      </c>
    </row>
    <row r="14" ht="14.25" customHeight="1">
      <c r="A14" t="s">
        <v>124</v>
      </c>
      <c r="B14" s="1">
        <v>26.0</v>
      </c>
      <c r="C14" s="1">
        <v>28.0</v>
      </c>
      <c r="D14" s="1">
        <v>27.0</v>
      </c>
      <c r="E14" s="1">
        <v>33.0</v>
      </c>
      <c r="F14" t="str">
        <f t="shared" si="4"/>
        <v>114</v>
      </c>
      <c r="G14" t="str">
        <f t="shared" si="5"/>
        <v>3249</v>
      </c>
      <c r="I14" s="3" t="s">
        <v>104</v>
      </c>
      <c r="J14" t="str">
        <f>((C6+J5*F3-F6)^2)/(J5*3*4)</f>
        <v>10.34694444</v>
      </c>
      <c r="M14" t="str">
        <f t="shared" ref="M14:P14" si="6">B14^2</f>
        <v>676</v>
      </c>
      <c r="N14" t="str">
        <f t="shared" si="6"/>
        <v>784</v>
      </c>
      <c r="O14" t="str">
        <f t="shared" si="6"/>
        <v>729</v>
      </c>
      <c r="P14" t="str">
        <f t="shared" si="6"/>
        <v>1089</v>
      </c>
    </row>
    <row r="15" ht="14.25" customHeight="1">
      <c r="A15" t="s">
        <v>125</v>
      </c>
      <c r="B15" s="1">
        <v>20.5</v>
      </c>
      <c r="C15" s="1">
        <v>28.5</v>
      </c>
      <c r="D15" s="1">
        <v>21.5</v>
      </c>
      <c r="E15" s="1">
        <v>25.5</v>
      </c>
      <c r="F15" t="str">
        <f t="shared" si="4"/>
        <v>96</v>
      </c>
      <c r="G15" t="str">
        <f t="shared" si="5"/>
        <v>2304</v>
      </c>
      <c r="I15" s="3" t="s">
        <v>127</v>
      </c>
      <c r="J15" t="str">
        <f>J12-J14</f>
        <v>57.74490741</v>
      </c>
      <c r="M15" t="str">
        <f t="shared" ref="M15:P15" si="7">B15^2</f>
        <v>420.25</v>
      </c>
      <c r="N15" t="str">
        <f t="shared" si="7"/>
        <v>812.25</v>
      </c>
      <c r="O15" t="str">
        <f t="shared" si="7"/>
        <v>462.25</v>
      </c>
      <c r="P15" t="str">
        <f t="shared" si="7"/>
        <v>650.25</v>
      </c>
    </row>
    <row r="16" ht="14.25" customHeight="1">
      <c r="B16" t="str">
        <f t="shared" ref="B16:E16" si="8">SUM(B13:B15)</f>
        <v>65.6</v>
      </c>
      <c r="C16" t="str">
        <f t="shared" si="8"/>
        <v>81.53333333</v>
      </c>
      <c r="D16" t="str">
        <f t="shared" si="8"/>
        <v>71</v>
      </c>
      <c r="E16" t="str">
        <f t="shared" si="8"/>
        <v>84</v>
      </c>
      <c r="G16" t="str">
        <f>SUM(G13:G15)</f>
        <v>7675.137778</v>
      </c>
    </row>
    <row r="17" ht="14.25" customHeight="1">
      <c r="B17" t="str">
        <f t="shared" ref="B17:E17" si="9">(B16^2)/3</f>
        <v>1434.453333</v>
      </c>
      <c r="C17" t="str">
        <f t="shared" si="9"/>
        <v>2215.894815</v>
      </c>
      <c r="D17" t="str">
        <f t="shared" si="9"/>
        <v>1680.333333</v>
      </c>
      <c r="E17" t="str">
        <f t="shared" si="9"/>
        <v>2352</v>
      </c>
      <c r="F17" t="str">
        <f>SUM(B17:E17)</f>
        <v>7682.681481</v>
      </c>
    </row>
    <row r="18" ht="14.25" customHeight="1"/>
    <row r="19" ht="14.25" customHeight="1"/>
    <row r="20" ht="14.25" customHeight="1">
      <c r="C20" s="2" t="s">
        <v>128</v>
      </c>
    </row>
    <row r="21" ht="14.25" customHeight="1">
      <c r="B21" s="1" t="s">
        <v>36</v>
      </c>
      <c r="C21" s="1" t="s">
        <v>12</v>
      </c>
      <c r="D21" s="1" t="s">
        <v>13</v>
      </c>
      <c r="E21" s="1" t="s">
        <v>14</v>
      </c>
      <c r="F21" s="1" t="s">
        <v>28</v>
      </c>
    </row>
    <row r="22" ht="14.25" customHeight="1">
      <c r="B22" s="1" t="s">
        <v>42</v>
      </c>
      <c r="C22" s="1">
        <v>2.0</v>
      </c>
      <c r="D22" s="1" t="str">
        <f>J12</f>
        <v>68.09185185</v>
      </c>
      <c r="E22" s="1" t="str">
        <f t="shared" ref="E22:E24" si="10">D22/C22</f>
        <v>34.04592593</v>
      </c>
      <c r="F22" s="1" t="str">
        <f>E22/E24</f>
        <v>10.11042675</v>
      </c>
    </row>
    <row r="23" ht="14.25" customHeight="1">
      <c r="B23" s="1" t="s">
        <v>69</v>
      </c>
      <c r="C23" s="1">
        <v>3.0</v>
      </c>
      <c r="D23" s="1" t="str">
        <f>J11</f>
        <v>75.63555556</v>
      </c>
      <c r="E23" s="1" t="str">
        <f t="shared" si="10"/>
        <v>25.21185185</v>
      </c>
      <c r="F23" s="1" t="str">
        <f>E23/E24</f>
        <v>7.487021557</v>
      </c>
    </row>
    <row r="24" ht="14.25" customHeight="1">
      <c r="B24" s="1" t="s">
        <v>43</v>
      </c>
      <c r="C24" s="1">
        <v>6.0</v>
      </c>
      <c r="D24" s="1" t="str">
        <f>J13</f>
        <v>20.20444444</v>
      </c>
      <c r="E24" s="1" t="str">
        <f t="shared" si="10"/>
        <v>3.367407407</v>
      </c>
      <c r="F24" s="1"/>
    </row>
    <row r="25" ht="14.25" customHeight="1">
      <c r="B25" s="1" t="s">
        <v>45</v>
      </c>
      <c r="C25" s="1">
        <v>11.0</v>
      </c>
      <c r="D25" s="1"/>
      <c r="E25" s="1"/>
      <c r="F25" s="1"/>
    </row>
    <row r="26" ht="14.25" customHeight="1">
      <c r="H26" s="2" t="s">
        <v>129</v>
      </c>
    </row>
    <row r="27" ht="14.25" customHeight="1">
      <c r="C27" s="2" t="s">
        <v>130</v>
      </c>
    </row>
    <row r="28" ht="14.25" customHeight="1">
      <c r="B28" s="1" t="s">
        <v>36</v>
      </c>
      <c r="C28" s="1" t="s">
        <v>12</v>
      </c>
      <c r="D28" s="1" t="s">
        <v>13</v>
      </c>
      <c r="E28" s="1" t="s">
        <v>14</v>
      </c>
      <c r="F28" s="1" t="s">
        <v>28</v>
      </c>
    </row>
    <row r="29" ht="14.25" customHeight="1">
      <c r="B29" s="1" t="s">
        <v>42</v>
      </c>
      <c r="C29" s="1">
        <v>2.0</v>
      </c>
      <c r="D29" s="1" t="str">
        <f>J15</f>
        <v>57.74490741</v>
      </c>
      <c r="E29" s="1" t="str">
        <f t="shared" ref="E29:E31" si="11">D29/C29</f>
        <v>28.8724537</v>
      </c>
      <c r="F29" s="1" t="str">
        <f>E29/E31</f>
        <v>7.145074883</v>
      </c>
    </row>
    <row r="30" ht="14.25" customHeight="1">
      <c r="B30" s="1" t="s">
        <v>69</v>
      </c>
      <c r="C30" s="1">
        <v>3.0</v>
      </c>
      <c r="D30" s="1" t="str">
        <f t="shared" ref="D30:D31" si="12">D23</f>
        <v>75.63555556</v>
      </c>
      <c r="E30" s="1" t="str">
        <f t="shared" si="11"/>
        <v>25.21185185</v>
      </c>
      <c r="F30" s="1" t="str">
        <f>E30/E31</f>
        <v>6.239184631</v>
      </c>
    </row>
    <row r="31" ht="14.25" customHeight="1">
      <c r="B31" s="1" t="s">
        <v>43</v>
      </c>
      <c r="C31" s="1">
        <v>5.0</v>
      </c>
      <c r="D31" s="1" t="str">
        <f t="shared" si="12"/>
        <v>20.20444444</v>
      </c>
      <c r="E31" s="1" t="str">
        <f t="shared" si="11"/>
        <v>4.040888889</v>
      </c>
      <c r="F31" s="1"/>
    </row>
    <row r="32" ht="14.25" customHeight="1">
      <c r="B32" s="1" t="s">
        <v>45</v>
      </c>
      <c r="C32" s="1">
        <v>10.0</v>
      </c>
      <c r="D32" s="1"/>
      <c r="E32" s="1"/>
      <c r="F32" s="1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3">
    <mergeCell ref="C20:D20"/>
    <mergeCell ref="C27:D27"/>
    <mergeCell ref="H26:J28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prac 1</vt:lpstr>
      <vt:lpstr>prac 2</vt:lpstr>
      <vt:lpstr>prac 3</vt:lpstr>
      <vt:lpstr>prac 4</vt:lpstr>
      <vt:lpstr>prac 5</vt:lpstr>
      <vt:lpstr>PRAC 9</vt:lpstr>
      <vt:lpstr>prac 8</vt:lpstr>
      <vt:lpstr>prac 7</vt:lpstr>
      <vt:lpstr>prac 6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2024-05-10T13:45:27Z</dcterms:created>
  <dc:creator>apoorva</dc:creator>
  <cp:lastModifiedBy>apoorva</cp:lastModifiedBy>
  <dcterms:modified xsi:type="dcterms:W3CDTF">2024-05-12T11:50:44Z</dcterms:modified>
</cp:coreProperties>
</file>