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ga\Dropbox\DG_Research Apprenticeship\2020-2021\Grant Kim\Descriptive Stat\"/>
    </mc:Choice>
  </mc:AlternateContent>
  <xr:revisionPtr revIDLastSave="0" documentId="13_ncr:1_{FB4E4B89-C30A-42E3-A0E4-C908F1F5673A}" xr6:coauthVersionLast="46" xr6:coauthVersionMax="46" xr10:uidLastSave="{00000000-0000-0000-0000-000000000000}"/>
  <bookViews>
    <workbookView xWindow="-28920" yWindow="-3375" windowWidth="29040" windowHeight="15840" activeTab="1" xr2:uid="{17B4706E-2BC8-4C88-AC3A-95F62D32639E}"/>
  </bookViews>
  <sheets>
    <sheet name="CHINA" sheetId="1" r:id="rId1"/>
    <sheet name="NON-CHI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2" l="1"/>
  <c r="I115" i="2" s="1"/>
  <c r="I98" i="2"/>
  <c r="I95" i="2"/>
  <c r="I93" i="2"/>
  <c r="I78" i="2"/>
  <c r="I58" i="2"/>
  <c r="I60" i="2" s="1"/>
  <c r="I43" i="2"/>
  <c r="I38" i="2"/>
  <c r="I40" i="2" s="1"/>
  <c r="I23" i="2"/>
  <c r="I20" i="2"/>
  <c r="I18" i="2"/>
  <c r="I3" i="2"/>
  <c r="AA113" i="1"/>
  <c r="AA115" i="1" s="1"/>
  <c r="AA98" i="1"/>
  <c r="AA97" i="1"/>
  <c r="AA93" i="1"/>
  <c r="AA95" i="1" s="1"/>
  <c r="AA78" i="1"/>
  <c r="AA77" i="1"/>
  <c r="AA58" i="1"/>
  <c r="AA60" i="1" s="1"/>
  <c r="AA43" i="1"/>
  <c r="AA42" i="1"/>
  <c r="AA38" i="1"/>
  <c r="AA40" i="1" s="1"/>
  <c r="AA23" i="1"/>
  <c r="AA22" i="1"/>
  <c r="AA18" i="1"/>
  <c r="AA20" i="1" s="1"/>
  <c r="AA3" i="1"/>
  <c r="AA2" i="1"/>
  <c r="R113" i="1"/>
  <c r="R115" i="1" s="1"/>
  <c r="R98" i="1"/>
  <c r="R97" i="1"/>
  <c r="R93" i="1"/>
  <c r="R95" i="1" s="1"/>
  <c r="R78" i="1"/>
  <c r="R77" i="1"/>
  <c r="R58" i="1"/>
  <c r="R60" i="1" s="1"/>
  <c r="R43" i="1"/>
  <c r="R42" i="1"/>
  <c r="R38" i="1"/>
  <c r="R40" i="1" s="1"/>
  <c r="R23" i="1"/>
  <c r="R22" i="1"/>
  <c r="R2" i="1"/>
  <c r="R18" i="1"/>
  <c r="R20" i="1" s="1"/>
  <c r="R3" i="1"/>
  <c r="I113" i="1"/>
  <c r="I115" i="1" s="1"/>
  <c r="I98" i="1"/>
  <c r="I97" i="1"/>
  <c r="I93" i="1"/>
  <c r="I95" i="1" s="1"/>
  <c r="I78" i="1"/>
  <c r="I77" i="1"/>
  <c r="I60" i="1"/>
  <c r="I58" i="1"/>
  <c r="I43" i="1"/>
  <c r="I42" i="1"/>
  <c r="I38" i="1"/>
  <c r="I23" i="1"/>
  <c r="I40" i="1" s="1"/>
  <c r="I22" i="1"/>
  <c r="I20" i="1"/>
  <c r="I18" i="1"/>
  <c r="I3" i="1"/>
  <c r="I2" i="1"/>
  <c r="N77" i="2"/>
  <c r="L4" i="2"/>
  <c r="G116" i="2"/>
  <c r="E116" i="2"/>
  <c r="Y115" i="2"/>
  <c r="W115" i="2"/>
  <c r="P115" i="2"/>
  <c r="N115" i="2"/>
  <c r="Y114" i="2"/>
  <c r="W114" i="2"/>
  <c r="P114" i="2"/>
  <c r="N114" i="2"/>
  <c r="G113" i="2"/>
  <c r="G114" i="2" s="1"/>
  <c r="E113" i="2"/>
  <c r="E114" i="2" s="1"/>
  <c r="G112" i="2"/>
  <c r="E112" i="2"/>
  <c r="W111" i="2"/>
  <c r="P111" i="2"/>
  <c r="N111" i="2"/>
  <c r="W110" i="2"/>
  <c r="P110" i="2"/>
  <c r="N110" i="2"/>
  <c r="Y111" i="2"/>
  <c r="E109" i="2"/>
  <c r="E110" i="2" s="1"/>
  <c r="G108" i="2"/>
  <c r="E108" i="2"/>
  <c r="Y107" i="2"/>
  <c r="W107" i="2"/>
  <c r="P107" i="2"/>
  <c r="N107" i="2"/>
  <c r="Y106" i="2"/>
  <c r="W106" i="2"/>
  <c r="P106" i="2"/>
  <c r="N106" i="2"/>
  <c r="G105" i="2"/>
  <c r="G106" i="2" s="1"/>
  <c r="E105" i="2"/>
  <c r="G104" i="2"/>
  <c r="E104" i="2"/>
  <c r="Y103" i="2"/>
  <c r="W103" i="2"/>
  <c r="P103" i="2"/>
  <c r="N103" i="2"/>
  <c r="Y102" i="2"/>
  <c r="W102" i="2"/>
  <c r="P102" i="2"/>
  <c r="N102" i="2"/>
  <c r="G101" i="2"/>
  <c r="G102" i="2" s="1"/>
  <c r="E101" i="2"/>
  <c r="G100" i="2"/>
  <c r="E100" i="2"/>
  <c r="Y99" i="2"/>
  <c r="W99" i="2"/>
  <c r="P99" i="2"/>
  <c r="N99" i="2"/>
  <c r="G98" i="2"/>
  <c r="G99" i="2" s="1"/>
  <c r="E98" i="2"/>
  <c r="G97" i="2"/>
  <c r="E97" i="2"/>
  <c r="Z96" i="2"/>
  <c r="Y96" i="2"/>
  <c r="X96" i="2"/>
  <c r="W96" i="2"/>
  <c r="Q96" i="2"/>
  <c r="H96" i="2" s="1"/>
  <c r="P96" i="2"/>
  <c r="G96" i="2" s="1"/>
  <c r="O96" i="2"/>
  <c r="F96" i="2" s="1"/>
  <c r="N96" i="2"/>
  <c r="D96" i="2"/>
  <c r="C96" i="2"/>
  <c r="V95" i="2"/>
  <c r="U95" i="2"/>
  <c r="M95" i="2"/>
  <c r="L95" i="2"/>
  <c r="V94" i="2"/>
  <c r="U94" i="2"/>
  <c r="M94" i="2"/>
  <c r="L94" i="2"/>
  <c r="Z93" i="2"/>
  <c r="Y93" i="2"/>
  <c r="X93" i="2"/>
  <c r="W93" i="2"/>
  <c r="E93" i="2" s="1"/>
  <c r="P93" i="2"/>
  <c r="O93" i="2"/>
  <c r="N93" i="2"/>
  <c r="D93" i="2"/>
  <c r="C93" i="2"/>
  <c r="Z92" i="2"/>
  <c r="H92" i="2" s="1"/>
  <c r="Y92" i="2"/>
  <c r="X92" i="2"/>
  <c r="W92" i="2"/>
  <c r="E92" i="2" s="1"/>
  <c r="Q92" i="2"/>
  <c r="P92" i="2"/>
  <c r="O92" i="2"/>
  <c r="F92" i="2" s="1"/>
  <c r="N92" i="2"/>
  <c r="D92" i="2"/>
  <c r="C92" i="2"/>
  <c r="V91" i="2"/>
  <c r="U91" i="2"/>
  <c r="M91" i="2"/>
  <c r="L91" i="2"/>
  <c r="V90" i="2"/>
  <c r="U90" i="2"/>
  <c r="M90" i="2"/>
  <c r="L90" i="2"/>
  <c r="Z89" i="2"/>
  <c r="Y89" i="2"/>
  <c r="X89" i="2"/>
  <c r="W89" i="2"/>
  <c r="Q89" i="2"/>
  <c r="H89" i="2" s="1"/>
  <c r="P89" i="2"/>
  <c r="O89" i="2"/>
  <c r="N89" i="2"/>
  <c r="E89" i="2" s="1"/>
  <c r="D89" i="2"/>
  <c r="C89" i="2"/>
  <c r="Z88" i="2"/>
  <c r="Y88" i="2"/>
  <c r="G88" i="2" s="1"/>
  <c r="X88" i="2"/>
  <c r="W88" i="2"/>
  <c r="Q88" i="2"/>
  <c r="H88" i="2" s="1"/>
  <c r="P88" i="2"/>
  <c r="O88" i="2"/>
  <c r="N88" i="2"/>
  <c r="D88" i="2"/>
  <c r="C88" i="2"/>
  <c r="V87" i="2"/>
  <c r="U87" i="2"/>
  <c r="M87" i="2"/>
  <c r="L87" i="2"/>
  <c r="V86" i="2"/>
  <c r="U86" i="2"/>
  <c r="M86" i="2"/>
  <c r="L86" i="2"/>
  <c r="Z85" i="2"/>
  <c r="Y85" i="2"/>
  <c r="X85" i="2"/>
  <c r="Q85" i="2"/>
  <c r="P85" i="2"/>
  <c r="G85" i="2"/>
  <c r="D85" i="2"/>
  <c r="D87" i="2" s="1"/>
  <c r="C85" i="2"/>
  <c r="Z84" i="2"/>
  <c r="X84" i="2"/>
  <c r="Q84" i="2"/>
  <c r="H84" i="2" s="1"/>
  <c r="P84" i="2"/>
  <c r="D84" i="2"/>
  <c r="C84" i="2"/>
  <c r="V83" i="2"/>
  <c r="U83" i="2"/>
  <c r="M83" i="2"/>
  <c r="L83" i="2"/>
  <c r="V82" i="2"/>
  <c r="U82" i="2"/>
  <c r="M82" i="2"/>
  <c r="L82" i="2"/>
  <c r="Z81" i="2"/>
  <c r="D81" i="2"/>
  <c r="C81" i="2"/>
  <c r="C83" i="2" s="1"/>
  <c r="Z80" i="2"/>
  <c r="Y80" i="2"/>
  <c r="X80" i="2"/>
  <c r="W80" i="2"/>
  <c r="E80" i="2" s="1"/>
  <c r="Q80" i="2"/>
  <c r="P80" i="2"/>
  <c r="O80" i="2"/>
  <c r="N80" i="2"/>
  <c r="H80" i="2"/>
  <c r="G80" i="2"/>
  <c r="D80" i="2"/>
  <c r="C80" i="2"/>
  <c r="V79" i="2"/>
  <c r="U79" i="2"/>
  <c r="M79" i="2"/>
  <c r="L79" i="2"/>
  <c r="Z78" i="2"/>
  <c r="Y78" i="2"/>
  <c r="X78" i="2"/>
  <c r="F78" i="2" s="1"/>
  <c r="W78" i="2"/>
  <c r="E78" i="2" s="1"/>
  <c r="Q78" i="2"/>
  <c r="O78" i="2"/>
  <c r="N78" i="2"/>
  <c r="N95" i="2" s="1"/>
  <c r="D78" i="2"/>
  <c r="D79" i="2" s="1"/>
  <c r="C78" i="2"/>
  <c r="D77" i="2"/>
  <c r="C77" i="2"/>
  <c r="H76" i="2"/>
  <c r="F76" i="2"/>
  <c r="D76" i="2"/>
  <c r="C76" i="2"/>
  <c r="X75" i="2"/>
  <c r="Q75" i="2"/>
  <c r="M75" i="2"/>
  <c r="H75" i="2"/>
  <c r="F75" i="2"/>
  <c r="D75" i="2"/>
  <c r="C75" i="2"/>
  <c r="Z74" i="2"/>
  <c r="Y74" i="2"/>
  <c r="Y76" i="2" s="1"/>
  <c r="X74" i="2"/>
  <c r="X76" i="2" s="1"/>
  <c r="W74" i="2"/>
  <c r="W75" i="2" s="1"/>
  <c r="V74" i="2"/>
  <c r="U74" i="2"/>
  <c r="U76" i="2" s="1"/>
  <c r="Q74" i="2"/>
  <c r="Q76" i="2" s="1"/>
  <c r="P74" i="2"/>
  <c r="P75" i="2" s="1"/>
  <c r="O74" i="2"/>
  <c r="N74" i="2"/>
  <c r="N75" i="2" s="1"/>
  <c r="M74" i="2"/>
  <c r="M76" i="2" s="1"/>
  <c r="L74" i="2"/>
  <c r="L75" i="2" s="1"/>
  <c r="G74" i="2"/>
  <c r="Z73" i="2"/>
  <c r="Y73" i="2"/>
  <c r="X73" i="2"/>
  <c r="V73" i="2"/>
  <c r="U73" i="2"/>
  <c r="Q73" i="2"/>
  <c r="P73" i="2"/>
  <c r="O73" i="2"/>
  <c r="M73" i="2"/>
  <c r="L73" i="2"/>
  <c r="H73" i="2"/>
  <c r="F73" i="2"/>
  <c r="D73" i="2"/>
  <c r="C73" i="2"/>
  <c r="Z72" i="2"/>
  <c r="Y72" i="2"/>
  <c r="X72" i="2"/>
  <c r="W72" i="2"/>
  <c r="V72" i="2"/>
  <c r="U72" i="2"/>
  <c r="Q72" i="2"/>
  <c r="P72" i="2"/>
  <c r="O72" i="2"/>
  <c r="N72" i="2"/>
  <c r="M72" i="2"/>
  <c r="L72" i="2"/>
  <c r="H72" i="2"/>
  <c r="F72" i="2"/>
  <c r="D72" i="2"/>
  <c r="C72" i="2"/>
  <c r="Z70" i="2"/>
  <c r="Y70" i="2"/>
  <c r="X70" i="2"/>
  <c r="V70" i="2"/>
  <c r="U70" i="2"/>
  <c r="Q70" i="2"/>
  <c r="P70" i="2"/>
  <c r="O70" i="2"/>
  <c r="M70" i="2"/>
  <c r="L70" i="2"/>
  <c r="H70" i="2"/>
  <c r="F70" i="2"/>
  <c r="D70" i="2"/>
  <c r="C70" i="2"/>
  <c r="Z69" i="2"/>
  <c r="Y69" i="2"/>
  <c r="X69" i="2"/>
  <c r="W69" i="2"/>
  <c r="V69" i="2"/>
  <c r="U69" i="2"/>
  <c r="Q69" i="2"/>
  <c r="P69" i="2"/>
  <c r="O69" i="2"/>
  <c r="N69" i="2"/>
  <c r="M69" i="2"/>
  <c r="L69" i="2"/>
  <c r="H69" i="2"/>
  <c r="F69" i="2"/>
  <c r="D69" i="2"/>
  <c r="C69" i="2"/>
  <c r="G68" i="2"/>
  <c r="E68" i="2"/>
  <c r="E70" i="2" s="1"/>
  <c r="Z67" i="2"/>
  <c r="Y67" i="2"/>
  <c r="X67" i="2"/>
  <c r="V67" i="2"/>
  <c r="U67" i="2"/>
  <c r="Q67" i="2"/>
  <c r="P67" i="2"/>
  <c r="O67" i="2"/>
  <c r="M67" i="2"/>
  <c r="L67" i="2"/>
  <c r="H67" i="2"/>
  <c r="F67" i="2"/>
  <c r="D67" i="2"/>
  <c r="C67" i="2"/>
  <c r="Z66" i="2"/>
  <c r="Y66" i="2"/>
  <c r="X66" i="2"/>
  <c r="W66" i="2"/>
  <c r="V66" i="2"/>
  <c r="U66" i="2"/>
  <c r="Q66" i="2"/>
  <c r="P66" i="2"/>
  <c r="O66" i="2"/>
  <c r="N66" i="2"/>
  <c r="M66" i="2"/>
  <c r="L66" i="2"/>
  <c r="H66" i="2"/>
  <c r="F66" i="2"/>
  <c r="D66" i="2"/>
  <c r="C66" i="2"/>
  <c r="G65" i="2"/>
  <c r="E65" i="2"/>
  <c r="E74" i="2" s="1"/>
  <c r="G63" i="2"/>
  <c r="G73" i="2" s="1"/>
  <c r="E63" i="2"/>
  <c r="E73" i="2" s="1"/>
  <c r="Y62" i="2"/>
  <c r="Y64" i="2" s="1"/>
  <c r="W62" i="2"/>
  <c r="W64" i="2" s="1"/>
  <c r="P62" i="2"/>
  <c r="P64" i="2" s="1"/>
  <c r="N62" i="2"/>
  <c r="N64" i="2" s="1"/>
  <c r="G62" i="2"/>
  <c r="G72" i="2" s="1"/>
  <c r="E62" i="2"/>
  <c r="E72" i="2" s="1"/>
  <c r="H61" i="2"/>
  <c r="G61" i="2"/>
  <c r="F61" i="2"/>
  <c r="E61" i="2"/>
  <c r="Z60" i="2"/>
  <c r="Y60" i="2"/>
  <c r="X60" i="2"/>
  <c r="W60" i="2"/>
  <c r="Q60" i="2"/>
  <c r="P60" i="2"/>
  <c r="O60" i="2"/>
  <c r="N60" i="2"/>
  <c r="Z59" i="2"/>
  <c r="Y59" i="2"/>
  <c r="X59" i="2"/>
  <c r="W59" i="2"/>
  <c r="Q59" i="2"/>
  <c r="P59" i="2"/>
  <c r="O59" i="2"/>
  <c r="N59" i="2"/>
  <c r="H58" i="2"/>
  <c r="G58" i="2"/>
  <c r="F58" i="2"/>
  <c r="E58" i="2"/>
  <c r="H57" i="2"/>
  <c r="G57" i="2"/>
  <c r="F57" i="2"/>
  <c r="E57" i="2"/>
  <c r="Z56" i="2"/>
  <c r="Y56" i="2"/>
  <c r="X56" i="2"/>
  <c r="W56" i="2"/>
  <c r="Q56" i="2"/>
  <c r="P56" i="2"/>
  <c r="O56" i="2"/>
  <c r="N56" i="2"/>
  <c r="Z55" i="2"/>
  <c r="Y55" i="2"/>
  <c r="X55" i="2"/>
  <c r="W55" i="2"/>
  <c r="Q55" i="2"/>
  <c r="P55" i="2"/>
  <c r="O55" i="2"/>
  <c r="N55" i="2"/>
  <c r="H54" i="2"/>
  <c r="G54" i="2"/>
  <c r="F54" i="2"/>
  <c r="E54" i="2"/>
  <c r="H53" i="2"/>
  <c r="G53" i="2"/>
  <c r="F53" i="2"/>
  <c r="E53" i="2"/>
  <c r="Z52" i="2"/>
  <c r="Y52" i="2"/>
  <c r="X52" i="2"/>
  <c r="W52" i="2"/>
  <c r="Q52" i="2"/>
  <c r="P52" i="2"/>
  <c r="O52" i="2"/>
  <c r="N52" i="2"/>
  <c r="Z51" i="2"/>
  <c r="Y51" i="2"/>
  <c r="X51" i="2"/>
  <c r="W51" i="2"/>
  <c r="Q51" i="2"/>
  <c r="P51" i="2"/>
  <c r="O51" i="2"/>
  <c r="N51" i="2"/>
  <c r="H50" i="2"/>
  <c r="G50" i="2"/>
  <c r="F50" i="2"/>
  <c r="E50" i="2"/>
  <c r="H49" i="2"/>
  <c r="G49" i="2"/>
  <c r="F49" i="2"/>
  <c r="E49" i="2"/>
  <c r="Z48" i="2"/>
  <c r="Y48" i="2"/>
  <c r="X48" i="2"/>
  <c r="W48" i="2"/>
  <c r="Q48" i="2"/>
  <c r="P48" i="2"/>
  <c r="O48" i="2"/>
  <c r="N48" i="2"/>
  <c r="Z47" i="2"/>
  <c r="Y47" i="2"/>
  <c r="X47" i="2"/>
  <c r="W47" i="2"/>
  <c r="Q47" i="2"/>
  <c r="P47" i="2"/>
  <c r="O47" i="2"/>
  <c r="N47" i="2"/>
  <c r="H46" i="2"/>
  <c r="G46" i="2"/>
  <c r="F46" i="2"/>
  <c r="E46" i="2"/>
  <c r="H45" i="2"/>
  <c r="G45" i="2"/>
  <c r="F45" i="2"/>
  <c r="E45" i="2"/>
  <c r="Z44" i="2"/>
  <c r="Y44" i="2"/>
  <c r="X44" i="2"/>
  <c r="W44" i="2"/>
  <c r="Q44" i="2"/>
  <c r="P44" i="2"/>
  <c r="O44" i="2"/>
  <c r="N44" i="2"/>
  <c r="H43" i="2"/>
  <c r="H44" i="2" s="1"/>
  <c r="G43" i="2"/>
  <c r="G44" i="2" s="1"/>
  <c r="F43" i="2"/>
  <c r="F44" i="2" s="1"/>
  <c r="E43" i="2"/>
  <c r="E44" i="2" s="1"/>
  <c r="H42" i="2"/>
  <c r="G42" i="2"/>
  <c r="F42" i="2"/>
  <c r="E42" i="2"/>
  <c r="H41" i="2"/>
  <c r="G41" i="2"/>
  <c r="F41" i="2"/>
  <c r="E41" i="2"/>
  <c r="Z40" i="2"/>
  <c r="Y40" i="2"/>
  <c r="X40" i="2"/>
  <c r="W40" i="2"/>
  <c r="O40" i="2"/>
  <c r="N40" i="2"/>
  <c r="G38" i="2"/>
  <c r="F38" i="2"/>
  <c r="E38" i="2"/>
  <c r="H37" i="2"/>
  <c r="G37" i="2"/>
  <c r="F37" i="2"/>
  <c r="E37" i="2"/>
  <c r="Z36" i="2"/>
  <c r="Y36" i="2"/>
  <c r="X36" i="2"/>
  <c r="W36" i="2"/>
  <c r="Q36" i="2"/>
  <c r="O36" i="2"/>
  <c r="N36" i="2"/>
  <c r="H34" i="2"/>
  <c r="G34" i="2"/>
  <c r="F34" i="2"/>
  <c r="E34" i="2"/>
  <c r="H33" i="2"/>
  <c r="G33" i="2"/>
  <c r="F33" i="2"/>
  <c r="E33" i="2"/>
  <c r="Z32" i="2"/>
  <c r="Y32" i="2"/>
  <c r="X32" i="2"/>
  <c r="Q32" i="2"/>
  <c r="O32" i="2"/>
  <c r="O85" i="2"/>
  <c r="N31" i="2"/>
  <c r="H30" i="2"/>
  <c r="G30" i="2"/>
  <c r="F30" i="2"/>
  <c r="F32" i="2" s="1"/>
  <c r="E30" i="2"/>
  <c r="Y84" i="2"/>
  <c r="G84" i="2" s="1"/>
  <c r="W84" i="2"/>
  <c r="O84" i="2"/>
  <c r="N84" i="2"/>
  <c r="H29" i="2"/>
  <c r="G29" i="2"/>
  <c r="F29" i="2"/>
  <c r="E29" i="2"/>
  <c r="Z28" i="2"/>
  <c r="Y28" i="2"/>
  <c r="W28" i="2"/>
  <c r="N28" i="2"/>
  <c r="Y81" i="2"/>
  <c r="X81" i="2"/>
  <c r="W81" i="2"/>
  <c r="Q28" i="2"/>
  <c r="P81" i="2"/>
  <c r="O81" i="2"/>
  <c r="N81" i="2"/>
  <c r="H26" i="2"/>
  <c r="H28" i="2" s="1"/>
  <c r="G26" i="2"/>
  <c r="F26" i="2"/>
  <c r="E26" i="2"/>
  <c r="H25" i="2"/>
  <c r="G25" i="2"/>
  <c r="F25" i="2"/>
  <c r="E25" i="2"/>
  <c r="X24" i="2"/>
  <c r="O24" i="2"/>
  <c r="P36" i="2"/>
  <c r="H23" i="2"/>
  <c r="G23" i="2"/>
  <c r="F23" i="2"/>
  <c r="F40" i="2" s="1"/>
  <c r="E23" i="2"/>
  <c r="Z22" i="2"/>
  <c r="Y22" i="2"/>
  <c r="X22" i="2"/>
  <c r="W22" i="2"/>
  <c r="W24" i="2" s="1"/>
  <c r="Q31" i="2"/>
  <c r="P31" i="2"/>
  <c r="N24" i="2"/>
  <c r="H22" i="2"/>
  <c r="H31" i="2" s="1"/>
  <c r="G22" i="2"/>
  <c r="F22" i="2"/>
  <c r="F39" i="2" s="1"/>
  <c r="E22" i="2"/>
  <c r="E39" i="2" s="1"/>
  <c r="H21" i="2"/>
  <c r="G21" i="2"/>
  <c r="F21" i="2"/>
  <c r="E21" i="2"/>
  <c r="D21" i="2"/>
  <c r="C21" i="2"/>
  <c r="Z20" i="2"/>
  <c r="Y20" i="2"/>
  <c r="V20" i="2"/>
  <c r="U20" i="2"/>
  <c r="P20" i="2"/>
  <c r="M20" i="2"/>
  <c r="L20" i="2"/>
  <c r="M19" i="2"/>
  <c r="L19" i="2"/>
  <c r="F18" i="2"/>
  <c r="W20" i="2"/>
  <c r="H18" i="2"/>
  <c r="O20" i="2"/>
  <c r="N19" i="2"/>
  <c r="G18" i="2"/>
  <c r="D18" i="2"/>
  <c r="C18" i="2"/>
  <c r="H17" i="2"/>
  <c r="G17" i="2"/>
  <c r="F17" i="2"/>
  <c r="E17" i="2"/>
  <c r="D17" i="2"/>
  <c r="C17" i="2"/>
  <c r="Z16" i="2"/>
  <c r="Y16" i="2"/>
  <c r="X16" i="2"/>
  <c r="V16" i="2"/>
  <c r="U16" i="2"/>
  <c r="Q16" i="2"/>
  <c r="P16" i="2"/>
  <c r="O16" i="2"/>
  <c r="M16" i="2"/>
  <c r="L16" i="2"/>
  <c r="W15" i="2"/>
  <c r="N15" i="2"/>
  <c r="M15" i="2"/>
  <c r="L15" i="2"/>
  <c r="H14" i="2"/>
  <c r="G14" i="2"/>
  <c r="F14" i="2"/>
  <c r="E14" i="2"/>
  <c r="E15" i="2" s="1"/>
  <c r="D14" i="2"/>
  <c r="C14" i="2"/>
  <c r="H13" i="2"/>
  <c r="G13" i="2"/>
  <c r="F13" i="2"/>
  <c r="E13" i="2"/>
  <c r="D13" i="2"/>
  <c r="C13" i="2"/>
  <c r="Z12" i="2"/>
  <c r="Y12" i="2"/>
  <c r="X12" i="2"/>
  <c r="V12" i="2"/>
  <c r="U12" i="2"/>
  <c r="Q12" i="2"/>
  <c r="P12" i="2"/>
  <c r="O12" i="2"/>
  <c r="M12" i="2"/>
  <c r="L12" i="2"/>
  <c r="W11" i="2"/>
  <c r="Q11" i="2"/>
  <c r="N11" i="2"/>
  <c r="M11" i="2"/>
  <c r="L11" i="2"/>
  <c r="H10" i="2"/>
  <c r="G10" i="2"/>
  <c r="F10" i="2"/>
  <c r="E10" i="2"/>
  <c r="D10" i="2"/>
  <c r="C10" i="2"/>
  <c r="H9" i="2"/>
  <c r="G9" i="2"/>
  <c r="F9" i="2"/>
  <c r="E9" i="2"/>
  <c r="D9" i="2"/>
  <c r="C9" i="2"/>
  <c r="Z8" i="2"/>
  <c r="Y8" i="2"/>
  <c r="X8" i="2"/>
  <c r="V8" i="2"/>
  <c r="U8" i="2"/>
  <c r="Q8" i="2"/>
  <c r="O8" i="2"/>
  <c r="M8" i="2"/>
  <c r="L8" i="2"/>
  <c r="Y7" i="2"/>
  <c r="W7" i="2"/>
  <c r="U7" i="2"/>
  <c r="N7" i="2"/>
  <c r="M7" i="2"/>
  <c r="L7" i="2"/>
  <c r="P8" i="2"/>
  <c r="H6" i="2"/>
  <c r="F6" i="2"/>
  <c r="F7" i="2" s="1"/>
  <c r="E6" i="2"/>
  <c r="E7" i="2" s="1"/>
  <c r="D6" i="2"/>
  <c r="C6" i="2"/>
  <c r="C7" i="2" s="1"/>
  <c r="H5" i="2"/>
  <c r="G5" i="2"/>
  <c r="F5" i="2"/>
  <c r="E5" i="2"/>
  <c r="D5" i="2"/>
  <c r="C5" i="2"/>
  <c r="W4" i="2"/>
  <c r="Q4" i="2"/>
  <c r="N4" i="2"/>
  <c r="M4" i="2"/>
  <c r="H3" i="2"/>
  <c r="H4" i="2" s="1"/>
  <c r="G3" i="2"/>
  <c r="F3" i="2"/>
  <c r="E3" i="2"/>
  <c r="D3" i="2"/>
  <c r="D20" i="2" s="1"/>
  <c r="C3" i="2"/>
  <c r="C4" i="2" s="1"/>
  <c r="Z2" i="2"/>
  <c r="Z15" i="2" s="1"/>
  <c r="Y2" i="2"/>
  <c r="Y19" i="2" s="1"/>
  <c r="X2" i="2"/>
  <c r="X7" i="2" s="1"/>
  <c r="V2" i="2"/>
  <c r="V15" i="2" s="1"/>
  <c r="U2" i="2"/>
  <c r="U19" i="2" s="1"/>
  <c r="Q2" i="2"/>
  <c r="P2" i="2"/>
  <c r="P15" i="2" s="1"/>
  <c r="O2" i="2"/>
  <c r="O15" i="2" s="1"/>
  <c r="H2" i="2"/>
  <c r="H15" i="2" s="1"/>
  <c r="F2" i="2"/>
  <c r="E2" i="2"/>
  <c r="E11" i="2" s="1"/>
  <c r="C2" i="2"/>
  <c r="C19" i="2" s="1"/>
  <c r="G101" i="1"/>
  <c r="C2" i="1"/>
  <c r="W93" i="1"/>
  <c r="N77" i="1"/>
  <c r="M91" i="1"/>
  <c r="O30" i="1"/>
  <c r="W30" i="1"/>
  <c r="W32" i="1" s="1"/>
  <c r="N30" i="1"/>
  <c r="N32" i="1" s="1"/>
  <c r="Q26" i="1"/>
  <c r="H26" i="1" s="1"/>
  <c r="Y29" i="1"/>
  <c r="Y84" i="1" s="1"/>
  <c r="Y26" i="1"/>
  <c r="G26" i="1" s="1"/>
  <c r="P26" i="1"/>
  <c r="P28" i="1" s="1"/>
  <c r="X26" i="1"/>
  <c r="Y22" i="1"/>
  <c r="P23" i="1"/>
  <c r="P22" i="1"/>
  <c r="X28" i="1"/>
  <c r="X22" i="1"/>
  <c r="O29" i="1"/>
  <c r="F29" i="1" s="1"/>
  <c r="O26" i="1"/>
  <c r="W29" i="1"/>
  <c r="W84" i="1" s="1"/>
  <c r="W26" i="1"/>
  <c r="N29" i="1"/>
  <c r="N26" i="1"/>
  <c r="Z22" i="1"/>
  <c r="H22" i="1" s="1"/>
  <c r="Q22" i="1"/>
  <c r="P24" i="1"/>
  <c r="X77" i="1"/>
  <c r="O22" i="1"/>
  <c r="W24" i="1"/>
  <c r="W22" i="1"/>
  <c r="N22" i="1"/>
  <c r="O18" i="1"/>
  <c r="X18" i="1"/>
  <c r="Q18" i="1"/>
  <c r="Z8" i="1"/>
  <c r="P6" i="1"/>
  <c r="G6" i="1" s="1"/>
  <c r="Z2" i="1"/>
  <c r="Q2" i="1"/>
  <c r="Q15" i="1" s="1"/>
  <c r="Y2" i="1"/>
  <c r="Y11" i="1" s="1"/>
  <c r="P2" i="1"/>
  <c r="X2" i="1"/>
  <c r="X15" i="1" s="1"/>
  <c r="O2" i="1"/>
  <c r="V2" i="1"/>
  <c r="V7" i="1" s="1"/>
  <c r="U2" i="1"/>
  <c r="U4" i="1" s="1"/>
  <c r="C80" i="1"/>
  <c r="V79" i="1"/>
  <c r="X96" i="1"/>
  <c r="Z96" i="1"/>
  <c r="Y96" i="1"/>
  <c r="W96" i="1"/>
  <c r="Z92" i="1"/>
  <c r="Y92" i="1"/>
  <c r="X92" i="1"/>
  <c r="W92" i="1"/>
  <c r="Z88" i="1"/>
  <c r="Y88" i="1"/>
  <c r="X88" i="1"/>
  <c r="W88" i="1"/>
  <c r="Z84" i="1"/>
  <c r="X84" i="1"/>
  <c r="Z80" i="1"/>
  <c r="X80" i="1"/>
  <c r="Y80" i="1"/>
  <c r="W80" i="1"/>
  <c r="Q96" i="1"/>
  <c r="H96" i="1" s="1"/>
  <c r="P96" i="1"/>
  <c r="O96" i="1"/>
  <c r="F96" i="1" s="1"/>
  <c r="N96" i="1"/>
  <c r="Q92" i="1"/>
  <c r="H92" i="1" s="1"/>
  <c r="P92" i="1"/>
  <c r="G92" i="1" s="1"/>
  <c r="O92" i="1"/>
  <c r="F92" i="1" s="1"/>
  <c r="N92" i="1"/>
  <c r="Q88" i="1"/>
  <c r="P88" i="1"/>
  <c r="O88" i="1"/>
  <c r="F88" i="1" s="1"/>
  <c r="N88" i="1"/>
  <c r="Q84" i="1"/>
  <c r="P84" i="1"/>
  <c r="N84" i="1"/>
  <c r="O80" i="1"/>
  <c r="P80" i="1"/>
  <c r="Q80" i="1"/>
  <c r="N80" i="1"/>
  <c r="G116" i="1"/>
  <c r="G100" i="1"/>
  <c r="E100" i="1"/>
  <c r="E116" i="1"/>
  <c r="G112" i="1"/>
  <c r="E112" i="1"/>
  <c r="G108" i="1"/>
  <c r="E108" i="1"/>
  <c r="G104" i="1"/>
  <c r="E104" i="1"/>
  <c r="D96" i="1"/>
  <c r="C96" i="1"/>
  <c r="E92" i="1"/>
  <c r="D92" i="1"/>
  <c r="C92" i="1"/>
  <c r="D88" i="1"/>
  <c r="C88" i="1"/>
  <c r="D84" i="1"/>
  <c r="C84" i="1"/>
  <c r="D80" i="1"/>
  <c r="E45" i="1"/>
  <c r="H61" i="1"/>
  <c r="G61" i="1"/>
  <c r="F61" i="1"/>
  <c r="E61" i="1"/>
  <c r="H57" i="1"/>
  <c r="G57" i="1"/>
  <c r="F57" i="1"/>
  <c r="E57" i="1"/>
  <c r="H53" i="1"/>
  <c r="G53" i="1"/>
  <c r="F53" i="1"/>
  <c r="E53" i="1"/>
  <c r="H49" i="1"/>
  <c r="G49" i="1"/>
  <c r="F49" i="1"/>
  <c r="E49" i="1"/>
  <c r="H45" i="1"/>
  <c r="G45" i="1"/>
  <c r="F45" i="1"/>
  <c r="G41" i="1"/>
  <c r="H41" i="1"/>
  <c r="F41" i="1"/>
  <c r="E41" i="1"/>
  <c r="H37" i="1"/>
  <c r="G37" i="1"/>
  <c r="F37" i="1"/>
  <c r="E37" i="1"/>
  <c r="H33" i="1"/>
  <c r="G33" i="1"/>
  <c r="F33" i="1"/>
  <c r="E33" i="1"/>
  <c r="H29" i="1"/>
  <c r="H25" i="1"/>
  <c r="G25" i="1"/>
  <c r="F25" i="1"/>
  <c r="E25" i="1"/>
  <c r="H21" i="1"/>
  <c r="G21" i="1"/>
  <c r="F21" i="1"/>
  <c r="E21" i="1"/>
  <c r="D21" i="1"/>
  <c r="C21" i="1"/>
  <c r="D17" i="1"/>
  <c r="E17" i="1"/>
  <c r="F17" i="1"/>
  <c r="G17" i="1"/>
  <c r="H17" i="1"/>
  <c r="C17" i="1"/>
  <c r="D13" i="1"/>
  <c r="E13" i="1"/>
  <c r="F13" i="1"/>
  <c r="G13" i="1"/>
  <c r="H13" i="1"/>
  <c r="C14" i="1"/>
  <c r="C13" i="1"/>
  <c r="D9" i="1"/>
  <c r="E9" i="1"/>
  <c r="F9" i="1"/>
  <c r="G9" i="1"/>
  <c r="H9" i="1"/>
  <c r="C9" i="1"/>
  <c r="D5" i="1"/>
  <c r="E5" i="1"/>
  <c r="F5" i="1"/>
  <c r="G5" i="1"/>
  <c r="H5" i="1"/>
  <c r="C5" i="1"/>
  <c r="G113" i="1"/>
  <c r="E113" i="1"/>
  <c r="W60" i="1"/>
  <c r="L15" i="1"/>
  <c r="E43" i="1"/>
  <c r="F38" i="1"/>
  <c r="E38" i="1"/>
  <c r="H58" i="1"/>
  <c r="G58" i="1"/>
  <c r="D93" i="1"/>
  <c r="C93" i="1"/>
  <c r="C89" i="1"/>
  <c r="W89" i="1"/>
  <c r="E109" i="1"/>
  <c r="H54" i="1"/>
  <c r="G54" i="1"/>
  <c r="F54" i="1"/>
  <c r="E54" i="1"/>
  <c r="H34" i="1"/>
  <c r="G34" i="1"/>
  <c r="F34" i="1"/>
  <c r="D14" i="1"/>
  <c r="E14" i="1"/>
  <c r="F14" i="1"/>
  <c r="G14" i="1"/>
  <c r="H14" i="1"/>
  <c r="C85" i="1"/>
  <c r="H50" i="1"/>
  <c r="F50" i="1"/>
  <c r="E50" i="1"/>
  <c r="H30" i="1"/>
  <c r="F30" i="1"/>
  <c r="E10" i="1"/>
  <c r="F10" i="1"/>
  <c r="G10" i="1"/>
  <c r="H10" i="1"/>
  <c r="C10" i="1"/>
  <c r="D6" i="1"/>
  <c r="E6" i="1"/>
  <c r="F6" i="1"/>
  <c r="H6" i="1"/>
  <c r="C6" i="1"/>
  <c r="G98" i="1"/>
  <c r="E98" i="1"/>
  <c r="D78" i="1"/>
  <c r="C78" i="1"/>
  <c r="H43" i="1"/>
  <c r="G43" i="1"/>
  <c r="F43" i="1"/>
  <c r="H23" i="1"/>
  <c r="F23" i="1"/>
  <c r="E23" i="1"/>
  <c r="D3" i="1"/>
  <c r="E3" i="1"/>
  <c r="F3" i="1"/>
  <c r="G3" i="1"/>
  <c r="H3" i="1"/>
  <c r="C3" i="1"/>
  <c r="W107" i="1"/>
  <c r="Y103" i="1"/>
  <c r="P110" i="1"/>
  <c r="N103" i="1"/>
  <c r="Y99" i="1"/>
  <c r="W111" i="1"/>
  <c r="N111" i="1"/>
  <c r="P111" i="1"/>
  <c r="Y107" i="1"/>
  <c r="N107" i="1"/>
  <c r="P103" i="1"/>
  <c r="C18" i="1"/>
  <c r="Z16" i="1"/>
  <c r="Y16" i="1"/>
  <c r="X16" i="1"/>
  <c r="V16" i="1"/>
  <c r="U16" i="1"/>
  <c r="W15" i="1"/>
  <c r="Z12" i="1"/>
  <c r="Y12" i="1"/>
  <c r="X12" i="1"/>
  <c r="V12" i="1"/>
  <c r="U12" i="1"/>
  <c r="W11" i="1"/>
  <c r="Y8" i="1"/>
  <c r="X8" i="1"/>
  <c r="V8" i="1"/>
  <c r="U8" i="1"/>
  <c r="W7" i="1"/>
  <c r="M16" i="1"/>
  <c r="O16" i="1"/>
  <c r="P16" i="1"/>
  <c r="Q16" i="1"/>
  <c r="L16" i="1"/>
  <c r="O12" i="1"/>
  <c r="P12" i="1"/>
  <c r="Q12" i="1"/>
  <c r="L12" i="1"/>
  <c r="M8" i="1"/>
  <c r="O8" i="1"/>
  <c r="Q8" i="1"/>
  <c r="L8" i="1"/>
  <c r="Z4" i="1"/>
  <c r="N15" i="1"/>
  <c r="M7" i="1"/>
  <c r="O56" i="1"/>
  <c r="P56" i="1"/>
  <c r="Q56" i="1"/>
  <c r="N56" i="1"/>
  <c r="O52" i="1"/>
  <c r="P52" i="1"/>
  <c r="Q52" i="1"/>
  <c r="N52" i="1"/>
  <c r="Q48" i="1"/>
  <c r="Q60" i="1"/>
  <c r="O60" i="1"/>
  <c r="P60" i="1"/>
  <c r="X32" i="1"/>
  <c r="U87" i="1"/>
  <c r="Z93" i="1"/>
  <c r="Y93" i="1"/>
  <c r="V95" i="1"/>
  <c r="U95" i="1"/>
  <c r="U91" i="1"/>
  <c r="Z89" i="1"/>
  <c r="Y89" i="1"/>
  <c r="X89" i="1"/>
  <c r="Z85" i="1"/>
  <c r="X85" i="1"/>
  <c r="W78" i="1"/>
  <c r="Z78" i="1"/>
  <c r="Y78" i="1"/>
  <c r="X78" i="1"/>
  <c r="Z52" i="1"/>
  <c r="W48" i="1"/>
  <c r="Y60" i="1"/>
  <c r="Z60" i="1"/>
  <c r="X56" i="1"/>
  <c r="Y56" i="1"/>
  <c r="Z56" i="1"/>
  <c r="W56" i="1"/>
  <c r="W52" i="1"/>
  <c r="X52" i="1"/>
  <c r="Y40" i="1"/>
  <c r="W40" i="1"/>
  <c r="X40" i="1"/>
  <c r="Z40" i="1"/>
  <c r="X36" i="1"/>
  <c r="Y36" i="1"/>
  <c r="Z36" i="1"/>
  <c r="W36" i="1"/>
  <c r="Z32" i="1"/>
  <c r="Z28" i="1"/>
  <c r="Q28" i="1"/>
  <c r="O32" i="1"/>
  <c r="P32" i="1"/>
  <c r="Q32" i="1"/>
  <c r="O36" i="1"/>
  <c r="Q36" i="1"/>
  <c r="N40" i="1"/>
  <c r="O40" i="1"/>
  <c r="O93" i="1"/>
  <c r="M95" i="1"/>
  <c r="L95" i="1"/>
  <c r="L91" i="1"/>
  <c r="O89" i="1"/>
  <c r="P89" i="1"/>
  <c r="Q89" i="1"/>
  <c r="L87" i="1"/>
  <c r="O85" i="1"/>
  <c r="P85" i="1"/>
  <c r="Q85" i="1"/>
  <c r="Q81" i="1"/>
  <c r="O78" i="1"/>
  <c r="Q78" i="1"/>
  <c r="N78" i="1"/>
  <c r="V87" i="1"/>
  <c r="M87" i="1"/>
  <c r="V83" i="1"/>
  <c r="H46" i="1"/>
  <c r="X55" i="1"/>
  <c r="H42" i="1"/>
  <c r="N28" i="1"/>
  <c r="Z39" i="1"/>
  <c r="Y24" i="1"/>
  <c r="O77" i="1"/>
  <c r="W4" i="1"/>
  <c r="Y109" i="1"/>
  <c r="Y111" i="1" s="1"/>
  <c r="Z74" i="1"/>
  <c r="Z76" i="1" s="1"/>
  <c r="Y74" i="1"/>
  <c r="Y75" i="1" s="1"/>
  <c r="X74" i="1"/>
  <c r="X76" i="1" s="1"/>
  <c r="W74" i="1"/>
  <c r="W75" i="1" s="1"/>
  <c r="V74" i="1"/>
  <c r="V76" i="1" s="1"/>
  <c r="U74" i="1"/>
  <c r="U75" i="1" s="1"/>
  <c r="Z73" i="1"/>
  <c r="Y73" i="1"/>
  <c r="X73" i="1"/>
  <c r="V73" i="1"/>
  <c r="U73" i="1"/>
  <c r="Z72" i="1"/>
  <c r="Y72" i="1"/>
  <c r="X72" i="1"/>
  <c r="W72" i="1"/>
  <c r="V72" i="1"/>
  <c r="U72" i="1"/>
  <c r="Z70" i="1"/>
  <c r="Y70" i="1"/>
  <c r="X70" i="1"/>
  <c r="V70" i="1"/>
  <c r="U70" i="1"/>
  <c r="Z69" i="1"/>
  <c r="Y69" i="1"/>
  <c r="X69" i="1"/>
  <c r="W69" i="1"/>
  <c r="V69" i="1"/>
  <c r="U69" i="1"/>
  <c r="Z67" i="1"/>
  <c r="Y67" i="1"/>
  <c r="X67" i="1"/>
  <c r="V67" i="1"/>
  <c r="U67" i="1"/>
  <c r="Z66" i="1"/>
  <c r="Y66" i="1"/>
  <c r="X66" i="1"/>
  <c r="W66" i="1"/>
  <c r="V66" i="1"/>
  <c r="U66" i="1"/>
  <c r="Y62" i="1"/>
  <c r="Y64" i="1" s="1"/>
  <c r="W62" i="1"/>
  <c r="W64" i="1" s="1"/>
  <c r="W18" i="1"/>
  <c r="W19" i="1" s="1"/>
  <c r="Q74" i="1"/>
  <c r="Q76" i="1" s="1"/>
  <c r="P74" i="1"/>
  <c r="P76" i="1" s="1"/>
  <c r="O74" i="1"/>
  <c r="O76" i="1" s="1"/>
  <c r="N74" i="1"/>
  <c r="N75" i="1" s="1"/>
  <c r="M74" i="1"/>
  <c r="M75" i="1" s="1"/>
  <c r="L74" i="1"/>
  <c r="L76" i="1" s="1"/>
  <c r="Q73" i="1"/>
  <c r="P73" i="1"/>
  <c r="O73" i="1"/>
  <c r="M73" i="1"/>
  <c r="L73" i="1"/>
  <c r="Q72" i="1"/>
  <c r="P72" i="1"/>
  <c r="O72" i="1"/>
  <c r="N72" i="1"/>
  <c r="M72" i="1"/>
  <c r="L72" i="1"/>
  <c r="Q70" i="1"/>
  <c r="P70" i="1"/>
  <c r="O70" i="1"/>
  <c r="M70" i="1"/>
  <c r="L70" i="1"/>
  <c r="Q69" i="1"/>
  <c r="P69" i="1"/>
  <c r="O69" i="1"/>
  <c r="N69" i="1"/>
  <c r="M69" i="1"/>
  <c r="L69" i="1"/>
  <c r="Q67" i="1"/>
  <c r="P67" i="1"/>
  <c r="O67" i="1"/>
  <c r="M67" i="1"/>
  <c r="L67" i="1"/>
  <c r="Q66" i="1"/>
  <c r="P66" i="1"/>
  <c r="O66" i="1"/>
  <c r="N66" i="1"/>
  <c r="M66" i="1"/>
  <c r="L66" i="1"/>
  <c r="N62" i="1"/>
  <c r="N64" i="1" s="1"/>
  <c r="P62" i="1"/>
  <c r="P64" i="1" s="1"/>
  <c r="Q38" i="1"/>
  <c r="Q40" i="1" s="1"/>
  <c r="L20" i="1"/>
  <c r="N18" i="1"/>
  <c r="P20" i="1"/>
  <c r="G103" i="2" l="1"/>
  <c r="G107" i="2"/>
  <c r="E107" i="2"/>
  <c r="E99" i="2"/>
  <c r="E103" i="2"/>
  <c r="D91" i="2"/>
  <c r="D95" i="2"/>
  <c r="D83" i="2"/>
  <c r="D94" i="2"/>
  <c r="D90" i="2"/>
  <c r="D86" i="2"/>
  <c r="D82" i="2"/>
  <c r="C87" i="2"/>
  <c r="C95" i="2"/>
  <c r="C79" i="2"/>
  <c r="C91" i="2"/>
  <c r="G93" i="2"/>
  <c r="Y110" i="2"/>
  <c r="F88" i="2"/>
  <c r="H85" i="2"/>
  <c r="G92" i="2"/>
  <c r="F89" i="2"/>
  <c r="F91" i="2" s="1"/>
  <c r="E88" i="2"/>
  <c r="F84" i="2"/>
  <c r="H48" i="2"/>
  <c r="H52" i="2"/>
  <c r="H56" i="2"/>
  <c r="H60" i="2"/>
  <c r="G48" i="2"/>
  <c r="G52" i="2"/>
  <c r="G56" i="2"/>
  <c r="G60" i="2"/>
  <c r="F48" i="2"/>
  <c r="F52" i="2"/>
  <c r="F56" i="2"/>
  <c r="F60" i="2"/>
  <c r="E96" i="2"/>
  <c r="Q91" i="2"/>
  <c r="G89" i="2"/>
  <c r="F80" i="2"/>
  <c r="E48" i="2"/>
  <c r="E52" i="2"/>
  <c r="E56" i="2"/>
  <c r="E60" i="2"/>
  <c r="F93" i="2"/>
  <c r="F95" i="2" s="1"/>
  <c r="E84" i="2"/>
  <c r="Z91" i="2"/>
  <c r="Z83" i="2"/>
  <c r="Z87" i="2"/>
  <c r="Z95" i="2"/>
  <c r="Y91" i="2"/>
  <c r="Y87" i="2"/>
  <c r="Y95" i="2"/>
  <c r="X95" i="2"/>
  <c r="X91" i="2"/>
  <c r="X87" i="2"/>
  <c r="W91" i="2"/>
  <c r="W95" i="2"/>
  <c r="G36" i="2"/>
  <c r="G27" i="2"/>
  <c r="E28" i="2"/>
  <c r="H78" i="2"/>
  <c r="H91" i="2" s="1"/>
  <c r="H87" i="2"/>
  <c r="G32" i="2"/>
  <c r="G28" i="2"/>
  <c r="F24" i="2"/>
  <c r="F28" i="2"/>
  <c r="E95" i="2"/>
  <c r="E91" i="2"/>
  <c r="H24" i="2"/>
  <c r="G35" i="2"/>
  <c r="E31" i="2"/>
  <c r="C20" i="2"/>
  <c r="C16" i="2"/>
  <c r="Q19" i="2"/>
  <c r="G16" i="2"/>
  <c r="E18" i="2"/>
  <c r="E19" i="2" s="1"/>
  <c r="Q20" i="2"/>
  <c r="H8" i="2"/>
  <c r="H16" i="2"/>
  <c r="H12" i="2"/>
  <c r="H20" i="2"/>
  <c r="G12" i="2"/>
  <c r="G20" i="2"/>
  <c r="F12" i="2"/>
  <c r="F4" i="2"/>
  <c r="F16" i="2"/>
  <c r="D16" i="2"/>
  <c r="D8" i="2"/>
  <c r="D12" i="2"/>
  <c r="C8" i="2"/>
  <c r="C12" i="2"/>
  <c r="G15" i="2"/>
  <c r="F20" i="2"/>
  <c r="F19" i="2"/>
  <c r="X4" i="2"/>
  <c r="F11" i="2"/>
  <c r="G2" i="2"/>
  <c r="G19" i="2" s="1"/>
  <c r="G4" i="2"/>
  <c r="U4" i="2"/>
  <c r="Y4" i="2"/>
  <c r="G6" i="2"/>
  <c r="H7" i="2"/>
  <c r="O7" i="2"/>
  <c r="V7" i="2"/>
  <c r="Z7" i="2"/>
  <c r="C11" i="2"/>
  <c r="G11" i="2"/>
  <c r="U11" i="2"/>
  <c r="Y11" i="2"/>
  <c r="F15" i="2"/>
  <c r="Q15" i="2"/>
  <c r="X15" i="2"/>
  <c r="H19" i="2"/>
  <c r="O19" i="2"/>
  <c r="V19" i="2"/>
  <c r="Z19" i="2"/>
  <c r="O35" i="2"/>
  <c r="O77" i="2"/>
  <c r="F77" i="2" s="1"/>
  <c r="F79" i="2" s="1"/>
  <c r="X35" i="2"/>
  <c r="X77" i="2"/>
  <c r="X79" i="2" s="1"/>
  <c r="E24" i="2"/>
  <c r="N83" i="2"/>
  <c r="E81" i="2"/>
  <c r="W83" i="2"/>
  <c r="F27" i="2"/>
  <c r="O27" i="2"/>
  <c r="X27" i="2"/>
  <c r="O28" i="2"/>
  <c r="X28" i="2"/>
  <c r="F85" i="2"/>
  <c r="O87" i="2"/>
  <c r="G31" i="2"/>
  <c r="E36" i="2"/>
  <c r="E40" i="2"/>
  <c r="O39" i="2"/>
  <c r="F51" i="2"/>
  <c r="F59" i="2"/>
  <c r="E75" i="2"/>
  <c r="E76" i="2"/>
  <c r="D2" i="2"/>
  <c r="D15" i="2" s="1"/>
  <c r="O4" i="2"/>
  <c r="V4" i="2"/>
  <c r="Z4" i="2"/>
  <c r="P7" i="2"/>
  <c r="H11" i="2"/>
  <c r="O11" i="2"/>
  <c r="V11" i="2"/>
  <c r="Z11" i="2"/>
  <c r="C15" i="2"/>
  <c r="U15" i="2"/>
  <c r="Y15" i="2"/>
  <c r="P19" i="2"/>
  <c r="W19" i="2"/>
  <c r="P77" i="2"/>
  <c r="G77" i="2" s="1"/>
  <c r="G86" i="2" s="1"/>
  <c r="P39" i="2"/>
  <c r="Y77" i="2"/>
  <c r="Y79" i="2" s="1"/>
  <c r="Y39" i="2"/>
  <c r="F81" i="2"/>
  <c r="O83" i="2"/>
  <c r="X83" i="2"/>
  <c r="X82" i="2"/>
  <c r="P27" i="2"/>
  <c r="Y27" i="2"/>
  <c r="P28" i="2"/>
  <c r="W32" i="2"/>
  <c r="W31" i="2"/>
  <c r="W85" i="2"/>
  <c r="F36" i="2"/>
  <c r="P35" i="2"/>
  <c r="X39" i="2"/>
  <c r="G66" i="2"/>
  <c r="G69" i="2"/>
  <c r="F8" i="2"/>
  <c r="X11" i="2"/>
  <c r="E4" i="2"/>
  <c r="P4" i="2"/>
  <c r="Q7" i="2"/>
  <c r="P11" i="2"/>
  <c r="X19" i="2"/>
  <c r="X20" i="2"/>
  <c r="Q35" i="2"/>
  <c r="Q77" i="2"/>
  <c r="Q86" i="2" s="1"/>
  <c r="Z39" i="2"/>
  <c r="Z35" i="2"/>
  <c r="Z31" i="2"/>
  <c r="Z77" i="2"/>
  <c r="G24" i="2"/>
  <c r="P24" i="2"/>
  <c r="Y24" i="2"/>
  <c r="G81" i="2"/>
  <c r="Y83" i="2"/>
  <c r="Y82" i="2"/>
  <c r="H27" i="2"/>
  <c r="Q27" i="2"/>
  <c r="Z27" i="2"/>
  <c r="H32" i="2"/>
  <c r="X31" i="2"/>
  <c r="Y35" i="2"/>
  <c r="G40" i="2"/>
  <c r="G39" i="2"/>
  <c r="F47" i="2"/>
  <c r="F55" i="2"/>
  <c r="G64" i="2"/>
  <c r="G76" i="2"/>
  <c r="G75" i="2"/>
  <c r="O76" i="2"/>
  <c r="O75" i="2"/>
  <c r="V76" i="2"/>
  <c r="V75" i="2"/>
  <c r="Z76" i="2"/>
  <c r="Z75" i="2"/>
  <c r="N39" i="2"/>
  <c r="N35" i="2"/>
  <c r="E77" i="2"/>
  <c r="W39" i="2"/>
  <c r="W35" i="2"/>
  <c r="W77" i="2"/>
  <c r="P78" i="2"/>
  <c r="P91" i="2" s="1"/>
  <c r="P40" i="2"/>
  <c r="Q24" i="2"/>
  <c r="Z24" i="2"/>
  <c r="Q81" i="2"/>
  <c r="E27" i="2"/>
  <c r="N27" i="2"/>
  <c r="W27" i="2"/>
  <c r="E32" i="2"/>
  <c r="N32" i="2"/>
  <c r="N85" i="2"/>
  <c r="F31" i="2"/>
  <c r="O31" i="2"/>
  <c r="Y31" i="2"/>
  <c r="P32" i="2"/>
  <c r="H36" i="2"/>
  <c r="Z79" i="2"/>
  <c r="N94" i="2"/>
  <c r="P76" i="2"/>
  <c r="X86" i="2"/>
  <c r="X90" i="2"/>
  <c r="O91" i="2"/>
  <c r="X94" i="2"/>
  <c r="O95" i="2"/>
  <c r="G109" i="2"/>
  <c r="E111" i="2"/>
  <c r="E115" i="2"/>
  <c r="H35" i="2"/>
  <c r="G47" i="2"/>
  <c r="G51" i="2"/>
  <c r="G55" i="2"/>
  <c r="G59" i="2"/>
  <c r="E66" i="2"/>
  <c r="G67" i="2"/>
  <c r="E69" i="2"/>
  <c r="G70" i="2"/>
  <c r="U75" i="2"/>
  <c r="Y75" i="2"/>
  <c r="L76" i="2"/>
  <c r="C82" i="2"/>
  <c r="C86" i="2"/>
  <c r="Y86" i="2"/>
  <c r="C90" i="2"/>
  <c r="Y90" i="2"/>
  <c r="C94" i="2"/>
  <c r="Y94" i="2"/>
  <c r="E102" i="2"/>
  <c r="E106" i="2"/>
  <c r="G115" i="2"/>
  <c r="E35" i="2"/>
  <c r="H47" i="2"/>
  <c r="H51" i="2"/>
  <c r="H55" i="2"/>
  <c r="H59" i="2"/>
  <c r="Q87" i="2"/>
  <c r="F35" i="2"/>
  <c r="E47" i="2"/>
  <c r="E51" i="2"/>
  <c r="E55" i="2"/>
  <c r="E59" i="2"/>
  <c r="E64" i="2"/>
  <c r="E67" i="2"/>
  <c r="N91" i="2"/>
  <c r="H84" i="1"/>
  <c r="H80" i="1"/>
  <c r="G84" i="1"/>
  <c r="H88" i="1"/>
  <c r="G88" i="1"/>
  <c r="G80" i="1"/>
  <c r="F80" i="1"/>
  <c r="G96" i="1"/>
  <c r="E96" i="1"/>
  <c r="E88" i="1"/>
  <c r="N85" i="1"/>
  <c r="N87" i="1" s="1"/>
  <c r="G29" i="1"/>
  <c r="P40" i="1"/>
  <c r="P81" i="1"/>
  <c r="O84" i="1"/>
  <c r="F84" i="1" s="1"/>
  <c r="E84" i="1"/>
  <c r="E29" i="1"/>
  <c r="G23" i="1"/>
  <c r="P36" i="1"/>
  <c r="P78" i="1"/>
  <c r="E80" i="1"/>
  <c r="C16" i="1"/>
  <c r="E101" i="1"/>
  <c r="G60" i="1"/>
  <c r="E78" i="1"/>
  <c r="E56" i="1"/>
  <c r="H59" i="1"/>
  <c r="X4" i="1"/>
  <c r="P7" i="1"/>
  <c r="Z19" i="1"/>
  <c r="X90" i="1"/>
  <c r="E22" i="1"/>
  <c r="O90" i="1"/>
  <c r="H60" i="1"/>
  <c r="Y91" i="1"/>
  <c r="F2" i="1"/>
  <c r="F7" i="1" s="1"/>
  <c r="M82" i="1"/>
  <c r="C81" i="1"/>
  <c r="V4" i="1"/>
  <c r="H89" i="1"/>
  <c r="G115" i="1"/>
  <c r="E18" i="1"/>
  <c r="N35" i="1"/>
  <c r="N79" i="1"/>
  <c r="F78" i="1"/>
  <c r="F89" i="1"/>
  <c r="E52" i="1"/>
  <c r="U19" i="1"/>
  <c r="F56" i="1"/>
  <c r="V19" i="1"/>
  <c r="H78" i="1"/>
  <c r="P99" i="1"/>
  <c r="P102" i="1"/>
  <c r="H8" i="1"/>
  <c r="X44" i="1"/>
  <c r="X24" i="1"/>
  <c r="G78" i="1"/>
  <c r="X87" i="1"/>
  <c r="P8" i="1"/>
  <c r="G56" i="1"/>
  <c r="Z87" i="1"/>
  <c r="Y7" i="1"/>
  <c r="Z24" i="1"/>
  <c r="D77" i="1"/>
  <c r="N39" i="1"/>
  <c r="N31" i="1"/>
  <c r="X91" i="1"/>
  <c r="N7" i="1"/>
  <c r="M15" i="1"/>
  <c r="E26" i="1"/>
  <c r="N27" i="1"/>
  <c r="W31" i="1"/>
  <c r="Z81" i="1"/>
  <c r="Z83" i="1" s="1"/>
  <c r="V94" i="1"/>
  <c r="Y15" i="1"/>
  <c r="Y4" i="1"/>
  <c r="N4" i="1"/>
  <c r="V90" i="1"/>
  <c r="P91" i="1"/>
  <c r="X86" i="1"/>
  <c r="Q55" i="1"/>
  <c r="G2" i="1"/>
  <c r="G7" i="1" s="1"/>
  <c r="L7" i="1"/>
  <c r="O11" i="1"/>
  <c r="X11" i="1"/>
  <c r="Y106" i="1"/>
  <c r="D8" i="1"/>
  <c r="E111" i="1"/>
  <c r="E97" i="1"/>
  <c r="E114" i="1" s="1"/>
  <c r="N114" i="1"/>
  <c r="P106" i="1"/>
  <c r="G105" i="1"/>
  <c r="H52" i="1"/>
  <c r="Q20" i="1"/>
  <c r="H18" i="1"/>
  <c r="Z27" i="1"/>
  <c r="Z77" i="1"/>
  <c r="Z86" i="1" s="1"/>
  <c r="Z31" i="1"/>
  <c r="X27" i="1"/>
  <c r="E34" i="1"/>
  <c r="N36" i="1"/>
  <c r="L83" i="1"/>
  <c r="O91" i="1"/>
  <c r="O94" i="1"/>
  <c r="V91" i="1"/>
  <c r="Q59" i="1"/>
  <c r="F77" i="1"/>
  <c r="H56" i="1"/>
  <c r="G22" i="1"/>
  <c r="P27" i="1"/>
  <c r="P31" i="1"/>
  <c r="P35" i="1"/>
  <c r="Y77" i="1"/>
  <c r="Y79" i="1" s="1"/>
  <c r="Y39" i="1"/>
  <c r="Y35" i="1"/>
  <c r="F26" i="1"/>
  <c r="O27" i="1"/>
  <c r="Y32" i="1"/>
  <c r="Y31" i="1"/>
  <c r="G30" i="1"/>
  <c r="P55" i="1"/>
  <c r="P51" i="1"/>
  <c r="P59" i="1"/>
  <c r="Y44" i="1"/>
  <c r="Y55" i="1"/>
  <c r="Y81" i="1"/>
  <c r="Y48" i="1"/>
  <c r="Y47" i="1"/>
  <c r="Y85" i="1"/>
  <c r="G85" i="1" s="1"/>
  <c r="Y51" i="1"/>
  <c r="G50" i="1"/>
  <c r="Y52" i="1"/>
  <c r="U79" i="1"/>
  <c r="U86" i="1"/>
  <c r="U94" i="1"/>
  <c r="U90" i="1"/>
  <c r="O79" i="1"/>
  <c r="P87" i="1"/>
  <c r="Q91" i="1"/>
  <c r="O95" i="1"/>
  <c r="O28" i="1"/>
  <c r="Y59" i="1"/>
  <c r="V82" i="1"/>
  <c r="W102" i="1"/>
  <c r="W103" i="1"/>
  <c r="H35" i="1"/>
  <c r="G38" i="1"/>
  <c r="P39" i="1"/>
  <c r="Y20" i="1"/>
  <c r="G18" i="1"/>
  <c r="Q27" i="1"/>
  <c r="Q31" i="1"/>
  <c r="Q35" i="1"/>
  <c r="Z51" i="1"/>
  <c r="Z59" i="1"/>
  <c r="Z55" i="1"/>
  <c r="L94" i="1"/>
  <c r="C77" i="1"/>
  <c r="L79" i="1"/>
  <c r="O86" i="1"/>
  <c r="O87" i="1"/>
  <c r="Z47" i="1"/>
  <c r="Z91" i="1"/>
  <c r="Q47" i="1"/>
  <c r="G42" i="1"/>
  <c r="G59" i="1" s="1"/>
  <c r="E115" i="1"/>
  <c r="H27" i="1"/>
  <c r="H28" i="1"/>
  <c r="Q44" i="1"/>
  <c r="H38" i="1"/>
  <c r="Q93" i="1"/>
  <c r="Q39" i="1"/>
  <c r="W77" i="1"/>
  <c r="W94" i="1" s="1"/>
  <c r="W39" i="1"/>
  <c r="W35" i="1"/>
  <c r="N55" i="1"/>
  <c r="N51" i="1"/>
  <c r="E42" i="1"/>
  <c r="E44" i="1" s="1"/>
  <c r="W44" i="1"/>
  <c r="W51" i="1"/>
  <c r="N48" i="1"/>
  <c r="N47" i="1"/>
  <c r="E46" i="1"/>
  <c r="F46" i="1"/>
  <c r="O48" i="1"/>
  <c r="O47" i="1"/>
  <c r="U82" i="1"/>
  <c r="U83" i="1"/>
  <c r="Q77" i="1"/>
  <c r="M79" i="1"/>
  <c r="O81" i="1"/>
  <c r="Q83" i="1"/>
  <c r="L86" i="1"/>
  <c r="M86" i="1"/>
  <c r="M90" i="1"/>
  <c r="M94" i="1"/>
  <c r="Y27" i="1"/>
  <c r="Z48" i="1"/>
  <c r="W55" i="1"/>
  <c r="Z95" i="1"/>
  <c r="U7" i="1"/>
  <c r="U11" i="1"/>
  <c r="O15" i="1"/>
  <c r="O7" i="1"/>
  <c r="H2" i="1"/>
  <c r="H7" i="1" s="1"/>
  <c r="Q7" i="1"/>
  <c r="Q11" i="1"/>
  <c r="U15" i="1"/>
  <c r="G8" i="1"/>
  <c r="F8" i="1"/>
  <c r="D85" i="1"/>
  <c r="H55" i="1"/>
  <c r="D18" i="1"/>
  <c r="H36" i="1"/>
  <c r="H51" i="1"/>
  <c r="O19" i="1"/>
  <c r="F18" i="1"/>
  <c r="Q24" i="1"/>
  <c r="P44" i="1"/>
  <c r="O24" i="1"/>
  <c r="O31" i="1"/>
  <c r="O35" i="1"/>
  <c r="O39" i="1"/>
  <c r="F22" i="1"/>
  <c r="X31" i="1"/>
  <c r="X39" i="1"/>
  <c r="X35" i="1"/>
  <c r="W28" i="1"/>
  <c r="W27" i="1"/>
  <c r="E30" i="1"/>
  <c r="W85" i="1"/>
  <c r="O44" i="1"/>
  <c r="F42" i="1"/>
  <c r="F55" i="1" s="1"/>
  <c r="O55" i="1"/>
  <c r="O51" i="1"/>
  <c r="O59" i="1"/>
  <c r="G46" i="1"/>
  <c r="P48" i="1"/>
  <c r="P47" i="1"/>
  <c r="X81" i="1"/>
  <c r="X47" i="1"/>
  <c r="X48" i="1"/>
  <c r="M83" i="1"/>
  <c r="D81" i="1"/>
  <c r="D89" i="1"/>
  <c r="P77" i="1"/>
  <c r="N81" i="1"/>
  <c r="L82" i="1"/>
  <c r="P83" i="1"/>
  <c r="Q87" i="1"/>
  <c r="N89" i="1"/>
  <c r="L90" i="1"/>
  <c r="Z35" i="1"/>
  <c r="X51" i="1"/>
  <c r="W59" i="1"/>
  <c r="W91" i="1"/>
  <c r="W95" i="1"/>
  <c r="V86" i="1"/>
  <c r="Y28" i="1"/>
  <c r="Q51" i="1"/>
  <c r="D10" i="1"/>
  <c r="M11" i="1"/>
  <c r="C12" i="1"/>
  <c r="H85" i="1"/>
  <c r="G89" i="1"/>
  <c r="G109" i="1"/>
  <c r="C20" i="1"/>
  <c r="X79" i="1"/>
  <c r="W81" i="1"/>
  <c r="L11" i="1"/>
  <c r="N11" i="1"/>
  <c r="P15" i="1"/>
  <c r="X7" i="1"/>
  <c r="V15" i="1"/>
  <c r="Z15" i="1"/>
  <c r="E2" i="1"/>
  <c r="E7" i="1" s="1"/>
  <c r="C8" i="1"/>
  <c r="V11" i="1"/>
  <c r="Z11" i="1"/>
  <c r="D2" i="1"/>
  <c r="D7" i="1" s="1"/>
  <c r="G97" i="1"/>
  <c r="G114" i="1" s="1"/>
  <c r="F85" i="1"/>
  <c r="E105" i="1"/>
  <c r="W47" i="1"/>
  <c r="Y95" i="1"/>
  <c r="P11" i="1"/>
  <c r="Z7" i="1"/>
  <c r="P107" i="1"/>
  <c r="W106" i="1"/>
  <c r="Y102" i="1"/>
  <c r="Y110" i="1"/>
  <c r="W99" i="1"/>
  <c r="W110" i="1"/>
  <c r="N99" i="1"/>
  <c r="N102" i="1"/>
  <c r="N106" i="1"/>
  <c r="N110" i="1"/>
  <c r="V20" i="1"/>
  <c r="N19" i="1"/>
  <c r="X19" i="1"/>
  <c r="X20" i="1"/>
  <c r="W20" i="1"/>
  <c r="M12" i="1"/>
  <c r="O20" i="1"/>
  <c r="Z20" i="1"/>
  <c r="Q19" i="1"/>
  <c r="Y19" i="1"/>
  <c r="P19" i="1"/>
  <c r="U20" i="1"/>
  <c r="L19" i="1"/>
  <c r="W115" i="1"/>
  <c r="G103" i="1"/>
  <c r="Z44" i="1"/>
  <c r="N44" i="1"/>
  <c r="Z75" i="1"/>
  <c r="Y76" i="1"/>
  <c r="V75" i="1"/>
  <c r="U76" i="1"/>
  <c r="X75" i="1"/>
  <c r="L75" i="1"/>
  <c r="O75" i="1"/>
  <c r="P75" i="1"/>
  <c r="M76" i="1"/>
  <c r="Q75" i="1"/>
  <c r="N24" i="1"/>
  <c r="G68" i="1"/>
  <c r="E68" i="1"/>
  <c r="G65" i="1"/>
  <c r="E65" i="1"/>
  <c r="P95" i="2" l="1"/>
  <c r="P87" i="2"/>
  <c r="Q79" i="2"/>
  <c r="Q90" i="2"/>
  <c r="P86" i="2"/>
  <c r="F90" i="2"/>
  <c r="O94" i="2"/>
  <c r="O82" i="2"/>
  <c r="E94" i="2"/>
  <c r="E90" i="2"/>
  <c r="W94" i="2"/>
  <c r="W90" i="2"/>
  <c r="N79" i="2"/>
  <c r="G94" i="2"/>
  <c r="G90" i="2"/>
  <c r="F94" i="2"/>
  <c r="O79" i="2"/>
  <c r="G82" i="2"/>
  <c r="P90" i="2"/>
  <c r="W86" i="2"/>
  <c r="W87" i="2"/>
  <c r="D11" i="2"/>
  <c r="O90" i="2"/>
  <c r="F87" i="2"/>
  <c r="F86" i="2"/>
  <c r="W82" i="2"/>
  <c r="D7" i="2"/>
  <c r="Q40" i="2"/>
  <c r="Q39" i="2"/>
  <c r="H38" i="2"/>
  <c r="Q93" i="2"/>
  <c r="P79" i="2"/>
  <c r="G78" i="2"/>
  <c r="N90" i="2"/>
  <c r="N87" i="2"/>
  <c r="N86" i="2"/>
  <c r="E85" i="2"/>
  <c r="P83" i="2"/>
  <c r="P94" i="2"/>
  <c r="G110" i="2"/>
  <c r="G111" i="2"/>
  <c r="Q83" i="2"/>
  <c r="Q82" i="2"/>
  <c r="H81" i="2"/>
  <c r="E79" i="2"/>
  <c r="P82" i="2"/>
  <c r="Z94" i="2"/>
  <c r="Z90" i="2"/>
  <c r="Z86" i="2"/>
  <c r="Z82" i="2"/>
  <c r="H77" i="2"/>
  <c r="F83" i="2"/>
  <c r="F82" i="2"/>
  <c r="D4" i="2"/>
  <c r="W79" i="2"/>
  <c r="O86" i="2"/>
  <c r="E82" i="2"/>
  <c r="E83" i="2"/>
  <c r="G8" i="2"/>
  <c r="G7" i="2"/>
  <c r="N82" i="2"/>
  <c r="D19" i="2"/>
  <c r="P93" i="1"/>
  <c r="P94" i="1" s="1"/>
  <c r="P82" i="1"/>
  <c r="C11" i="1"/>
  <c r="C15" i="1"/>
  <c r="C4" i="1"/>
  <c r="E110" i="1"/>
  <c r="N86" i="1"/>
  <c r="Z79" i="1"/>
  <c r="H77" i="1"/>
  <c r="E106" i="1"/>
  <c r="P79" i="1"/>
  <c r="Q90" i="1"/>
  <c r="Z82" i="1"/>
  <c r="H81" i="1"/>
  <c r="W83" i="1"/>
  <c r="W82" i="1"/>
  <c r="C7" i="1"/>
  <c r="W87" i="1"/>
  <c r="W86" i="1"/>
  <c r="P95" i="1"/>
  <c r="Q82" i="1"/>
  <c r="Y82" i="1"/>
  <c r="Y83" i="1"/>
  <c r="X59" i="1"/>
  <c r="X93" i="1"/>
  <c r="F58" i="1"/>
  <c r="F60" i="1" s="1"/>
  <c r="X60" i="1"/>
  <c r="C19" i="1"/>
  <c r="N90" i="1"/>
  <c r="E89" i="1"/>
  <c r="N91" i="1"/>
  <c r="E51" i="1"/>
  <c r="W90" i="1"/>
  <c r="W79" i="1"/>
  <c r="Y86" i="1"/>
  <c r="Y87" i="1"/>
  <c r="Y94" i="1"/>
  <c r="Y90" i="1"/>
  <c r="G81" i="1"/>
  <c r="G110" i="1"/>
  <c r="G111" i="1"/>
  <c r="N60" i="1"/>
  <c r="N59" i="1"/>
  <c r="N93" i="1"/>
  <c r="E58" i="1"/>
  <c r="Q94" i="1"/>
  <c r="Q95" i="1"/>
  <c r="H93" i="1"/>
  <c r="G77" i="1"/>
  <c r="P90" i="1"/>
  <c r="E85" i="1"/>
  <c r="E55" i="1"/>
  <c r="Q86" i="1"/>
  <c r="E81" i="1"/>
  <c r="N82" i="1"/>
  <c r="N83" i="1"/>
  <c r="X83" i="1"/>
  <c r="X82" i="1"/>
  <c r="Z94" i="1"/>
  <c r="F81" i="1"/>
  <c r="F82" i="1" s="1"/>
  <c r="O82" i="1"/>
  <c r="O83" i="1"/>
  <c r="E47" i="1"/>
  <c r="E48" i="1"/>
  <c r="G55" i="1"/>
  <c r="Z90" i="1"/>
  <c r="E77" i="1"/>
  <c r="P86" i="1"/>
  <c r="F27" i="1"/>
  <c r="F28" i="1"/>
  <c r="H20" i="1"/>
  <c r="H19" i="1"/>
  <c r="Q79" i="1"/>
  <c r="G107" i="1"/>
  <c r="Y114" i="1"/>
  <c r="Y115" i="1"/>
  <c r="P115" i="1"/>
  <c r="P114" i="1"/>
  <c r="W114" i="1"/>
  <c r="N115" i="1"/>
  <c r="E102" i="1"/>
  <c r="M20" i="1"/>
  <c r="M19" i="1"/>
  <c r="G99" i="1"/>
  <c r="G48" i="1"/>
  <c r="G52" i="1"/>
  <c r="D83" i="1"/>
  <c r="G20" i="1"/>
  <c r="D91" i="1"/>
  <c r="F52" i="1"/>
  <c r="H48" i="1"/>
  <c r="F48" i="1"/>
  <c r="D87" i="1"/>
  <c r="E74" i="1"/>
  <c r="G74" i="1"/>
  <c r="E86" i="2" l="1"/>
  <c r="E87" i="2"/>
  <c r="H90" i="2"/>
  <c r="H86" i="2"/>
  <c r="H79" i="2"/>
  <c r="Q95" i="2"/>
  <c r="Q94" i="2"/>
  <c r="H93" i="2"/>
  <c r="G79" i="2"/>
  <c r="G91" i="2"/>
  <c r="G95" i="2"/>
  <c r="G87" i="2"/>
  <c r="G83" i="2"/>
  <c r="H40" i="2"/>
  <c r="H39" i="2"/>
  <c r="H82" i="2"/>
  <c r="H83" i="2"/>
  <c r="G93" i="1"/>
  <c r="E60" i="1"/>
  <c r="E59" i="1"/>
  <c r="N94" i="1"/>
  <c r="E93" i="1"/>
  <c r="N95" i="1"/>
  <c r="F59" i="1"/>
  <c r="X94" i="1"/>
  <c r="F93" i="1"/>
  <c r="X95" i="1"/>
  <c r="G102" i="1"/>
  <c r="G106" i="1"/>
  <c r="E103" i="1"/>
  <c r="E107" i="1"/>
  <c r="E99" i="1"/>
  <c r="D95" i="1"/>
  <c r="D73" i="1"/>
  <c r="F73" i="1"/>
  <c r="H73" i="1"/>
  <c r="C73" i="1"/>
  <c r="D72" i="1"/>
  <c r="F72" i="1"/>
  <c r="H72" i="1"/>
  <c r="C72" i="1"/>
  <c r="D76" i="1"/>
  <c r="F76" i="1"/>
  <c r="H76" i="1"/>
  <c r="C76" i="1"/>
  <c r="D75" i="1"/>
  <c r="F75" i="1"/>
  <c r="H75" i="1"/>
  <c r="C75" i="1"/>
  <c r="D70" i="1"/>
  <c r="F70" i="1"/>
  <c r="H70" i="1"/>
  <c r="C70" i="1"/>
  <c r="D69" i="1"/>
  <c r="F69" i="1"/>
  <c r="H69" i="1"/>
  <c r="C69" i="1"/>
  <c r="D67" i="1"/>
  <c r="F67" i="1"/>
  <c r="H67" i="1"/>
  <c r="C67" i="1"/>
  <c r="D66" i="1"/>
  <c r="F66" i="1"/>
  <c r="H66" i="1"/>
  <c r="C66" i="1"/>
  <c r="G63" i="1"/>
  <c r="G70" i="1" s="1"/>
  <c r="E63" i="1"/>
  <c r="E76" i="1" s="1"/>
  <c r="Q4" i="1"/>
  <c r="P4" i="1"/>
  <c r="O4" i="1"/>
  <c r="L4" i="1"/>
  <c r="H94" i="2" l="1"/>
  <c r="H95" i="2"/>
  <c r="F95" i="1"/>
  <c r="F94" i="1"/>
  <c r="D15" i="1"/>
  <c r="M4" i="1"/>
  <c r="H32" i="1"/>
  <c r="E40" i="1"/>
  <c r="C91" i="1"/>
  <c r="C83" i="1"/>
  <c r="C87" i="1"/>
  <c r="C95" i="1"/>
  <c r="D20" i="1"/>
  <c r="F20" i="1"/>
  <c r="G40" i="1"/>
  <c r="E11" i="1"/>
  <c r="F40" i="1"/>
  <c r="G73" i="1"/>
  <c r="E73" i="1"/>
  <c r="G36" i="1"/>
  <c r="F36" i="1"/>
  <c r="E36" i="1"/>
  <c r="H16" i="1"/>
  <c r="G16" i="1"/>
  <c r="F16" i="1"/>
  <c r="D16" i="1"/>
  <c r="G67" i="1"/>
  <c r="G76" i="1"/>
  <c r="E70" i="1"/>
  <c r="E67" i="1"/>
  <c r="G32" i="1"/>
  <c r="E32" i="1"/>
  <c r="H40" i="1"/>
  <c r="G28" i="1"/>
  <c r="F32" i="1"/>
  <c r="E28" i="1"/>
  <c r="H12" i="1"/>
  <c r="G12" i="1"/>
  <c r="F12" i="1"/>
  <c r="D12" i="1"/>
  <c r="F15" i="1"/>
  <c r="H15" i="1"/>
  <c r="E62" i="1"/>
  <c r="E72" i="1" s="1"/>
  <c r="G62" i="1"/>
  <c r="G72" i="1" s="1"/>
  <c r="F24" i="1"/>
  <c r="H24" i="1"/>
  <c r="F4" i="1" l="1"/>
  <c r="D4" i="1"/>
  <c r="G15" i="1"/>
  <c r="G4" i="1"/>
  <c r="G44" i="1"/>
  <c r="G51" i="1"/>
  <c r="G47" i="1"/>
  <c r="C82" i="1"/>
  <c r="C86" i="1"/>
  <c r="C90" i="1"/>
  <c r="C94" i="1"/>
  <c r="F87" i="1"/>
  <c r="F83" i="1"/>
  <c r="F91" i="1"/>
  <c r="C79" i="1"/>
  <c r="E35" i="1"/>
  <c r="E79" i="1"/>
  <c r="E19" i="1"/>
  <c r="E87" i="1"/>
  <c r="E83" i="1"/>
  <c r="E91" i="1"/>
  <c r="E95" i="1"/>
  <c r="G35" i="1"/>
  <c r="G79" i="1"/>
  <c r="G87" i="1"/>
  <c r="G91" i="1"/>
  <c r="G83" i="1"/>
  <c r="G24" i="1"/>
  <c r="F51" i="1"/>
  <c r="F44" i="1"/>
  <c r="F47" i="1"/>
  <c r="F35" i="1"/>
  <c r="E15" i="1"/>
  <c r="H4" i="1"/>
  <c r="H44" i="1"/>
  <c r="H47" i="1"/>
  <c r="D90" i="1"/>
  <c r="D79" i="1"/>
  <c r="D86" i="1"/>
  <c r="D82" i="1"/>
  <c r="D94" i="1"/>
  <c r="G95" i="1"/>
  <c r="E4" i="1"/>
  <c r="E24" i="1"/>
  <c r="H91" i="1"/>
  <c r="H87" i="1"/>
  <c r="H83" i="1"/>
  <c r="H95" i="1"/>
  <c r="E64" i="1"/>
  <c r="E69" i="1"/>
  <c r="E75" i="1"/>
  <c r="E66" i="1"/>
  <c r="G64" i="1"/>
  <c r="G75" i="1"/>
  <c r="G66" i="1"/>
  <c r="G69" i="1"/>
  <c r="F39" i="1"/>
  <c r="F31" i="1"/>
  <c r="G39" i="1"/>
  <c r="G27" i="1"/>
  <c r="G31" i="1"/>
  <c r="H31" i="1"/>
  <c r="H39" i="1"/>
  <c r="E39" i="1"/>
  <c r="E31" i="1"/>
  <c r="E27" i="1"/>
  <c r="H11" i="1"/>
  <c r="F19" i="1"/>
  <c r="F11" i="1"/>
  <c r="D11" i="1"/>
  <c r="D19" i="1"/>
  <c r="G19" i="1"/>
  <c r="G11" i="1"/>
  <c r="F90" i="1" l="1"/>
  <c r="F86" i="1"/>
  <c r="H82" i="1"/>
  <c r="H86" i="1"/>
  <c r="H90" i="1"/>
  <c r="H94" i="1"/>
  <c r="H79" i="1"/>
  <c r="G90" i="1"/>
  <c r="G86" i="1"/>
  <c r="G82" i="1"/>
  <c r="G94" i="1"/>
  <c r="F79" i="1"/>
  <c r="E82" i="1"/>
  <c r="E86" i="1"/>
  <c r="E90" i="1"/>
  <c r="E94" i="1"/>
</calcChain>
</file>

<file path=xl/sharedStrings.xml><?xml version="1.0" encoding="utf-8"?>
<sst xmlns="http://schemas.openxmlformats.org/spreadsheetml/2006/main" count="1676" uniqueCount="32">
  <si>
    <t>Total (Rep + Dem + Other)</t>
  </si>
  <si>
    <t>Gubernatorial</t>
  </si>
  <si>
    <t># Total</t>
  </si>
  <si>
    <t># China</t>
  </si>
  <si>
    <t>%</t>
  </si>
  <si>
    <t>House</t>
  </si>
  <si>
    <t>#China</t>
  </si>
  <si>
    <t>Senate</t>
  </si>
  <si>
    <t>Presidential</t>
  </si>
  <si>
    <t>-</t>
  </si>
  <si>
    <t>Republican</t>
  </si>
  <si>
    <t>Democrat</t>
  </si>
  <si>
    <t>Federal</t>
  </si>
  <si>
    <t># Anger</t>
  </si>
  <si>
    <t># Fear</t>
  </si>
  <si>
    <t>% by total</t>
  </si>
  <si>
    <t>% by china</t>
  </si>
  <si>
    <t># Sadness</t>
  </si>
  <si>
    <t># Anger + Fear + Sad</t>
  </si>
  <si>
    <t># Anger + Fear +Sad</t>
  </si>
  <si>
    <t># Anger + Fear + Sadness</t>
  </si>
  <si>
    <t># Trade</t>
  </si>
  <si>
    <t>#Trade</t>
  </si>
  <si>
    <t xml:space="preserve">#Trade </t>
  </si>
  <si>
    <t xml:space="preserve"> # Trade</t>
  </si>
  <si>
    <t>#Non-China</t>
  </si>
  <si>
    <t>% by NC</t>
  </si>
  <si>
    <t># Trade (NC)</t>
  </si>
  <si>
    <t># Anger (NC)</t>
  </si>
  <si>
    <t># Fear (NC)</t>
  </si>
  <si>
    <t># Sadness (NC)</t>
  </si>
  <si>
    <t># Anger + Fear +Sad 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</si>
</sst>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</cellStyleXfs>
  <cellXfs count="71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2" borderId="5" xfId="1" applyNumberFormat="1" applyBorder="1" applyAlignment="1">
      <alignment horizontal="center" vertical="center" wrapText="1"/>
    </xf>
    <xf numFmtId="2" fontId="2" fillId="0" borderId="5" xfId="1" applyNumberFormat="1" applyFill="1" applyBorder="1" applyAlignment="1">
      <alignment horizontal="center" vertical="center" wrapText="1"/>
    </xf>
    <xf numFmtId="0" fontId="1" fillId="10" borderId="5" xfId="7" applyBorder="1" applyAlignment="1">
      <alignment horizontal="center" vertical="center" wrapText="1"/>
    </xf>
    <xf numFmtId="2" fontId="1" fillId="10" borderId="5" xfId="7" applyNumberFormat="1" applyBorder="1" applyAlignment="1">
      <alignment horizontal="center" vertical="center" wrapText="1"/>
    </xf>
    <xf numFmtId="0" fontId="1" fillId="6" borderId="5" xfId="3" applyBorder="1" applyAlignment="1">
      <alignment horizontal="center" vertical="center" wrapText="1"/>
    </xf>
    <xf numFmtId="0" fontId="1" fillId="7" borderId="5" xfId="4" applyBorder="1" applyAlignment="1">
      <alignment horizontal="center" vertical="center" wrapText="1"/>
    </xf>
    <xf numFmtId="2" fontId="1" fillId="7" borderId="5" xfId="4" applyNumberFormat="1" applyBorder="1" applyAlignment="1">
      <alignment horizontal="center" vertical="center" wrapText="1"/>
    </xf>
    <xf numFmtId="0" fontId="1" fillId="8" borderId="5" xfId="5" applyBorder="1" applyAlignment="1">
      <alignment horizontal="center" vertical="center" wrapText="1"/>
    </xf>
    <xf numFmtId="0" fontId="1" fillId="9" borderId="5" xfId="6" applyBorder="1" applyAlignment="1">
      <alignment horizontal="center" vertical="center" wrapText="1"/>
    </xf>
    <xf numFmtId="1" fontId="1" fillId="9" borderId="5" xfId="6" applyNumberFormat="1" applyBorder="1" applyAlignment="1">
      <alignment horizontal="center" vertical="center" wrapText="1"/>
    </xf>
    <xf numFmtId="1" fontId="1" fillId="8" borderId="5" xfId="5" applyNumberFormat="1" applyBorder="1" applyAlignment="1">
      <alignment horizontal="center" vertical="center" wrapText="1"/>
    </xf>
    <xf numFmtId="1" fontId="1" fillId="7" borderId="5" xfId="4" applyNumberFormat="1" applyBorder="1" applyAlignment="1">
      <alignment horizontal="center" vertical="center" wrapText="1"/>
    </xf>
    <xf numFmtId="10" fontId="1" fillId="6" borderId="5" xfId="2" applyNumberFormat="1" applyFill="1" applyBorder="1" applyAlignment="1">
      <alignment horizontal="center" vertical="center" wrapText="1"/>
    </xf>
    <xf numFmtId="10" fontId="1" fillId="7" borderId="5" xfId="2" applyNumberFormat="1" applyFill="1" applyBorder="1" applyAlignment="1">
      <alignment horizontal="center" vertical="center" wrapText="1"/>
    </xf>
    <xf numFmtId="10" fontId="1" fillId="8" borderId="5" xfId="2" applyNumberFormat="1" applyFill="1" applyBorder="1" applyAlignment="1">
      <alignment horizontal="center" vertical="center" wrapText="1"/>
    </xf>
    <xf numFmtId="10" fontId="1" fillId="10" borderId="5" xfId="2" applyNumberFormat="1" applyFill="1" applyBorder="1" applyAlignment="1">
      <alignment horizontal="center" vertical="center" wrapText="1"/>
    </xf>
    <xf numFmtId="10" fontId="1" fillId="9" borderId="5" xfId="2" applyNumberFormat="1" applyFill="1" applyBorder="1" applyAlignment="1">
      <alignment horizontal="center" vertical="center" wrapText="1"/>
    </xf>
    <xf numFmtId="1" fontId="1" fillId="10" borderId="5" xfId="7" applyNumberFormat="1" applyBorder="1" applyAlignment="1">
      <alignment horizontal="center" vertical="center" wrapText="1"/>
    </xf>
    <xf numFmtId="10" fontId="1" fillId="8" borderId="5" xfId="5" applyNumberFormat="1" applyBorder="1" applyAlignment="1">
      <alignment horizontal="center" vertical="center" wrapText="1"/>
    </xf>
    <xf numFmtId="10" fontId="1" fillId="6" borderId="5" xfId="3" applyNumberFormat="1" applyBorder="1" applyAlignment="1">
      <alignment horizontal="center" vertical="center" wrapText="1"/>
    </xf>
    <xf numFmtId="2" fontId="1" fillId="6" borderId="5" xfId="3" applyNumberFormat="1" applyBorder="1" applyAlignment="1">
      <alignment horizontal="center" vertical="center" wrapText="1"/>
    </xf>
    <xf numFmtId="0" fontId="1" fillId="12" borderId="5" xfId="9" applyBorder="1" applyAlignment="1">
      <alignment horizontal="center" vertical="center" wrapText="1"/>
    </xf>
    <xf numFmtId="1" fontId="1" fillId="12" borderId="5" xfId="9" applyNumberFormat="1" applyBorder="1" applyAlignment="1">
      <alignment horizontal="center" vertical="center" wrapText="1"/>
    </xf>
    <xf numFmtId="10" fontId="1" fillId="12" borderId="5" xfId="9" applyNumberFormat="1" applyBorder="1" applyAlignment="1">
      <alignment horizontal="center" vertical="center" wrapText="1"/>
    </xf>
    <xf numFmtId="0" fontId="4" fillId="11" borderId="4" xfId="8" applyBorder="1" applyAlignment="1">
      <alignment horizontal="center" vertical="center" wrapText="1"/>
    </xf>
    <xf numFmtId="0" fontId="1" fillId="6" borderId="5" xfId="2" applyNumberFormat="1" applyFill="1" applyBorder="1" applyAlignment="1">
      <alignment horizontal="center" vertical="center" wrapText="1"/>
    </xf>
    <xf numFmtId="0" fontId="1" fillId="6" borderId="5" xfId="3" applyNumberFormat="1" applyBorder="1" applyAlignment="1">
      <alignment horizontal="center" vertical="center" wrapText="1"/>
    </xf>
    <xf numFmtId="0" fontId="1" fillId="7" borderId="5" xfId="2" applyNumberFormat="1" applyFill="1" applyBorder="1" applyAlignment="1">
      <alignment horizontal="center" vertical="center" wrapText="1"/>
    </xf>
    <xf numFmtId="1" fontId="1" fillId="7" borderId="5" xfId="2" applyNumberFormat="1" applyFill="1" applyBorder="1" applyAlignment="1">
      <alignment horizontal="center" vertical="center" wrapText="1"/>
    </xf>
    <xf numFmtId="2" fontId="1" fillId="8" borderId="5" xfId="2" applyNumberFormat="1" applyFill="1" applyBorder="1" applyAlignment="1">
      <alignment horizontal="center" vertical="center" wrapText="1"/>
    </xf>
    <xf numFmtId="2" fontId="1" fillId="10" borderId="5" xfId="2" applyNumberFormat="1" applyFill="1" applyBorder="1" applyAlignment="1">
      <alignment horizontal="center" vertical="center" wrapText="1"/>
    </xf>
    <xf numFmtId="1" fontId="1" fillId="9" borderId="5" xfId="2" applyNumberFormat="1" applyFill="1" applyBorder="1" applyAlignment="1">
      <alignment horizontal="center" vertical="center" wrapText="1"/>
    </xf>
    <xf numFmtId="2" fontId="1" fillId="7" borderId="5" xfId="2" applyNumberFormat="1" applyFill="1" applyBorder="1" applyAlignment="1">
      <alignment horizontal="center" vertical="center" wrapText="1"/>
    </xf>
    <xf numFmtId="0" fontId="4" fillId="11" borderId="0" xfId="8" applyBorder="1" applyAlignment="1">
      <alignment horizontal="center" vertical="center" wrapText="1"/>
    </xf>
    <xf numFmtId="0" fontId="1" fillId="9" borderId="10" xfId="6" applyBorder="1" applyAlignment="1">
      <alignment horizontal="center" vertical="center" wrapText="1"/>
    </xf>
    <xf numFmtId="10" fontId="1" fillId="9" borderId="10" xfId="2" applyNumberFormat="1" applyFill="1" applyBorder="1" applyAlignment="1">
      <alignment horizontal="center" vertical="center" wrapText="1"/>
    </xf>
    <xf numFmtId="10" fontId="1" fillId="9" borderId="9" xfId="2" applyNumberFormat="1" applyFill="1" applyBorder="1" applyAlignment="1">
      <alignment horizontal="center" vertical="center" wrapText="1"/>
    </xf>
    <xf numFmtId="0" fontId="1" fillId="9" borderId="11" xfId="6" applyBorder="1" applyAlignment="1">
      <alignment horizontal="center" vertical="center" wrapText="1"/>
    </xf>
    <xf numFmtId="10" fontId="1" fillId="9" borderId="11" xfId="6" applyNumberFormat="1" applyBorder="1" applyAlignment="1">
      <alignment horizontal="center" vertical="center" wrapText="1"/>
    </xf>
    <xf numFmtId="0" fontId="1" fillId="9" borderId="12" xfId="6" applyBorder="1" applyAlignment="1">
      <alignment horizontal="center" vertical="center" wrapText="1"/>
    </xf>
    <xf numFmtId="2" fontId="1" fillId="6" borderId="5" xfId="2" applyNumberFormat="1" applyFill="1" applyBorder="1" applyAlignment="1">
      <alignment horizontal="center" vertical="center" wrapText="1"/>
    </xf>
    <xf numFmtId="2" fontId="1" fillId="9" borderId="11" xfId="6" applyNumberFormat="1" applyBorder="1" applyAlignment="1">
      <alignment horizontal="center" vertical="center" wrapText="1"/>
    </xf>
    <xf numFmtId="2" fontId="1" fillId="9" borderId="9" xfId="2" applyNumberFormat="1" applyFill="1" applyBorder="1" applyAlignment="1">
      <alignment horizontal="center" vertical="center" wrapText="1"/>
    </xf>
    <xf numFmtId="1" fontId="1" fillId="6" borderId="5" xfId="3" applyNumberFormat="1" applyBorder="1" applyAlignment="1">
      <alignment horizontal="center" vertical="center" wrapText="1"/>
    </xf>
    <xf numFmtId="1" fontId="1" fillId="8" borderId="5" xfId="2" applyNumberFormat="1" applyFill="1" applyBorder="1" applyAlignment="1">
      <alignment horizontal="center" vertical="center" wrapText="1"/>
    </xf>
    <xf numFmtId="1" fontId="1" fillId="10" borderId="5" xfId="2" applyNumberFormat="1" applyFill="1" applyBorder="1" applyAlignment="1">
      <alignment horizontal="center" vertical="center" wrapText="1"/>
    </xf>
    <xf numFmtId="1" fontId="1" fillId="6" borderId="5" xfId="2" applyNumberFormat="1" applyFill="1" applyBorder="1" applyAlignment="1">
      <alignment horizontal="center" vertical="center" wrapText="1"/>
    </xf>
    <xf numFmtId="1" fontId="1" fillId="9" borderId="11" xfId="6" applyNumberFormat="1" applyBorder="1" applyAlignment="1">
      <alignment horizontal="center" vertical="center" wrapText="1"/>
    </xf>
    <xf numFmtId="1" fontId="1" fillId="9" borderId="9" xfId="2" applyNumberFormat="1" applyFill="1" applyBorder="1" applyAlignment="1">
      <alignment horizontal="center" vertical="center" wrapText="1"/>
    </xf>
    <xf numFmtId="0" fontId="4" fillId="11" borderId="4" xfId="8" applyBorder="1" applyAlignment="1">
      <alignment horizontal="center" vertical="center" wrapText="1"/>
    </xf>
    <xf numFmtId="0" fontId="4" fillId="11" borderId="0" xfId="8" applyBorder="1" applyAlignment="1">
      <alignment horizontal="center" vertical="center" wrapText="1"/>
    </xf>
    <xf numFmtId="10" fontId="5" fillId="7" borderId="5" xfId="2" applyNumberFormat="1" applyFont="1" applyFill="1" applyBorder="1" applyAlignment="1">
      <alignment horizontal="center" vertical="center" wrapText="1"/>
    </xf>
    <xf numFmtId="10" fontId="5" fillId="9" borderId="5" xfId="2" applyNumberFormat="1" applyFont="1" applyFill="1" applyBorder="1" applyAlignment="1">
      <alignment horizontal="center" vertical="center" wrapText="1"/>
    </xf>
    <xf numFmtId="0" fontId="5" fillId="9" borderId="5" xfId="6" applyFont="1" applyBorder="1" applyAlignment="1">
      <alignment horizontal="center" vertical="center" wrapText="1"/>
    </xf>
    <xf numFmtId="0" fontId="4" fillId="11" borderId="6" xfId="8" applyBorder="1" applyAlignment="1">
      <alignment horizontal="center" vertical="center" wrapText="1"/>
    </xf>
    <xf numFmtId="0" fontId="4" fillId="11" borderId="4" xfId="8" applyBorder="1" applyAlignment="1">
      <alignment horizontal="center" vertical="center" wrapText="1"/>
    </xf>
    <xf numFmtId="0" fontId="4" fillId="11" borderId="3" xfId="8" applyBorder="1" applyAlignment="1">
      <alignment horizontal="center" vertical="center" wrapText="1"/>
    </xf>
    <xf numFmtId="0" fontId="4" fillId="11" borderId="7" xfId="8" applyBorder="1" applyAlignment="1">
      <alignment horizontal="center" vertical="center" wrapText="1"/>
    </xf>
    <xf numFmtId="0" fontId="4" fillId="11" borderId="0" xfId="8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6" borderId="10" xfId="3" applyBorder="1" applyAlignment="1">
      <alignment horizontal="center" vertical="center" wrapText="1"/>
    </xf>
    <xf numFmtId="1" fontId="0" fillId="0" borderId="0" xfId="0" applyNumberFormat="1"/>
    <xf numFmtId="10" fontId="0" fillId="0" borderId="0" xfId="0" applyNumberFormat="1"/>
    <xf numFmtId="10" fontId="5" fillId="9" borderId="10" xfId="2" applyNumberFormat="1" applyFont="1" applyFill="1" applyBorder="1" applyAlignment="1">
      <alignment horizontal="center" vertical="center" wrapText="1"/>
    </xf>
  </cellXfs>
  <cellStyles count="10">
    <cellStyle name="20% - Accent1" xfId="9" builtinId="30"/>
    <cellStyle name="20% - Accent5" xfId="6" builtinId="46"/>
    <cellStyle name="40% - Accent6" xfId="7" builtinId="51"/>
    <cellStyle name="60% - Accent1" xfId="3" builtinId="32"/>
    <cellStyle name="60% - Accent2" xfId="4" builtinId="36"/>
    <cellStyle name="60% - Accent3" xfId="5" builtinId="40"/>
    <cellStyle name="Bad" xfId="1" builtinId="27"/>
    <cellStyle name="Neutral" xfId="8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6A5A-0276-4CB7-8434-2288CACC1F88}">
  <dimension ref="A1:AA201"/>
  <sheetViews>
    <sheetView topLeftCell="A89" zoomScale="110" zoomScaleNormal="110" workbookViewId="0">
      <selection activeCell="I18" sqref="I18"/>
    </sheetView>
  </sheetViews>
  <sheetFormatPr defaultRowHeight="14.4" x14ac:dyDescent="0.3"/>
  <cols>
    <col min="2" max="2" width="11.109375" customWidth="1"/>
    <col min="3" max="7" width="11.5546875" bestFit="1" customWidth="1"/>
    <col min="8" max="8" width="12.5546875" bestFit="1" customWidth="1"/>
    <col min="11" max="11" width="13.33203125" customWidth="1"/>
    <col min="12" max="17" width="9.88671875" customWidth="1"/>
    <col min="20" max="20" width="9.88671875" bestFit="1" customWidth="1"/>
    <col min="21" max="22" width="9" bestFit="1" customWidth="1"/>
    <col min="23" max="23" width="11.44140625" bestFit="1" customWidth="1"/>
    <col min="24" max="24" width="11.21875" bestFit="1" customWidth="1"/>
    <col min="25" max="26" width="12.21875" bestFit="1" customWidth="1"/>
    <col min="29" max="29" width="9.88671875" bestFit="1" customWidth="1"/>
  </cols>
  <sheetData>
    <row r="1" spans="1:27" ht="28.5" customHeight="1" thickBot="1" x14ac:dyDescent="0.35">
      <c r="A1" s="66" t="s">
        <v>0</v>
      </c>
      <c r="B1" s="65"/>
      <c r="C1" s="1">
        <v>2006</v>
      </c>
      <c r="D1" s="1">
        <v>2010</v>
      </c>
      <c r="E1" s="1">
        <v>2012</v>
      </c>
      <c r="F1" s="1">
        <v>2014</v>
      </c>
      <c r="G1" s="1">
        <v>2016</v>
      </c>
      <c r="H1" s="1">
        <v>2018</v>
      </c>
      <c r="J1" s="64" t="s">
        <v>11</v>
      </c>
      <c r="K1" s="65"/>
      <c r="L1" s="1">
        <v>2006</v>
      </c>
      <c r="M1" s="1">
        <v>2010</v>
      </c>
      <c r="N1" s="1">
        <v>2012</v>
      </c>
      <c r="O1" s="1">
        <v>2014</v>
      </c>
      <c r="P1" s="1">
        <v>2016</v>
      </c>
      <c r="Q1" s="1">
        <v>2018</v>
      </c>
      <c r="S1" s="64" t="s">
        <v>10</v>
      </c>
      <c r="T1" s="65"/>
      <c r="U1" s="1">
        <v>2006</v>
      </c>
      <c r="V1" s="1">
        <v>2010</v>
      </c>
      <c r="W1" s="1">
        <v>2012</v>
      </c>
      <c r="X1" s="1">
        <v>2014</v>
      </c>
      <c r="Y1" s="1">
        <v>2016</v>
      </c>
      <c r="Z1" s="1">
        <v>2018</v>
      </c>
    </row>
    <row r="2" spans="1:27" ht="15" customHeight="1" thickBot="1" x14ac:dyDescent="0.35">
      <c r="A2" s="59" t="s">
        <v>1</v>
      </c>
      <c r="B2" s="9" t="s">
        <v>2</v>
      </c>
      <c r="C2" s="9">
        <f>L2+U2</f>
        <v>1219</v>
      </c>
      <c r="D2" s="9">
        <f t="shared" ref="D2:G3" si="0">M2+V2</f>
        <v>1754</v>
      </c>
      <c r="E2" s="9">
        <f t="shared" si="0"/>
        <v>508</v>
      </c>
      <c r="F2" s="9">
        <f t="shared" si="0"/>
        <v>1512</v>
      </c>
      <c r="G2" s="9">
        <f t="shared" si="0"/>
        <v>690</v>
      </c>
      <c r="H2" s="9">
        <f>Q2+Z2</f>
        <v>2230</v>
      </c>
      <c r="I2" s="67">
        <f>SUM(C2:H2)</f>
        <v>7913</v>
      </c>
      <c r="J2" s="59" t="s">
        <v>1</v>
      </c>
      <c r="K2" s="9" t="s">
        <v>2</v>
      </c>
      <c r="L2" s="9">
        <v>654</v>
      </c>
      <c r="M2" s="9">
        <v>773</v>
      </c>
      <c r="N2" s="9">
        <v>242</v>
      </c>
      <c r="O2" s="9">
        <f>712+5</f>
        <v>717</v>
      </c>
      <c r="P2" s="9">
        <f>265+8</f>
        <v>273</v>
      </c>
      <c r="Q2" s="9">
        <f>1090+3</f>
        <v>1093</v>
      </c>
      <c r="R2" s="67">
        <f>SUM(L2:Q2)</f>
        <v>3752</v>
      </c>
      <c r="S2" s="59" t="s">
        <v>1</v>
      </c>
      <c r="T2" s="9" t="s">
        <v>2</v>
      </c>
      <c r="U2" s="9">
        <f>562+3</f>
        <v>565</v>
      </c>
      <c r="V2" s="9">
        <f>977+4</f>
        <v>981</v>
      </c>
      <c r="W2" s="9">
        <v>266</v>
      </c>
      <c r="X2" s="9">
        <f>793+2</f>
        <v>795</v>
      </c>
      <c r="Y2" s="9">
        <f>416+1</f>
        <v>417</v>
      </c>
      <c r="Z2" s="9">
        <f>1126+11</f>
        <v>1137</v>
      </c>
      <c r="AA2" s="67">
        <f>SUM(U2:Z2)</f>
        <v>4161</v>
      </c>
    </row>
    <row r="3" spans="1:27" ht="15" thickBot="1" x14ac:dyDescent="0.35">
      <c r="A3" s="60"/>
      <c r="B3" s="9" t="s">
        <v>3</v>
      </c>
      <c r="C3" s="9">
        <f>L3+U3</f>
        <v>13</v>
      </c>
      <c r="D3" s="9">
        <f t="shared" si="0"/>
        <v>15</v>
      </c>
      <c r="E3" s="9">
        <f t="shared" si="0"/>
        <v>0</v>
      </c>
      <c r="F3" s="9">
        <f t="shared" si="0"/>
        <v>7</v>
      </c>
      <c r="G3" s="9">
        <f t="shared" si="0"/>
        <v>9</v>
      </c>
      <c r="H3" s="9">
        <f t="shared" ref="H3" si="1">Q3+Z3</f>
        <v>14</v>
      </c>
      <c r="I3" s="67">
        <f>SUM(C3:H3)</f>
        <v>58</v>
      </c>
      <c r="J3" s="60"/>
      <c r="K3" s="9" t="s">
        <v>3</v>
      </c>
      <c r="L3" s="9">
        <v>10</v>
      </c>
      <c r="M3" s="9">
        <v>11</v>
      </c>
      <c r="N3" s="9">
        <v>0</v>
      </c>
      <c r="O3" s="9">
        <v>5</v>
      </c>
      <c r="P3" s="9">
        <v>8</v>
      </c>
      <c r="Q3" s="9">
        <v>3</v>
      </c>
      <c r="R3" s="67">
        <f>SUM(L3:Q3)</f>
        <v>37</v>
      </c>
      <c r="S3" s="60"/>
      <c r="T3" s="9" t="s">
        <v>3</v>
      </c>
      <c r="U3" s="9">
        <v>3</v>
      </c>
      <c r="V3" s="9">
        <v>4</v>
      </c>
      <c r="W3" s="9">
        <v>0</v>
      </c>
      <c r="X3" s="9">
        <v>2</v>
      </c>
      <c r="Y3" s="9">
        <v>1</v>
      </c>
      <c r="Z3" s="9">
        <v>11</v>
      </c>
      <c r="AA3" s="67">
        <f>SUM(U3:Z3)</f>
        <v>21</v>
      </c>
    </row>
    <row r="4" spans="1:27" ht="15" thickBot="1" x14ac:dyDescent="0.35">
      <c r="A4" s="60"/>
      <c r="B4" s="9" t="s">
        <v>4</v>
      </c>
      <c r="C4" s="17">
        <f t="shared" ref="C4:H4" si="2">C3/C2</f>
        <v>1.0664479081214109E-2</v>
      </c>
      <c r="D4" s="17">
        <f t="shared" si="2"/>
        <v>8.5518814139110607E-3</v>
      </c>
      <c r="E4" s="17">
        <f t="shared" si="2"/>
        <v>0</v>
      </c>
      <c r="F4" s="17">
        <f t="shared" si="2"/>
        <v>4.6296296296296294E-3</v>
      </c>
      <c r="G4" s="17">
        <f t="shared" si="2"/>
        <v>1.3043478260869565E-2</v>
      </c>
      <c r="H4" s="17">
        <f t="shared" si="2"/>
        <v>6.2780269058295961E-3</v>
      </c>
      <c r="J4" s="60"/>
      <c r="K4" s="9" t="s">
        <v>4</v>
      </c>
      <c r="L4" s="24">
        <f t="shared" ref="L4:Q4" si="3">L3/L2</f>
        <v>1.5290519877675841E-2</v>
      </c>
      <c r="M4" s="24">
        <f t="shared" si="3"/>
        <v>1.4230271668822769E-2</v>
      </c>
      <c r="N4" s="24">
        <f t="shared" si="3"/>
        <v>0</v>
      </c>
      <c r="O4" s="24">
        <f t="shared" si="3"/>
        <v>6.9735006973500697E-3</v>
      </c>
      <c r="P4" s="24">
        <f t="shared" si="3"/>
        <v>2.9304029304029304E-2</v>
      </c>
      <c r="Q4" s="24">
        <f t="shared" si="3"/>
        <v>2.7447392497712718E-3</v>
      </c>
      <c r="S4" s="60"/>
      <c r="T4" s="9" t="s">
        <v>4</v>
      </c>
      <c r="U4" s="24">
        <f t="shared" ref="U4:Z4" si="4">U3/U2</f>
        <v>5.3097345132743362E-3</v>
      </c>
      <c r="V4" s="24">
        <f t="shared" si="4"/>
        <v>4.0774719673802246E-3</v>
      </c>
      <c r="W4" s="24">
        <f t="shared" si="4"/>
        <v>0</v>
      </c>
      <c r="X4" s="24">
        <f t="shared" si="4"/>
        <v>2.5157232704402514E-3</v>
      </c>
      <c r="Y4" s="24">
        <f t="shared" si="4"/>
        <v>2.3980815347721821E-3</v>
      </c>
      <c r="Z4" s="24">
        <f t="shared" si="4"/>
        <v>9.6745822339489879E-3</v>
      </c>
    </row>
    <row r="5" spans="1:27" ht="15" thickBot="1" x14ac:dyDescent="0.35">
      <c r="A5" s="60"/>
      <c r="B5" s="9" t="s">
        <v>21</v>
      </c>
      <c r="C5" s="51">
        <f>L5+U5</f>
        <v>7</v>
      </c>
      <c r="D5" s="51">
        <f t="shared" ref="D5:H5" si="5">M5+V5</f>
        <v>9</v>
      </c>
      <c r="E5" s="51">
        <f t="shared" si="5"/>
        <v>0</v>
      </c>
      <c r="F5" s="51">
        <f t="shared" si="5"/>
        <v>1</v>
      </c>
      <c r="G5" s="51">
        <f t="shared" si="5"/>
        <v>4</v>
      </c>
      <c r="H5" s="51">
        <f t="shared" si="5"/>
        <v>4</v>
      </c>
      <c r="J5" s="60"/>
      <c r="K5" s="9" t="s">
        <v>21</v>
      </c>
      <c r="L5" s="30">
        <v>6</v>
      </c>
      <c r="M5" s="30">
        <v>8</v>
      </c>
      <c r="N5" s="30">
        <v>0</v>
      </c>
      <c r="O5" s="30">
        <v>0</v>
      </c>
      <c r="P5" s="30">
        <v>4</v>
      </c>
      <c r="Q5" s="30">
        <v>0</v>
      </c>
      <c r="S5" s="60"/>
      <c r="T5" s="9" t="s">
        <v>21</v>
      </c>
      <c r="U5" s="31">
        <v>1</v>
      </c>
      <c r="V5" s="31">
        <v>1</v>
      </c>
      <c r="W5" s="31">
        <v>0</v>
      </c>
      <c r="X5" s="31">
        <v>1</v>
      </c>
      <c r="Y5" s="31">
        <v>0</v>
      </c>
      <c r="Z5" s="31">
        <v>4</v>
      </c>
    </row>
    <row r="6" spans="1:27" ht="15" thickBot="1" x14ac:dyDescent="0.35">
      <c r="A6" s="60"/>
      <c r="B6" s="10" t="s">
        <v>13</v>
      </c>
      <c r="C6" s="16">
        <f>L6+U6</f>
        <v>7</v>
      </c>
      <c r="D6" s="16">
        <f>M6+V6</f>
        <v>5</v>
      </c>
      <c r="E6" s="16">
        <f t="shared" ref="E6:H6" si="6">N6+W6</f>
        <v>0</v>
      </c>
      <c r="F6" s="16">
        <f t="shared" si="6"/>
        <v>5</v>
      </c>
      <c r="G6" s="16">
        <f t="shared" si="6"/>
        <v>5</v>
      </c>
      <c r="H6" s="16">
        <f t="shared" si="6"/>
        <v>13</v>
      </c>
      <c r="J6" s="60"/>
      <c r="K6" s="10" t="s">
        <v>13</v>
      </c>
      <c r="L6" s="16">
        <v>5</v>
      </c>
      <c r="M6" s="16">
        <v>4</v>
      </c>
      <c r="N6" s="16">
        <v>0</v>
      </c>
      <c r="O6" s="16">
        <v>3</v>
      </c>
      <c r="P6" s="16">
        <f>1+3</f>
        <v>4</v>
      </c>
      <c r="Q6" s="16">
        <v>3</v>
      </c>
      <c r="S6" s="60"/>
      <c r="T6" s="10" t="s">
        <v>13</v>
      </c>
      <c r="U6" s="16">
        <v>2</v>
      </c>
      <c r="V6" s="16">
        <v>1</v>
      </c>
      <c r="W6" s="16">
        <v>0</v>
      </c>
      <c r="X6" s="16">
        <v>2</v>
      </c>
      <c r="Y6" s="16">
        <v>1</v>
      </c>
      <c r="Z6" s="16">
        <v>10</v>
      </c>
    </row>
    <row r="7" spans="1:27" ht="15" thickBot="1" x14ac:dyDescent="0.35">
      <c r="A7" s="60"/>
      <c r="B7" s="10" t="s">
        <v>15</v>
      </c>
      <c r="C7" s="18">
        <f t="shared" ref="C7:H7" si="7">C6/C2</f>
        <v>5.742411812961444E-3</v>
      </c>
      <c r="D7" s="18">
        <f t="shared" si="7"/>
        <v>2.8506271379703536E-3</v>
      </c>
      <c r="E7" s="18">
        <f t="shared" si="7"/>
        <v>0</v>
      </c>
      <c r="F7" s="18">
        <f t="shared" si="7"/>
        <v>3.3068783068783067E-3</v>
      </c>
      <c r="G7" s="18">
        <f t="shared" si="7"/>
        <v>7.246376811594203E-3</v>
      </c>
      <c r="H7" s="18">
        <f t="shared" si="7"/>
        <v>5.8295964125560538E-3</v>
      </c>
      <c r="J7" s="60"/>
      <c r="K7" s="10" t="s">
        <v>15</v>
      </c>
      <c r="L7" s="18">
        <f t="shared" ref="L7:Q7" si="8">L6/L2</f>
        <v>7.6452599388379203E-3</v>
      </c>
      <c r="M7" s="18">
        <f t="shared" si="8"/>
        <v>5.1746442432082798E-3</v>
      </c>
      <c r="N7" s="18">
        <f t="shared" si="8"/>
        <v>0</v>
      </c>
      <c r="O7" s="18">
        <f t="shared" si="8"/>
        <v>4.1841004184100415E-3</v>
      </c>
      <c r="P7" s="18">
        <f t="shared" si="8"/>
        <v>1.4652014652014652E-2</v>
      </c>
      <c r="Q7" s="18">
        <f t="shared" si="8"/>
        <v>2.7447392497712718E-3</v>
      </c>
      <c r="S7" s="60"/>
      <c r="T7" s="10" t="s">
        <v>15</v>
      </c>
      <c r="U7" s="18">
        <f t="shared" ref="U7:Z7" si="9">U6/U2</f>
        <v>3.5398230088495575E-3</v>
      </c>
      <c r="V7" s="18">
        <f t="shared" si="9"/>
        <v>1.0193679918450561E-3</v>
      </c>
      <c r="W7" s="18">
        <f t="shared" si="9"/>
        <v>0</v>
      </c>
      <c r="X7" s="18">
        <f t="shared" si="9"/>
        <v>2.5157232704402514E-3</v>
      </c>
      <c r="Y7" s="18">
        <f t="shared" si="9"/>
        <v>2.3980815347721821E-3</v>
      </c>
      <c r="Z7" s="18">
        <f t="shared" si="9"/>
        <v>8.795074758135445E-3</v>
      </c>
    </row>
    <row r="8" spans="1:27" ht="15" thickBot="1" x14ac:dyDescent="0.35">
      <c r="A8" s="60"/>
      <c r="B8" s="10" t="s">
        <v>16</v>
      </c>
      <c r="C8" s="18">
        <f>C6/C3</f>
        <v>0.53846153846153844</v>
      </c>
      <c r="D8" s="18">
        <f>D6/D3</f>
        <v>0.33333333333333331</v>
      </c>
      <c r="E8" s="18">
        <v>0</v>
      </c>
      <c r="F8" s="18">
        <f>F6/F3</f>
        <v>0.7142857142857143</v>
      </c>
      <c r="G8" s="18">
        <f>G6/G3</f>
        <v>0.55555555555555558</v>
      </c>
      <c r="H8" s="18">
        <f>H6/H3</f>
        <v>0.9285714285714286</v>
      </c>
      <c r="J8" s="60"/>
      <c r="K8" s="10" t="s">
        <v>16</v>
      </c>
      <c r="L8" s="18">
        <f>L6/L3</f>
        <v>0.5</v>
      </c>
      <c r="M8" s="18">
        <f>M6/M3</f>
        <v>0.36363636363636365</v>
      </c>
      <c r="N8" s="18">
        <v>0</v>
      </c>
      <c r="O8" s="18">
        <f>O6/O3</f>
        <v>0.6</v>
      </c>
      <c r="P8" s="18">
        <f>P6/P3</f>
        <v>0.5</v>
      </c>
      <c r="Q8" s="18">
        <f>Q6/Q3</f>
        <v>1</v>
      </c>
      <c r="S8" s="60"/>
      <c r="T8" s="10" t="s">
        <v>16</v>
      </c>
      <c r="U8" s="18">
        <f>U6/U3</f>
        <v>0.66666666666666663</v>
      </c>
      <c r="V8" s="18">
        <f>V6/V3</f>
        <v>0.25</v>
      </c>
      <c r="W8" s="18">
        <v>0</v>
      </c>
      <c r="X8" s="18">
        <f>X6/X3</f>
        <v>1</v>
      </c>
      <c r="Y8" s="18">
        <f>Y6/Y3</f>
        <v>1</v>
      </c>
      <c r="Z8" s="18">
        <f>Z6/Z3</f>
        <v>0.90909090909090906</v>
      </c>
    </row>
    <row r="9" spans="1:27" ht="15" thickBot="1" x14ac:dyDescent="0.35">
      <c r="A9" s="60"/>
      <c r="B9" s="10" t="s">
        <v>21</v>
      </c>
      <c r="C9" s="33">
        <f>L9+U9</f>
        <v>5</v>
      </c>
      <c r="D9" s="33">
        <f t="shared" ref="D9:H9" si="10">M9+V9</f>
        <v>3</v>
      </c>
      <c r="E9" s="33">
        <f t="shared" si="10"/>
        <v>0</v>
      </c>
      <c r="F9" s="33">
        <f t="shared" si="10"/>
        <v>1</v>
      </c>
      <c r="G9" s="33">
        <f t="shared" si="10"/>
        <v>2</v>
      </c>
      <c r="H9" s="33">
        <f t="shared" si="10"/>
        <v>3</v>
      </c>
      <c r="J9" s="60"/>
      <c r="K9" s="10" t="s">
        <v>21</v>
      </c>
      <c r="L9" s="32">
        <v>4</v>
      </c>
      <c r="M9" s="32">
        <v>3</v>
      </c>
      <c r="N9" s="32">
        <v>0</v>
      </c>
      <c r="O9" s="32">
        <v>0</v>
      </c>
      <c r="P9" s="32">
        <v>2</v>
      </c>
      <c r="Q9" s="32">
        <v>0</v>
      </c>
      <c r="S9" s="60"/>
      <c r="T9" s="10" t="s">
        <v>21</v>
      </c>
      <c r="U9" s="32">
        <v>1</v>
      </c>
      <c r="V9" s="32">
        <v>0</v>
      </c>
      <c r="W9" s="33">
        <v>0</v>
      </c>
      <c r="X9" s="33">
        <v>1</v>
      </c>
      <c r="Y9" s="33">
        <v>0</v>
      </c>
      <c r="Z9" s="33">
        <v>3</v>
      </c>
    </row>
    <row r="10" spans="1:27" ht="15" thickBot="1" x14ac:dyDescent="0.35">
      <c r="A10" s="60"/>
      <c r="B10" s="12" t="s">
        <v>14</v>
      </c>
      <c r="C10" s="15">
        <f>L10+U10</f>
        <v>1</v>
      </c>
      <c r="D10" s="15">
        <f t="shared" ref="D10:H10" si="11">M10+V10</f>
        <v>4</v>
      </c>
      <c r="E10" s="15">
        <f t="shared" si="11"/>
        <v>0</v>
      </c>
      <c r="F10" s="15">
        <f t="shared" si="11"/>
        <v>1</v>
      </c>
      <c r="G10" s="15">
        <f t="shared" si="11"/>
        <v>3</v>
      </c>
      <c r="H10" s="15">
        <f t="shared" si="11"/>
        <v>2</v>
      </c>
      <c r="J10" s="60"/>
      <c r="K10" s="12" t="s">
        <v>14</v>
      </c>
      <c r="L10" s="15">
        <v>1</v>
      </c>
      <c r="M10" s="15">
        <v>3</v>
      </c>
      <c r="N10" s="15">
        <v>0</v>
      </c>
      <c r="O10" s="15">
        <v>1</v>
      </c>
      <c r="P10" s="15">
        <v>3</v>
      </c>
      <c r="Q10" s="15">
        <v>0</v>
      </c>
      <c r="S10" s="60"/>
      <c r="T10" s="12" t="s">
        <v>14</v>
      </c>
      <c r="U10" s="15">
        <v>0</v>
      </c>
      <c r="V10" s="15">
        <v>1</v>
      </c>
      <c r="W10" s="15">
        <v>0</v>
      </c>
      <c r="X10" s="15">
        <v>0</v>
      </c>
      <c r="Y10" s="15">
        <v>0</v>
      </c>
      <c r="Z10" s="15">
        <v>2</v>
      </c>
    </row>
    <row r="11" spans="1:27" ht="15" thickBot="1" x14ac:dyDescent="0.35">
      <c r="A11" s="60"/>
      <c r="B11" s="12" t="s">
        <v>15</v>
      </c>
      <c r="C11" s="19">
        <f t="shared" ref="C11:H11" si="12">C10/C2</f>
        <v>8.2034454470877774E-4</v>
      </c>
      <c r="D11" s="19">
        <f t="shared" si="12"/>
        <v>2.2805017103762829E-3</v>
      </c>
      <c r="E11" s="19">
        <f t="shared" si="12"/>
        <v>0</v>
      </c>
      <c r="F11" s="19">
        <f t="shared" si="12"/>
        <v>6.6137566137566134E-4</v>
      </c>
      <c r="G11" s="19">
        <f t="shared" si="12"/>
        <v>4.3478260869565218E-3</v>
      </c>
      <c r="H11" s="19">
        <f t="shared" si="12"/>
        <v>8.9686098654708521E-4</v>
      </c>
      <c r="J11" s="60"/>
      <c r="K11" s="12" t="s">
        <v>15</v>
      </c>
      <c r="L11" s="19">
        <f t="shared" ref="L11:Q11" si="13">L10/L2</f>
        <v>1.5290519877675841E-3</v>
      </c>
      <c r="M11" s="19">
        <f t="shared" si="13"/>
        <v>3.8809831824062097E-3</v>
      </c>
      <c r="N11" s="19">
        <f t="shared" si="13"/>
        <v>0</v>
      </c>
      <c r="O11" s="19">
        <f t="shared" si="13"/>
        <v>1.3947001394700139E-3</v>
      </c>
      <c r="P11" s="19">
        <f t="shared" si="13"/>
        <v>1.098901098901099E-2</v>
      </c>
      <c r="Q11" s="19">
        <f t="shared" si="13"/>
        <v>0</v>
      </c>
      <c r="S11" s="60"/>
      <c r="T11" s="12" t="s">
        <v>15</v>
      </c>
      <c r="U11" s="19">
        <f t="shared" ref="U11:Z11" si="14">U10/U2</f>
        <v>0</v>
      </c>
      <c r="V11" s="19">
        <f t="shared" si="14"/>
        <v>1.0193679918450561E-3</v>
      </c>
      <c r="W11" s="19">
        <f t="shared" si="14"/>
        <v>0</v>
      </c>
      <c r="X11" s="19">
        <f t="shared" si="14"/>
        <v>0</v>
      </c>
      <c r="Y11" s="19">
        <f t="shared" si="14"/>
        <v>0</v>
      </c>
      <c r="Z11" s="19">
        <f t="shared" si="14"/>
        <v>1.7590149516270889E-3</v>
      </c>
    </row>
    <row r="12" spans="1:27" ht="15" thickBot="1" x14ac:dyDescent="0.35">
      <c r="A12" s="60"/>
      <c r="B12" s="12" t="s">
        <v>16</v>
      </c>
      <c r="C12" s="19">
        <f>C10/C3</f>
        <v>7.6923076923076927E-2</v>
      </c>
      <c r="D12" s="19">
        <f>D10/D3</f>
        <v>0.26666666666666666</v>
      </c>
      <c r="E12" s="19">
        <v>0</v>
      </c>
      <c r="F12" s="19">
        <f>F10/F3</f>
        <v>0.14285714285714285</v>
      </c>
      <c r="G12" s="19">
        <f>G10/G3</f>
        <v>0.33333333333333331</v>
      </c>
      <c r="H12" s="19">
        <f>H10/H3</f>
        <v>0.14285714285714285</v>
      </c>
      <c r="J12" s="60"/>
      <c r="K12" s="12" t="s">
        <v>16</v>
      </c>
      <c r="L12" s="19">
        <f>L10/L3</f>
        <v>0.1</v>
      </c>
      <c r="M12" s="19">
        <f>M10/M3</f>
        <v>0.27272727272727271</v>
      </c>
      <c r="N12" s="19">
        <v>0</v>
      </c>
      <c r="O12" s="19">
        <f>O10/O3</f>
        <v>0.2</v>
      </c>
      <c r="P12" s="19">
        <f>P10/P3</f>
        <v>0.375</v>
      </c>
      <c r="Q12" s="19">
        <f>Q10/Q3</f>
        <v>0</v>
      </c>
      <c r="S12" s="60"/>
      <c r="T12" s="12" t="s">
        <v>16</v>
      </c>
      <c r="U12" s="19">
        <f>U10/U3</f>
        <v>0</v>
      </c>
      <c r="V12" s="19">
        <f>V10/V3</f>
        <v>0.25</v>
      </c>
      <c r="W12" s="19">
        <v>0</v>
      </c>
      <c r="X12" s="19">
        <f>X10/X3</f>
        <v>0</v>
      </c>
      <c r="Y12" s="19">
        <f>Y10/Y3</f>
        <v>0</v>
      </c>
      <c r="Z12" s="19">
        <f>Z10/Z3</f>
        <v>0.18181818181818182</v>
      </c>
    </row>
    <row r="13" spans="1:27" ht="15" thickBot="1" x14ac:dyDescent="0.35">
      <c r="A13" s="60"/>
      <c r="B13" s="12" t="s">
        <v>21</v>
      </c>
      <c r="C13" s="49">
        <f>L13+U13</f>
        <v>0</v>
      </c>
      <c r="D13" s="49">
        <f>M13+V13</f>
        <v>2</v>
      </c>
      <c r="E13" s="49">
        <f t="shared" ref="E13:H13" si="15">N13+W13</f>
        <v>0</v>
      </c>
      <c r="F13" s="49">
        <f t="shared" si="15"/>
        <v>0</v>
      </c>
      <c r="G13" s="49">
        <f t="shared" si="15"/>
        <v>3</v>
      </c>
      <c r="H13" s="49">
        <f t="shared" si="15"/>
        <v>1</v>
      </c>
      <c r="J13" s="60"/>
      <c r="K13" s="12" t="s">
        <v>21</v>
      </c>
      <c r="L13" s="49">
        <v>0</v>
      </c>
      <c r="M13" s="49">
        <v>2</v>
      </c>
      <c r="N13" s="49">
        <v>0</v>
      </c>
      <c r="O13" s="49">
        <v>0</v>
      </c>
      <c r="P13" s="49">
        <v>3</v>
      </c>
      <c r="Q13" s="49">
        <v>0</v>
      </c>
      <c r="S13" s="60"/>
      <c r="T13" s="12" t="s">
        <v>21</v>
      </c>
      <c r="U13" s="34">
        <v>0</v>
      </c>
      <c r="V13" s="34">
        <v>0</v>
      </c>
      <c r="W13" s="49">
        <v>0</v>
      </c>
      <c r="X13" s="49">
        <v>0</v>
      </c>
      <c r="Y13" s="49">
        <v>0</v>
      </c>
      <c r="Z13" s="49">
        <v>1</v>
      </c>
    </row>
    <row r="14" spans="1:27" ht="15" customHeight="1" thickBot="1" x14ac:dyDescent="0.35">
      <c r="A14" s="60"/>
      <c r="B14" s="7" t="s">
        <v>17</v>
      </c>
      <c r="C14" s="22">
        <f>L14+U14</f>
        <v>1</v>
      </c>
      <c r="D14" s="22">
        <f t="shared" ref="D14:H14" si="16">M14+V14</f>
        <v>0</v>
      </c>
      <c r="E14" s="22">
        <f t="shared" si="16"/>
        <v>0</v>
      </c>
      <c r="F14" s="22">
        <f t="shared" si="16"/>
        <v>0</v>
      </c>
      <c r="G14" s="22">
        <f t="shared" si="16"/>
        <v>0</v>
      </c>
      <c r="H14" s="22">
        <f t="shared" si="16"/>
        <v>0</v>
      </c>
      <c r="J14" s="60"/>
      <c r="K14" s="7" t="s">
        <v>17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S14" s="60"/>
      <c r="T14" s="7" t="s">
        <v>17</v>
      </c>
      <c r="U14" s="22">
        <v>1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</row>
    <row r="15" spans="1:27" ht="15" thickBot="1" x14ac:dyDescent="0.35">
      <c r="A15" s="60"/>
      <c r="B15" s="7" t="s">
        <v>15</v>
      </c>
      <c r="C15" s="20">
        <f t="shared" ref="C15:H15" si="17">C14/C2</f>
        <v>8.2034454470877774E-4</v>
      </c>
      <c r="D15" s="20">
        <f t="shared" si="17"/>
        <v>0</v>
      </c>
      <c r="E15" s="20">
        <f t="shared" si="17"/>
        <v>0</v>
      </c>
      <c r="F15" s="20">
        <f t="shared" si="17"/>
        <v>0</v>
      </c>
      <c r="G15" s="20">
        <f t="shared" si="17"/>
        <v>0</v>
      </c>
      <c r="H15" s="20">
        <f t="shared" si="17"/>
        <v>0</v>
      </c>
      <c r="J15" s="60"/>
      <c r="K15" s="7" t="s">
        <v>15</v>
      </c>
      <c r="L15" s="20">
        <f t="shared" ref="L15:Q15" si="18">L14/L2</f>
        <v>0</v>
      </c>
      <c r="M15" s="20">
        <f t="shared" si="18"/>
        <v>0</v>
      </c>
      <c r="N15" s="20">
        <f t="shared" si="18"/>
        <v>0</v>
      </c>
      <c r="O15" s="20">
        <f t="shared" si="18"/>
        <v>0</v>
      </c>
      <c r="P15" s="20">
        <f t="shared" si="18"/>
        <v>0</v>
      </c>
      <c r="Q15" s="20">
        <f t="shared" si="18"/>
        <v>0</v>
      </c>
      <c r="S15" s="60"/>
      <c r="T15" s="7" t="s">
        <v>15</v>
      </c>
      <c r="U15" s="20">
        <f t="shared" ref="U15:Z15" si="19">U14/U2</f>
        <v>1.7699115044247787E-3</v>
      </c>
      <c r="V15" s="20">
        <f t="shared" si="19"/>
        <v>0</v>
      </c>
      <c r="W15" s="20">
        <f t="shared" si="19"/>
        <v>0</v>
      </c>
      <c r="X15" s="20">
        <f t="shared" si="19"/>
        <v>0</v>
      </c>
      <c r="Y15" s="20">
        <f t="shared" si="19"/>
        <v>0</v>
      </c>
      <c r="Z15" s="20">
        <f t="shared" si="19"/>
        <v>0</v>
      </c>
    </row>
    <row r="16" spans="1:27" ht="15" thickBot="1" x14ac:dyDescent="0.35">
      <c r="A16" s="60"/>
      <c r="B16" s="7" t="s">
        <v>16</v>
      </c>
      <c r="C16" s="20">
        <f>C14/C3</f>
        <v>7.6923076923076927E-2</v>
      </c>
      <c r="D16" s="20">
        <f>D14/D3</f>
        <v>0</v>
      </c>
      <c r="E16" s="20">
        <v>0</v>
      </c>
      <c r="F16" s="20">
        <f>F14/F3</f>
        <v>0</v>
      </c>
      <c r="G16" s="20">
        <f>G14/G3</f>
        <v>0</v>
      </c>
      <c r="H16" s="20">
        <f>H14/H3</f>
        <v>0</v>
      </c>
      <c r="J16" s="60"/>
      <c r="K16" s="7" t="s">
        <v>16</v>
      </c>
      <c r="L16" s="20">
        <f>L14/L3</f>
        <v>0</v>
      </c>
      <c r="M16" s="20">
        <f>M14/M3</f>
        <v>0</v>
      </c>
      <c r="N16" s="20">
        <v>0</v>
      </c>
      <c r="O16" s="20">
        <f>O14/O3</f>
        <v>0</v>
      </c>
      <c r="P16" s="20">
        <f>P14/P3</f>
        <v>0</v>
      </c>
      <c r="Q16" s="20">
        <f>Q14/Q3</f>
        <v>0</v>
      </c>
      <c r="S16" s="60"/>
      <c r="T16" s="7" t="s">
        <v>16</v>
      </c>
      <c r="U16" s="20">
        <f>U14/U3</f>
        <v>0.33333333333333331</v>
      </c>
      <c r="V16" s="20">
        <f>V14/V3</f>
        <v>0</v>
      </c>
      <c r="W16" s="20">
        <v>0</v>
      </c>
      <c r="X16" s="20">
        <f>X14/X3</f>
        <v>0</v>
      </c>
      <c r="Y16" s="20">
        <f>Y14/Y3</f>
        <v>0</v>
      </c>
      <c r="Z16" s="20">
        <f>Z14/Z3</f>
        <v>0</v>
      </c>
    </row>
    <row r="17" spans="1:27" ht="15" thickBot="1" x14ac:dyDescent="0.35">
      <c r="A17" s="60"/>
      <c r="B17" s="7" t="s">
        <v>21</v>
      </c>
      <c r="C17" s="50">
        <f>L17+U17</f>
        <v>0</v>
      </c>
      <c r="D17" s="50">
        <f t="shared" ref="D17:H17" si="20">M17+V17</f>
        <v>0</v>
      </c>
      <c r="E17" s="50">
        <f t="shared" si="20"/>
        <v>0</v>
      </c>
      <c r="F17" s="50">
        <f t="shared" si="20"/>
        <v>0</v>
      </c>
      <c r="G17" s="50">
        <f t="shared" si="20"/>
        <v>0</v>
      </c>
      <c r="H17" s="50">
        <f t="shared" si="20"/>
        <v>0</v>
      </c>
      <c r="J17" s="60"/>
      <c r="K17" s="7" t="s">
        <v>21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S17" s="60"/>
      <c r="T17" s="7" t="s">
        <v>21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</row>
    <row r="18" spans="1:27" ht="29.4" thickBot="1" x14ac:dyDescent="0.35">
      <c r="A18" s="60"/>
      <c r="B18" s="13" t="s">
        <v>18</v>
      </c>
      <c r="C18" s="14">
        <f>L18+U18</f>
        <v>8</v>
      </c>
      <c r="D18" s="14">
        <f>M18+V18</f>
        <v>7</v>
      </c>
      <c r="E18" s="14">
        <f t="shared" ref="E18" si="21">N18+W18</f>
        <v>0</v>
      </c>
      <c r="F18" s="14">
        <f t="shared" ref="F18" si="22">O18+X18</f>
        <v>6</v>
      </c>
      <c r="G18" s="14">
        <f t="shared" ref="G18" si="23">P18+Y18</f>
        <v>6</v>
      </c>
      <c r="H18" s="14">
        <f>Q18+Z18</f>
        <v>13</v>
      </c>
      <c r="I18" s="68">
        <f>SUM(C18:H18)</f>
        <v>40</v>
      </c>
      <c r="J18" s="60"/>
      <c r="K18" s="13" t="s">
        <v>18</v>
      </c>
      <c r="L18" s="14">
        <v>5</v>
      </c>
      <c r="M18" s="14">
        <v>5</v>
      </c>
      <c r="N18" s="14">
        <f>N6+N10+N14</f>
        <v>0</v>
      </c>
      <c r="O18" s="14">
        <f>O6+O10+O14</f>
        <v>4</v>
      </c>
      <c r="P18" s="14">
        <v>5</v>
      </c>
      <c r="Q18" s="14">
        <f>Q6+Q10+Q14</f>
        <v>3</v>
      </c>
      <c r="R18" s="68">
        <f>SUM(L18:Q18)</f>
        <v>22</v>
      </c>
      <c r="S18" s="60"/>
      <c r="T18" s="13" t="s">
        <v>18</v>
      </c>
      <c r="U18" s="14">
        <v>3</v>
      </c>
      <c r="V18" s="14">
        <v>2</v>
      </c>
      <c r="W18" s="14">
        <f>W6+W10+W14</f>
        <v>0</v>
      </c>
      <c r="X18" s="14">
        <f>X6+X10+X14</f>
        <v>2</v>
      </c>
      <c r="Y18" s="14">
        <v>1</v>
      </c>
      <c r="Z18" s="14">
        <v>10</v>
      </c>
      <c r="AA18" s="68">
        <f>SUM(U18:Z18)</f>
        <v>18</v>
      </c>
    </row>
    <row r="19" spans="1:27" ht="15" thickBot="1" x14ac:dyDescent="0.35">
      <c r="A19" s="60"/>
      <c r="B19" s="13" t="s">
        <v>15</v>
      </c>
      <c r="C19" s="21">
        <f t="shared" ref="C19:H19" si="24">C18/C2</f>
        <v>6.5627563576702219E-3</v>
      </c>
      <c r="D19" s="21">
        <f t="shared" si="24"/>
        <v>3.990877993158495E-3</v>
      </c>
      <c r="E19" s="21">
        <f t="shared" si="24"/>
        <v>0</v>
      </c>
      <c r="F19" s="21">
        <f t="shared" si="24"/>
        <v>3.968253968253968E-3</v>
      </c>
      <c r="G19" s="21">
        <f t="shared" si="24"/>
        <v>8.6956521739130436E-3</v>
      </c>
      <c r="H19" s="21">
        <f t="shared" si="24"/>
        <v>5.8295964125560538E-3</v>
      </c>
      <c r="J19" s="60"/>
      <c r="K19" s="13" t="s">
        <v>15</v>
      </c>
      <c r="L19" s="21">
        <f t="shared" ref="L19:Q19" si="25">L18/L2</f>
        <v>7.6452599388379203E-3</v>
      </c>
      <c r="M19" s="21">
        <f t="shared" si="25"/>
        <v>6.4683053040103496E-3</v>
      </c>
      <c r="N19" s="21">
        <f t="shared" si="25"/>
        <v>0</v>
      </c>
      <c r="O19" s="21">
        <f t="shared" si="25"/>
        <v>5.5788005578800556E-3</v>
      </c>
      <c r="P19" s="21">
        <f t="shared" si="25"/>
        <v>1.8315018315018316E-2</v>
      </c>
      <c r="Q19" s="21">
        <f t="shared" si="25"/>
        <v>2.7447392497712718E-3</v>
      </c>
      <c r="S19" s="60"/>
      <c r="T19" s="13" t="s">
        <v>15</v>
      </c>
      <c r="U19" s="21">
        <f t="shared" ref="U19:Z19" si="26">U18/U2</f>
        <v>5.3097345132743362E-3</v>
      </c>
      <c r="V19" s="21">
        <f t="shared" si="26"/>
        <v>2.0387359836901123E-3</v>
      </c>
      <c r="W19" s="21">
        <f t="shared" si="26"/>
        <v>0</v>
      </c>
      <c r="X19" s="21">
        <f t="shared" si="26"/>
        <v>2.5157232704402514E-3</v>
      </c>
      <c r="Y19" s="21">
        <f t="shared" si="26"/>
        <v>2.3980815347721821E-3</v>
      </c>
      <c r="Z19" s="21">
        <f t="shared" si="26"/>
        <v>8.795074758135445E-3</v>
      </c>
    </row>
    <row r="20" spans="1:27" ht="15" thickBot="1" x14ac:dyDescent="0.35">
      <c r="A20" s="60"/>
      <c r="B20" s="13" t="s">
        <v>16</v>
      </c>
      <c r="C20" s="21">
        <f>C18/C3</f>
        <v>0.61538461538461542</v>
      </c>
      <c r="D20" s="21">
        <f>D18/D3</f>
        <v>0.46666666666666667</v>
      </c>
      <c r="E20" s="21">
        <v>0</v>
      </c>
      <c r="F20" s="21">
        <f>F18/F3</f>
        <v>0.8571428571428571</v>
      </c>
      <c r="G20" s="21">
        <f>G18/G3</f>
        <v>0.66666666666666663</v>
      </c>
      <c r="H20" s="21">
        <f>H18/H3</f>
        <v>0.9285714285714286</v>
      </c>
      <c r="I20" s="69">
        <f>(I18/I3)</f>
        <v>0.68965517241379315</v>
      </c>
      <c r="J20" s="60"/>
      <c r="K20" s="13" t="s">
        <v>16</v>
      </c>
      <c r="L20" s="21">
        <f>L18/L3</f>
        <v>0.5</v>
      </c>
      <c r="M20" s="21">
        <f>M18/M3</f>
        <v>0.45454545454545453</v>
      </c>
      <c r="N20" s="21">
        <v>0</v>
      </c>
      <c r="O20" s="21">
        <f>O18/O3</f>
        <v>0.8</v>
      </c>
      <c r="P20" s="21">
        <f>P18/P3</f>
        <v>0.625</v>
      </c>
      <c r="Q20" s="21">
        <f>Q18/Q3</f>
        <v>1</v>
      </c>
      <c r="R20" s="69">
        <f>(R18/R3)</f>
        <v>0.59459459459459463</v>
      </c>
      <c r="S20" s="60"/>
      <c r="T20" s="13" t="s">
        <v>16</v>
      </c>
      <c r="U20" s="21">
        <f t="shared" ref="U20:Z20" si="27">U18/U3</f>
        <v>1</v>
      </c>
      <c r="V20" s="21">
        <f t="shared" si="27"/>
        <v>0.5</v>
      </c>
      <c r="W20" s="21" t="e">
        <f t="shared" si="27"/>
        <v>#DIV/0!</v>
      </c>
      <c r="X20" s="21">
        <f t="shared" si="27"/>
        <v>1</v>
      </c>
      <c r="Y20" s="21">
        <f t="shared" si="27"/>
        <v>1</v>
      </c>
      <c r="Z20" s="21">
        <f t="shared" si="27"/>
        <v>0.90909090909090906</v>
      </c>
      <c r="AA20" s="69">
        <f>(AA18/AA3)</f>
        <v>0.8571428571428571</v>
      </c>
    </row>
    <row r="21" spans="1:27" ht="15" thickBot="1" x14ac:dyDescent="0.35">
      <c r="A21" s="61"/>
      <c r="B21" s="13" t="s">
        <v>21</v>
      </c>
      <c r="C21" s="36">
        <f t="shared" ref="C21:G21" si="28">L21+U21</f>
        <v>5</v>
      </c>
      <c r="D21" s="36">
        <f t="shared" si="28"/>
        <v>4</v>
      </c>
      <c r="E21" s="36">
        <f t="shared" si="28"/>
        <v>0</v>
      </c>
      <c r="F21" s="36">
        <f t="shared" si="28"/>
        <v>1</v>
      </c>
      <c r="G21" s="36">
        <f t="shared" si="28"/>
        <v>3</v>
      </c>
      <c r="H21" s="36">
        <f>Q21+Z21</f>
        <v>3</v>
      </c>
      <c r="J21" s="61"/>
      <c r="K21" s="13" t="s">
        <v>22</v>
      </c>
      <c r="L21" s="36">
        <v>4</v>
      </c>
      <c r="M21" s="36">
        <v>4</v>
      </c>
      <c r="N21" s="36">
        <v>0</v>
      </c>
      <c r="O21" s="36">
        <v>0</v>
      </c>
      <c r="P21" s="36">
        <v>3</v>
      </c>
      <c r="Q21" s="36">
        <v>0</v>
      </c>
      <c r="S21" s="61"/>
      <c r="T21" s="13" t="s">
        <v>22</v>
      </c>
      <c r="U21" s="36">
        <v>1</v>
      </c>
      <c r="V21" s="36">
        <v>0</v>
      </c>
      <c r="W21" s="36">
        <v>0</v>
      </c>
      <c r="X21" s="36">
        <v>1</v>
      </c>
      <c r="Y21" s="36">
        <v>0</v>
      </c>
      <c r="Z21" s="36">
        <v>3</v>
      </c>
    </row>
    <row r="22" spans="1:27" ht="15" thickBot="1" x14ac:dyDescent="0.35">
      <c r="A22" s="60" t="s">
        <v>5</v>
      </c>
      <c r="B22" s="9" t="s">
        <v>2</v>
      </c>
      <c r="C22" s="9" t="s">
        <v>9</v>
      </c>
      <c r="D22" s="9" t="s">
        <v>9</v>
      </c>
      <c r="E22" s="9">
        <f>N22+W22</f>
        <v>2556</v>
      </c>
      <c r="F22" s="9">
        <f t="shared" ref="F22:F23" si="29">O22+X22</f>
        <v>2069</v>
      </c>
      <c r="G22" s="9">
        <f t="shared" ref="G22:G23" si="30">P22+Y22</f>
        <v>1942</v>
      </c>
      <c r="H22" s="9">
        <f>Q22+Z22</f>
        <v>3744</v>
      </c>
      <c r="I22" s="67">
        <f>SUM(C22:H22)</f>
        <v>10311</v>
      </c>
      <c r="J22" s="59" t="s">
        <v>5</v>
      </c>
      <c r="K22" s="9" t="s">
        <v>2</v>
      </c>
      <c r="L22" s="9" t="s">
        <v>9</v>
      </c>
      <c r="M22" s="9" t="s">
        <v>9</v>
      </c>
      <c r="N22" s="9">
        <f>1065+67+20+22</f>
        <v>1174</v>
      </c>
      <c r="O22" s="9">
        <f>876+10+3+5</f>
        <v>894</v>
      </c>
      <c r="P22" s="9">
        <f>798+43+2+3</f>
        <v>846</v>
      </c>
      <c r="Q22" s="9">
        <f>1920+18+2+3</f>
        <v>1943</v>
      </c>
      <c r="R22" s="67">
        <f>SUM(L22:Q22)</f>
        <v>4857</v>
      </c>
      <c r="S22" s="59" t="s">
        <v>5</v>
      </c>
      <c r="T22" s="9" t="s">
        <v>2</v>
      </c>
      <c r="U22" s="9" t="s">
        <v>9</v>
      </c>
      <c r="V22" s="9" t="s">
        <v>9</v>
      </c>
      <c r="W22" s="9">
        <f>1310+12+47+13</f>
        <v>1382</v>
      </c>
      <c r="X22" s="9">
        <f>1167+7+1</f>
        <v>1175</v>
      </c>
      <c r="Y22" s="9">
        <f>1073+15+4+4</f>
        <v>1096</v>
      </c>
      <c r="Z22" s="9">
        <f>1772+17+7+5</f>
        <v>1801</v>
      </c>
      <c r="AA22" s="67">
        <f>SUM(U22:Z22)</f>
        <v>5454</v>
      </c>
    </row>
    <row r="23" spans="1:27" ht="15" thickBot="1" x14ac:dyDescent="0.35">
      <c r="A23" s="60"/>
      <c r="B23" s="9" t="s">
        <v>6</v>
      </c>
      <c r="C23" s="9" t="s">
        <v>9</v>
      </c>
      <c r="D23" s="9" t="s">
        <v>9</v>
      </c>
      <c r="E23" s="25">
        <f t="shared" ref="E23" si="31">N23+W23</f>
        <v>102</v>
      </c>
      <c r="F23" s="25">
        <f t="shared" si="29"/>
        <v>16</v>
      </c>
      <c r="G23" s="25">
        <f t="shared" si="30"/>
        <v>13</v>
      </c>
      <c r="H23" s="25">
        <f t="shared" ref="H23" si="32">Q23+Z23</f>
        <v>17</v>
      </c>
      <c r="I23" s="67">
        <f>SUM(C23:H23)</f>
        <v>148</v>
      </c>
      <c r="J23" s="60"/>
      <c r="K23" s="9" t="s">
        <v>6</v>
      </c>
      <c r="L23" s="9" t="s">
        <v>9</v>
      </c>
      <c r="M23" s="9" t="s">
        <v>9</v>
      </c>
      <c r="N23" s="9">
        <v>42</v>
      </c>
      <c r="O23" s="9">
        <v>8</v>
      </c>
      <c r="P23" s="9">
        <f>2+3</f>
        <v>5</v>
      </c>
      <c r="Q23" s="9">
        <v>5</v>
      </c>
      <c r="R23" s="67">
        <f>SUM(L23:Q23)</f>
        <v>60</v>
      </c>
      <c r="S23" s="60"/>
      <c r="T23" s="9" t="s">
        <v>6</v>
      </c>
      <c r="U23" s="9" t="s">
        <v>9</v>
      </c>
      <c r="V23" s="9" t="s">
        <v>9</v>
      </c>
      <c r="W23" s="9">
        <v>60</v>
      </c>
      <c r="X23" s="9">
        <v>8</v>
      </c>
      <c r="Y23" s="9">
        <v>8</v>
      </c>
      <c r="Z23" s="9">
        <v>12</v>
      </c>
      <c r="AA23" s="67">
        <f>SUM(U23:Z23)</f>
        <v>88</v>
      </c>
    </row>
    <row r="24" spans="1:27" ht="15" thickBot="1" x14ac:dyDescent="0.35">
      <c r="A24" s="60"/>
      <c r="B24" s="9" t="s">
        <v>4</v>
      </c>
      <c r="C24" s="9" t="s">
        <v>9</v>
      </c>
      <c r="D24" s="9" t="s">
        <v>9</v>
      </c>
      <c r="E24" s="17">
        <f>E23/E22</f>
        <v>3.9906103286384977E-2</v>
      </c>
      <c r="F24" s="17">
        <f t="shared" ref="F24:G24" si="33">F23/F22</f>
        <v>7.7332044465925568E-3</v>
      </c>
      <c r="G24" s="17">
        <f t="shared" si="33"/>
        <v>6.694129763130793E-3</v>
      </c>
      <c r="H24" s="17">
        <f>H23/H22</f>
        <v>4.5405982905982909E-3</v>
      </c>
      <c r="J24" s="60"/>
      <c r="K24" s="9" t="s">
        <v>4</v>
      </c>
      <c r="L24" s="9" t="s">
        <v>9</v>
      </c>
      <c r="M24" s="9" t="s">
        <v>9</v>
      </c>
      <c r="N24" s="24">
        <f>N23/N22</f>
        <v>3.5775127768313458E-2</v>
      </c>
      <c r="O24" s="24">
        <f>O23/O22</f>
        <v>8.948545861297539E-3</v>
      </c>
      <c r="P24" s="24">
        <f t="shared" ref="P24:Q24" si="34">P23/P22</f>
        <v>5.9101654846335696E-3</v>
      </c>
      <c r="Q24" s="24">
        <f t="shared" si="34"/>
        <v>2.5733401955738548E-3</v>
      </c>
      <c r="S24" s="60"/>
      <c r="T24" s="9" t="s">
        <v>4</v>
      </c>
      <c r="U24" s="9" t="s">
        <v>9</v>
      </c>
      <c r="V24" s="9" t="s">
        <v>9</v>
      </c>
      <c r="W24" s="24">
        <f>W23/W22</f>
        <v>4.3415340086830678E-2</v>
      </c>
      <c r="X24" s="24">
        <f>X23/X22</f>
        <v>6.8085106382978723E-3</v>
      </c>
      <c r="Y24" s="24">
        <f>Y23/Y22</f>
        <v>7.2992700729927005E-3</v>
      </c>
      <c r="Z24" s="24">
        <f>Z23/Z22</f>
        <v>6.6629650194336481E-3</v>
      </c>
    </row>
    <row r="25" spans="1:27" ht="15" thickBot="1" x14ac:dyDescent="0.35">
      <c r="A25" s="60"/>
      <c r="B25" s="9" t="s">
        <v>21</v>
      </c>
      <c r="C25" s="9" t="s">
        <v>9</v>
      </c>
      <c r="D25" s="9" t="s">
        <v>9</v>
      </c>
      <c r="E25" s="51">
        <f>N25+W25</f>
        <v>35</v>
      </c>
      <c r="F25" s="51">
        <f t="shared" ref="F25:H25" si="35">O25+X25</f>
        <v>6</v>
      </c>
      <c r="G25" s="51">
        <f t="shared" si="35"/>
        <v>7</v>
      </c>
      <c r="H25" s="51">
        <f t="shared" si="35"/>
        <v>8</v>
      </c>
      <c r="J25" s="60"/>
      <c r="K25" s="48" t="s">
        <v>23</v>
      </c>
      <c r="L25" s="9"/>
      <c r="M25" s="9"/>
      <c r="N25" s="48">
        <v>22</v>
      </c>
      <c r="O25" s="48">
        <v>5</v>
      </c>
      <c r="P25" s="48">
        <v>3</v>
      </c>
      <c r="Q25" s="48">
        <v>3</v>
      </c>
      <c r="S25" s="60"/>
      <c r="T25" s="9" t="s">
        <v>21</v>
      </c>
      <c r="U25" s="9"/>
      <c r="V25" s="9"/>
      <c r="W25" s="48">
        <v>13</v>
      </c>
      <c r="X25" s="48">
        <v>1</v>
      </c>
      <c r="Y25" s="48">
        <v>4</v>
      </c>
      <c r="Z25" s="48">
        <v>5</v>
      </c>
    </row>
    <row r="26" spans="1:27" ht="15" thickBot="1" x14ac:dyDescent="0.35">
      <c r="A26" s="60"/>
      <c r="B26" s="10" t="s">
        <v>13</v>
      </c>
      <c r="C26" s="10" t="s">
        <v>9</v>
      </c>
      <c r="D26" s="10" t="s">
        <v>9</v>
      </c>
      <c r="E26" s="11">
        <f>N26+W26</f>
        <v>74</v>
      </c>
      <c r="F26" s="11">
        <f t="shared" ref="F26" si="36">O26+X26</f>
        <v>11</v>
      </c>
      <c r="G26" s="11">
        <f t="shared" ref="G26" si="37">P26+Y26</f>
        <v>10</v>
      </c>
      <c r="H26" s="11">
        <f>Q26+Z26</f>
        <v>8</v>
      </c>
      <c r="J26" s="60"/>
      <c r="K26" s="10" t="s">
        <v>13</v>
      </c>
      <c r="L26" s="16" t="s">
        <v>9</v>
      </c>
      <c r="M26" s="16"/>
      <c r="N26" s="16">
        <f>8+9+4+6</f>
        <v>27</v>
      </c>
      <c r="O26" s="16">
        <f>2+1+1</f>
        <v>4</v>
      </c>
      <c r="P26" s="16">
        <f>1+2</f>
        <v>3</v>
      </c>
      <c r="Q26" s="16">
        <f>2+2</f>
        <v>4</v>
      </c>
      <c r="S26" s="60"/>
      <c r="T26" s="10" t="s">
        <v>13</v>
      </c>
      <c r="U26" s="16" t="s">
        <v>9</v>
      </c>
      <c r="V26" s="16" t="s">
        <v>9</v>
      </c>
      <c r="W26" s="16">
        <f>25+6+12+4</f>
        <v>47</v>
      </c>
      <c r="X26" s="16">
        <f>3+1+3</f>
        <v>7</v>
      </c>
      <c r="Y26" s="16">
        <f>2+2+2+1</f>
        <v>7</v>
      </c>
      <c r="Z26" s="16">
        <v>4</v>
      </c>
    </row>
    <row r="27" spans="1:27" ht="15" thickBot="1" x14ac:dyDescent="0.35">
      <c r="A27" s="60"/>
      <c r="B27" s="10" t="s">
        <v>15</v>
      </c>
      <c r="C27" s="10" t="s">
        <v>9</v>
      </c>
      <c r="D27" s="10" t="s">
        <v>9</v>
      </c>
      <c r="E27" s="18">
        <f t="shared" ref="E27:G27" si="38">E26/E22</f>
        <v>2.8951486697965573E-2</v>
      </c>
      <c r="F27" s="18">
        <f>F26/F22</f>
        <v>5.3165780570323829E-3</v>
      </c>
      <c r="G27" s="18">
        <f t="shared" si="38"/>
        <v>5.1493305870236872E-3</v>
      </c>
      <c r="H27" s="18">
        <f>H26/H22</f>
        <v>2.136752136752137E-3</v>
      </c>
      <c r="J27" s="60"/>
      <c r="K27" s="10" t="s">
        <v>15</v>
      </c>
      <c r="L27" s="18" t="s">
        <v>9</v>
      </c>
      <c r="M27" s="18" t="s">
        <v>9</v>
      </c>
      <c r="N27" s="18">
        <f>N26/N22</f>
        <v>2.2998296422487224E-2</v>
      </c>
      <c r="O27" s="18">
        <f t="shared" ref="O27" si="39">O26/O22</f>
        <v>4.4742729306487695E-3</v>
      </c>
      <c r="P27" s="18">
        <f>P26/P22</f>
        <v>3.5460992907801418E-3</v>
      </c>
      <c r="Q27" s="18">
        <f>Q26/Q22</f>
        <v>2.0586721564590841E-3</v>
      </c>
      <c r="S27" s="60"/>
      <c r="T27" s="10" t="s">
        <v>15</v>
      </c>
      <c r="U27" s="18" t="s">
        <v>9</v>
      </c>
      <c r="V27" s="18" t="s">
        <v>9</v>
      </c>
      <c r="W27" s="18">
        <f>W26/W22</f>
        <v>3.4008683068017367E-2</v>
      </c>
      <c r="X27" s="18">
        <f t="shared" ref="X27:Z27" si="40">X26/X22</f>
        <v>5.9574468085106386E-3</v>
      </c>
      <c r="Y27" s="18">
        <f t="shared" si="40"/>
        <v>6.3868613138686131E-3</v>
      </c>
      <c r="Z27" s="18">
        <f t="shared" si="40"/>
        <v>2.2209883398112162E-3</v>
      </c>
    </row>
    <row r="28" spans="1:27" ht="15" thickBot="1" x14ac:dyDescent="0.35">
      <c r="A28" s="60"/>
      <c r="B28" s="10" t="s">
        <v>16</v>
      </c>
      <c r="C28" s="10" t="s">
        <v>9</v>
      </c>
      <c r="D28" s="10" t="s">
        <v>9</v>
      </c>
      <c r="E28" s="18">
        <f t="shared" ref="E28:G28" si="41">E26/E23</f>
        <v>0.72549019607843135</v>
      </c>
      <c r="F28" s="18">
        <f>F26/F23</f>
        <v>0.6875</v>
      </c>
      <c r="G28" s="18">
        <f t="shared" si="41"/>
        <v>0.76923076923076927</v>
      </c>
      <c r="H28" s="18">
        <f>H26/H23</f>
        <v>0.47058823529411764</v>
      </c>
      <c r="J28" s="60"/>
      <c r="K28" s="10" t="s">
        <v>16</v>
      </c>
      <c r="L28" s="18" t="s">
        <v>9</v>
      </c>
      <c r="M28" s="18" t="s">
        <v>9</v>
      </c>
      <c r="N28" s="18">
        <f>N26/N23</f>
        <v>0.6428571428571429</v>
      </c>
      <c r="O28" s="18">
        <f>O26/O23</f>
        <v>0.5</v>
      </c>
      <c r="P28" s="18">
        <f>P26/P23</f>
        <v>0.6</v>
      </c>
      <c r="Q28" s="18">
        <f>Q26/Q23</f>
        <v>0.8</v>
      </c>
      <c r="S28" s="60"/>
      <c r="T28" s="10" t="s">
        <v>16</v>
      </c>
      <c r="U28" s="18" t="s">
        <v>9</v>
      </c>
      <c r="V28" s="18" t="s">
        <v>9</v>
      </c>
      <c r="W28" s="18">
        <f>W26/W23</f>
        <v>0.78333333333333333</v>
      </c>
      <c r="X28" s="18">
        <f>X26/X23</f>
        <v>0.875</v>
      </c>
      <c r="Y28" s="18">
        <f>Y26/Y23</f>
        <v>0.875</v>
      </c>
      <c r="Z28" s="18">
        <f t="shared" ref="Z28" si="42">Z26/Z23</f>
        <v>0.33333333333333331</v>
      </c>
    </row>
    <row r="29" spans="1:27" ht="15" thickBot="1" x14ac:dyDescent="0.35">
      <c r="A29" s="60"/>
      <c r="B29" s="10" t="s">
        <v>21</v>
      </c>
      <c r="C29" s="10" t="s">
        <v>9</v>
      </c>
      <c r="D29" s="10" t="s">
        <v>9</v>
      </c>
      <c r="E29" s="33">
        <f t="shared" ref="E29:H29" si="43">N29+W29</f>
        <v>25</v>
      </c>
      <c r="F29" s="33">
        <f t="shared" si="43"/>
        <v>2</v>
      </c>
      <c r="G29" s="33">
        <f t="shared" si="43"/>
        <v>5</v>
      </c>
      <c r="H29" s="33">
        <f t="shared" si="43"/>
        <v>4</v>
      </c>
      <c r="J29" s="60"/>
      <c r="K29" s="10" t="s">
        <v>21</v>
      </c>
      <c r="L29" s="18"/>
      <c r="M29" s="18"/>
      <c r="N29" s="33">
        <f>9+6</f>
        <v>15</v>
      </c>
      <c r="O29" s="33">
        <f>1</f>
        <v>1</v>
      </c>
      <c r="P29" s="33">
        <v>2</v>
      </c>
      <c r="Q29" s="33">
        <v>2</v>
      </c>
      <c r="S29" s="60"/>
      <c r="T29" s="10" t="s">
        <v>21</v>
      </c>
      <c r="U29" s="18"/>
      <c r="V29" s="18"/>
      <c r="W29" s="33">
        <f>4+6</f>
        <v>10</v>
      </c>
      <c r="X29" s="33">
        <v>1</v>
      </c>
      <c r="Y29" s="33">
        <f>2+1</f>
        <v>3</v>
      </c>
      <c r="Z29" s="33">
        <v>2</v>
      </c>
    </row>
    <row r="30" spans="1:27" ht="15" thickBot="1" x14ac:dyDescent="0.35">
      <c r="A30" s="60"/>
      <c r="B30" s="12" t="s">
        <v>14</v>
      </c>
      <c r="C30" s="12" t="s">
        <v>9</v>
      </c>
      <c r="D30" s="12" t="s">
        <v>9</v>
      </c>
      <c r="E30" s="15">
        <f t="shared" ref="E30" si="44">N30+W30</f>
        <v>14</v>
      </c>
      <c r="F30" s="15">
        <f t="shared" ref="F30" si="45">O30+X30</f>
        <v>3</v>
      </c>
      <c r="G30" s="15">
        <f t="shared" ref="G30" si="46">P30+Y30</f>
        <v>2</v>
      </c>
      <c r="H30" s="15">
        <f t="shared" ref="H30" si="47">Q30+Z30</f>
        <v>3</v>
      </c>
      <c r="J30" s="60"/>
      <c r="K30" s="12" t="s">
        <v>14</v>
      </c>
      <c r="L30" s="15" t="s">
        <v>9</v>
      </c>
      <c r="M30" s="15" t="s">
        <v>9</v>
      </c>
      <c r="N30" s="15">
        <f>3</f>
        <v>3</v>
      </c>
      <c r="O30" s="15">
        <f>1</f>
        <v>1</v>
      </c>
      <c r="P30" s="15">
        <v>0</v>
      </c>
      <c r="Q30" s="15">
        <v>0</v>
      </c>
      <c r="S30" s="60"/>
      <c r="T30" s="12" t="s">
        <v>14</v>
      </c>
      <c r="U30" s="15" t="s">
        <v>9</v>
      </c>
      <c r="V30" s="15" t="s">
        <v>9</v>
      </c>
      <c r="W30" s="15">
        <f>7+1+2+1</f>
        <v>11</v>
      </c>
      <c r="X30" s="15">
        <v>2</v>
      </c>
      <c r="Y30" s="15">
        <v>2</v>
      </c>
      <c r="Z30" s="15">
        <v>3</v>
      </c>
    </row>
    <row r="31" spans="1:27" ht="15" thickBot="1" x14ac:dyDescent="0.35">
      <c r="A31" s="60"/>
      <c r="B31" s="12" t="s">
        <v>15</v>
      </c>
      <c r="C31" s="12" t="s">
        <v>9</v>
      </c>
      <c r="D31" s="12" t="s">
        <v>9</v>
      </c>
      <c r="E31" s="19">
        <f t="shared" ref="E31:H31" si="48">E30/E22</f>
        <v>5.4773082942097028E-3</v>
      </c>
      <c r="F31" s="19">
        <f t="shared" si="48"/>
        <v>1.4499758337361043E-3</v>
      </c>
      <c r="G31" s="19">
        <f t="shared" si="48"/>
        <v>1.0298661174047373E-3</v>
      </c>
      <c r="H31" s="19">
        <f t="shared" si="48"/>
        <v>8.0128205128205125E-4</v>
      </c>
      <c r="J31" s="60"/>
      <c r="K31" s="12" t="s">
        <v>15</v>
      </c>
      <c r="L31" s="19" t="s">
        <v>9</v>
      </c>
      <c r="M31" s="19" t="s">
        <v>9</v>
      </c>
      <c r="N31" s="19">
        <f>N30/N22</f>
        <v>2.5553662691652468E-3</v>
      </c>
      <c r="O31" s="19">
        <f t="shared" ref="O31:Q31" si="49">O30/O22</f>
        <v>1.1185682326621924E-3</v>
      </c>
      <c r="P31" s="19">
        <f t="shared" si="49"/>
        <v>0</v>
      </c>
      <c r="Q31" s="19">
        <f t="shared" si="49"/>
        <v>0</v>
      </c>
      <c r="S31" s="60"/>
      <c r="T31" s="12" t="s">
        <v>15</v>
      </c>
      <c r="U31" s="19" t="s">
        <v>9</v>
      </c>
      <c r="V31" s="19" t="s">
        <v>9</v>
      </c>
      <c r="W31" s="19">
        <f>W30/W22</f>
        <v>7.9594790159189573E-3</v>
      </c>
      <c r="X31" s="19">
        <f t="shared" ref="X31:Z31" si="50">X30/X22</f>
        <v>1.7021276595744681E-3</v>
      </c>
      <c r="Y31" s="19">
        <f t="shared" si="50"/>
        <v>1.8248175182481751E-3</v>
      </c>
      <c r="Z31" s="19">
        <f t="shared" si="50"/>
        <v>1.665741254858412E-3</v>
      </c>
    </row>
    <row r="32" spans="1:27" ht="15" thickBot="1" x14ac:dyDescent="0.35">
      <c r="A32" s="60"/>
      <c r="B32" s="12" t="s">
        <v>16</v>
      </c>
      <c r="C32" s="12" t="s">
        <v>9</v>
      </c>
      <c r="D32" s="12" t="s">
        <v>9</v>
      </c>
      <c r="E32" s="19">
        <f t="shared" ref="E32:H32" si="51">E30/E23</f>
        <v>0.13725490196078433</v>
      </c>
      <c r="F32" s="19">
        <f t="shared" si="51"/>
        <v>0.1875</v>
      </c>
      <c r="G32" s="19">
        <f t="shared" si="51"/>
        <v>0.15384615384615385</v>
      </c>
      <c r="H32" s="19">
        <f t="shared" si="51"/>
        <v>0.17647058823529413</v>
      </c>
      <c r="J32" s="60"/>
      <c r="K32" s="12" t="s">
        <v>16</v>
      </c>
      <c r="L32" s="19" t="s">
        <v>9</v>
      </c>
      <c r="M32" s="19" t="s">
        <v>9</v>
      </c>
      <c r="N32" s="19">
        <f>N30/N23</f>
        <v>7.1428571428571425E-2</v>
      </c>
      <c r="O32" s="19">
        <f t="shared" ref="O32:Q32" si="52">O30/O23</f>
        <v>0.125</v>
      </c>
      <c r="P32" s="19">
        <f t="shared" si="52"/>
        <v>0</v>
      </c>
      <c r="Q32" s="19">
        <f t="shared" si="52"/>
        <v>0</v>
      </c>
      <c r="S32" s="60"/>
      <c r="T32" s="12" t="s">
        <v>16</v>
      </c>
      <c r="U32" s="19" t="s">
        <v>9</v>
      </c>
      <c r="V32" s="19" t="s">
        <v>9</v>
      </c>
      <c r="W32" s="19">
        <f>W30/W23</f>
        <v>0.18333333333333332</v>
      </c>
      <c r="X32" s="19">
        <f>X30/X23</f>
        <v>0.25</v>
      </c>
      <c r="Y32" s="19">
        <f t="shared" ref="Y32:Z32" si="53">Y30/Y23</f>
        <v>0.25</v>
      </c>
      <c r="Z32" s="19">
        <f t="shared" si="53"/>
        <v>0.25</v>
      </c>
    </row>
    <row r="33" spans="1:27" ht="15" thickBot="1" x14ac:dyDescent="0.35">
      <c r="A33" s="60"/>
      <c r="B33" s="12" t="s">
        <v>21</v>
      </c>
      <c r="C33" s="12" t="s">
        <v>9</v>
      </c>
      <c r="D33" s="12" t="s">
        <v>9</v>
      </c>
      <c r="E33" s="49">
        <f t="shared" ref="E33:H33" si="54">N33+W33</f>
        <v>3</v>
      </c>
      <c r="F33" s="49">
        <f t="shared" si="54"/>
        <v>0</v>
      </c>
      <c r="G33" s="49">
        <f t="shared" si="54"/>
        <v>2</v>
      </c>
      <c r="H33" s="49">
        <f t="shared" si="54"/>
        <v>1</v>
      </c>
      <c r="J33" s="60"/>
      <c r="K33" s="12" t="s">
        <v>21</v>
      </c>
      <c r="L33" s="19"/>
      <c r="M33" s="19"/>
      <c r="N33" s="49">
        <v>1</v>
      </c>
      <c r="O33" s="49">
        <v>0</v>
      </c>
      <c r="P33" s="49">
        <v>0</v>
      </c>
      <c r="Q33" s="49">
        <v>0</v>
      </c>
      <c r="S33" s="60"/>
      <c r="T33" s="12" t="s">
        <v>21</v>
      </c>
      <c r="U33" s="19"/>
      <c r="V33" s="19"/>
      <c r="W33" s="49">
        <v>2</v>
      </c>
      <c r="X33" s="49">
        <v>0</v>
      </c>
      <c r="Y33" s="49">
        <v>2</v>
      </c>
      <c r="Z33" s="49">
        <v>1</v>
      </c>
    </row>
    <row r="34" spans="1:27" ht="15" thickBot="1" x14ac:dyDescent="0.35">
      <c r="A34" s="60"/>
      <c r="B34" s="7" t="s">
        <v>17</v>
      </c>
      <c r="C34" s="7" t="s">
        <v>9</v>
      </c>
      <c r="D34" s="7" t="s">
        <v>9</v>
      </c>
      <c r="E34" s="7">
        <f t="shared" ref="E34" si="55">N34+W34</f>
        <v>4</v>
      </c>
      <c r="F34" s="7">
        <f t="shared" ref="F34" si="56">O34+X34</f>
        <v>0</v>
      </c>
      <c r="G34" s="7">
        <f t="shared" ref="G34" si="57">P34+Y34</f>
        <v>1</v>
      </c>
      <c r="H34" s="7">
        <f t="shared" ref="H34" si="58">Q34+Z34</f>
        <v>4</v>
      </c>
      <c r="J34" s="60"/>
      <c r="K34" s="7" t="s">
        <v>17</v>
      </c>
      <c r="L34" s="8" t="s">
        <v>9</v>
      </c>
      <c r="M34" s="8" t="s">
        <v>9</v>
      </c>
      <c r="N34" s="22">
        <v>3</v>
      </c>
      <c r="O34" s="22">
        <v>0</v>
      </c>
      <c r="P34" s="22">
        <v>0</v>
      </c>
      <c r="Q34" s="22">
        <v>0</v>
      </c>
      <c r="S34" s="60"/>
      <c r="T34" s="7" t="s">
        <v>17</v>
      </c>
      <c r="U34" s="8" t="s">
        <v>9</v>
      </c>
      <c r="V34" s="8" t="s">
        <v>9</v>
      </c>
      <c r="W34" s="22">
        <v>1</v>
      </c>
      <c r="X34" s="22">
        <v>0</v>
      </c>
      <c r="Y34" s="22">
        <v>1</v>
      </c>
      <c r="Z34" s="22">
        <v>4</v>
      </c>
    </row>
    <row r="35" spans="1:27" ht="15" thickBot="1" x14ac:dyDescent="0.35">
      <c r="A35" s="60"/>
      <c r="B35" s="7" t="s">
        <v>15</v>
      </c>
      <c r="C35" s="7" t="s">
        <v>9</v>
      </c>
      <c r="D35" s="7" t="s">
        <v>9</v>
      </c>
      <c r="E35" s="20">
        <f t="shared" ref="E35:G35" si="59">E34/E22</f>
        <v>1.5649452269170579E-3</v>
      </c>
      <c r="F35" s="20">
        <f t="shared" si="59"/>
        <v>0</v>
      </c>
      <c r="G35" s="20">
        <f t="shared" si="59"/>
        <v>5.1493305870236867E-4</v>
      </c>
      <c r="H35" s="20">
        <f>H34/H22</f>
        <v>1.0683760683760685E-3</v>
      </c>
      <c r="J35" s="60"/>
      <c r="K35" s="7" t="s">
        <v>15</v>
      </c>
      <c r="L35" s="20" t="s">
        <v>9</v>
      </c>
      <c r="M35" s="20" t="s">
        <v>9</v>
      </c>
      <c r="N35" s="20">
        <f>N34/N22</f>
        <v>2.5553662691652468E-3</v>
      </c>
      <c r="O35" s="20">
        <f t="shared" ref="O35:Q35" si="60">O34/O22</f>
        <v>0</v>
      </c>
      <c r="P35" s="20">
        <f t="shared" si="60"/>
        <v>0</v>
      </c>
      <c r="Q35" s="20">
        <f t="shared" si="60"/>
        <v>0</v>
      </c>
      <c r="S35" s="60"/>
      <c r="T35" s="7" t="s">
        <v>15</v>
      </c>
      <c r="U35" s="20" t="s">
        <v>9</v>
      </c>
      <c r="V35" s="20" t="s">
        <v>9</v>
      </c>
      <c r="W35" s="20">
        <f>W34/W22</f>
        <v>7.2358900144717795E-4</v>
      </c>
      <c r="X35" s="20">
        <f t="shared" ref="X35:Z35" si="61">X34/X22</f>
        <v>0</v>
      </c>
      <c r="Y35" s="20">
        <f t="shared" si="61"/>
        <v>9.1240875912408756E-4</v>
      </c>
      <c r="Z35" s="20">
        <f t="shared" si="61"/>
        <v>2.2209883398112162E-3</v>
      </c>
    </row>
    <row r="36" spans="1:27" ht="15" thickBot="1" x14ac:dyDescent="0.35">
      <c r="A36" s="60"/>
      <c r="B36" s="7" t="s">
        <v>16</v>
      </c>
      <c r="C36" s="7" t="s">
        <v>9</v>
      </c>
      <c r="D36" s="7" t="s">
        <v>9</v>
      </c>
      <c r="E36" s="20">
        <f t="shared" ref="E36:G36" si="62">E34/E23</f>
        <v>3.9215686274509803E-2</v>
      </c>
      <c r="F36" s="20">
        <f t="shared" si="62"/>
        <v>0</v>
      </c>
      <c r="G36" s="20">
        <f t="shared" si="62"/>
        <v>7.6923076923076927E-2</v>
      </c>
      <c r="H36" s="20">
        <f>H34/H23</f>
        <v>0.23529411764705882</v>
      </c>
      <c r="J36" s="60"/>
      <c r="K36" s="7" t="s">
        <v>16</v>
      </c>
      <c r="L36" s="20" t="s">
        <v>9</v>
      </c>
      <c r="M36" s="20" t="s">
        <v>9</v>
      </c>
      <c r="N36" s="20">
        <f>N34/N23</f>
        <v>7.1428571428571425E-2</v>
      </c>
      <c r="O36" s="20">
        <f>O34/O23</f>
        <v>0</v>
      </c>
      <c r="P36" s="20">
        <f>P34/P23</f>
        <v>0</v>
      </c>
      <c r="Q36" s="20">
        <f t="shared" ref="Q36" si="63">Q34/Q23</f>
        <v>0</v>
      </c>
      <c r="S36" s="60"/>
      <c r="T36" s="7" t="s">
        <v>16</v>
      </c>
      <c r="U36" s="20" t="s">
        <v>9</v>
      </c>
      <c r="V36" s="20" t="s">
        <v>9</v>
      </c>
      <c r="W36" s="20">
        <f>W34/W23</f>
        <v>1.6666666666666666E-2</v>
      </c>
      <c r="X36" s="20">
        <f t="shared" ref="X36:Z36" si="64">X34/X23</f>
        <v>0</v>
      </c>
      <c r="Y36" s="20">
        <f t="shared" si="64"/>
        <v>0.125</v>
      </c>
      <c r="Z36" s="20">
        <f t="shared" si="64"/>
        <v>0.33333333333333331</v>
      </c>
    </row>
    <row r="37" spans="1:27" ht="15" thickBot="1" x14ac:dyDescent="0.35">
      <c r="A37" s="60"/>
      <c r="B37" s="7" t="s">
        <v>21</v>
      </c>
      <c r="C37" s="7" t="s">
        <v>9</v>
      </c>
      <c r="D37" s="7" t="s">
        <v>9</v>
      </c>
      <c r="E37" s="50">
        <f t="shared" ref="E37:H37" si="65">N37+W37</f>
        <v>2</v>
      </c>
      <c r="F37" s="50">
        <f t="shared" si="65"/>
        <v>0</v>
      </c>
      <c r="G37" s="50">
        <f t="shared" si="65"/>
        <v>0</v>
      </c>
      <c r="H37" s="50">
        <f t="shared" si="65"/>
        <v>1</v>
      </c>
      <c r="J37" s="60"/>
      <c r="K37" s="7" t="s">
        <v>21</v>
      </c>
      <c r="L37" s="20"/>
      <c r="M37" s="20"/>
      <c r="N37" s="50">
        <v>2</v>
      </c>
      <c r="O37" s="50">
        <v>0</v>
      </c>
      <c r="P37" s="50">
        <v>0</v>
      </c>
      <c r="Q37" s="50">
        <v>0</v>
      </c>
      <c r="S37" s="60"/>
      <c r="T37" s="7" t="s">
        <v>21</v>
      </c>
      <c r="U37" s="20"/>
      <c r="V37" s="20"/>
      <c r="W37" s="50">
        <v>0</v>
      </c>
      <c r="X37" s="50">
        <v>0</v>
      </c>
      <c r="Y37" s="50">
        <v>0</v>
      </c>
      <c r="Z37" s="50">
        <v>1</v>
      </c>
    </row>
    <row r="38" spans="1:27" ht="29.4" thickBot="1" x14ac:dyDescent="0.35">
      <c r="A38" s="60"/>
      <c r="B38" s="13" t="s">
        <v>19</v>
      </c>
      <c r="C38" s="13" t="s">
        <v>9</v>
      </c>
      <c r="D38" s="13" t="s">
        <v>9</v>
      </c>
      <c r="E38" s="14">
        <f t="shared" ref="E38" si="66">N38+W38</f>
        <v>83</v>
      </c>
      <c r="F38" s="14">
        <f t="shared" ref="F38" si="67">O38+X38</f>
        <v>11</v>
      </c>
      <c r="G38" s="14">
        <f t="shared" ref="G38" si="68">P38+Y38</f>
        <v>10</v>
      </c>
      <c r="H38" s="14">
        <f t="shared" ref="H38" si="69">Q38+Z38</f>
        <v>13</v>
      </c>
      <c r="I38" s="68">
        <f>SUM(C38:H38)</f>
        <v>117</v>
      </c>
      <c r="J38" s="60"/>
      <c r="K38" s="13" t="s">
        <v>18</v>
      </c>
      <c r="L38" s="14" t="s">
        <v>9</v>
      </c>
      <c r="M38" s="14" t="s">
        <v>9</v>
      </c>
      <c r="N38" s="14">
        <v>31</v>
      </c>
      <c r="O38" s="14">
        <v>4</v>
      </c>
      <c r="P38" s="14">
        <v>3</v>
      </c>
      <c r="Q38" s="14">
        <f>Q26+Q30+Q34</f>
        <v>4</v>
      </c>
      <c r="R38" s="68">
        <f>SUM(L38:Q38)</f>
        <v>42</v>
      </c>
      <c r="S38" s="60"/>
      <c r="T38" s="13" t="s">
        <v>18</v>
      </c>
      <c r="U38" s="14" t="s">
        <v>9</v>
      </c>
      <c r="V38" s="14" t="s">
        <v>9</v>
      </c>
      <c r="W38" s="14">
        <v>52</v>
      </c>
      <c r="X38" s="14">
        <v>7</v>
      </c>
      <c r="Y38" s="14">
        <v>7</v>
      </c>
      <c r="Z38" s="14">
        <v>9</v>
      </c>
      <c r="AA38" s="68">
        <f>SUM(U38:Z38)</f>
        <v>75</v>
      </c>
    </row>
    <row r="39" spans="1:27" ht="15" thickBot="1" x14ac:dyDescent="0.35">
      <c r="A39" s="60"/>
      <c r="B39" s="13" t="s">
        <v>15</v>
      </c>
      <c r="C39" s="13" t="s">
        <v>9</v>
      </c>
      <c r="D39" s="13" t="s">
        <v>9</v>
      </c>
      <c r="E39" s="21">
        <f t="shared" ref="E39:H39" si="70">E38/E22</f>
        <v>3.2472613458528948E-2</v>
      </c>
      <c r="F39" s="21">
        <f t="shared" si="70"/>
        <v>5.3165780570323829E-3</v>
      </c>
      <c r="G39" s="21">
        <f t="shared" si="70"/>
        <v>5.1493305870236872E-3</v>
      </c>
      <c r="H39" s="21">
        <f t="shared" si="70"/>
        <v>3.472222222222222E-3</v>
      </c>
      <c r="J39" s="60"/>
      <c r="K39" s="13" t="s">
        <v>15</v>
      </c>
      <c r="L39" s="21" t="s">
        <v>9</v>
      </c>
      <c r="M39" s="21" t="s">
        <v>9</v>
      </c>
      <c r="N39" s="21">
        <f>N38/N22</f>
        <v>2.6405451448040886E-2</v>
      </c>
      <c r="O39" s="21">
        <f t="shared" ref="O39:Q39" si="71">O38/O22</f>
        <v>4.4742729306487695E-3</v>
      </c>
      <c r="P39" s="21">
        <f t="shared" si="71"/>
        <v>3.5460992907801418E-3</v>
      </c>
      <c r="Q39" s="21">
        <f t="shared" si="71"/>
        <v>2.0586721564590841E-3</v>
      </c>
      <c r="S39" s="60"/>
      <c r="T39" s="13" t="s">
        <v>15</v>
      </c>
      <c r="U39" s="21" t="s">
        <v>9</v>
      </c>
      <c r="V39" s="21" t="s">
        <v>9</v>
      </c>
      <c r="W39" s="21">
        <f>W38/W22</f>
        <v>3.7626628075253257E-2</v>
      </c>
      <c r="X39" s="21">
        <f t="shared" ref="X39:Z39" si="72">X38/X22</f>
        <v>5.9574468085106386E-3</v>
      </c>
      <c r="Y39" s="21">
        <f t="shared" si="72"/>
        <v>6.3868613138686131E-3</v>
      </c>
      <c r="Z39" s="21">
        <f t="shared" si="72"/>
        <v>4.9972237645752359E-3</v>
      </c>
    </row>
    <row r="40" spans="1:27" ht="15" thickBot="1" x14ac:dyDescent="0.35">
      <c r="A40" s="61"/>
      <c r="B40" s="13" t="s">
        <v>16</v>
      </c>
      <c r="C40" s="13" t="s">
        <v>9</v>
      </c>
      <c r="D40" s="13" t="s">
        <v>9</v>
      </c>
      <c r="E40" s="21">
        <f t="shared" ref="E40:H40" si="73">E38/E23</f>
        <v>0.81372549019607843</v>
      </c>
      <c r="F40" s="21">
        <f t="shared" si="73"/>
        <v>0.6875</v>
      </c>
      <c r="G40" s="21">
        <f t="shared" si="73"/>
        <v>0.76923076923076927</v>
      </c>
      <c r="H40" s="21">
        <f t="shared" si="73"/>
        <v>0.76470588235294112</v>
      </c>
      <c r="I40" s="69">
        <f>(I38/I23)</f>
        <v>0.79054054054054057</v>
      </c>
      <c r="J40" s="61"/>
      <c r="K40" s="13" t="s">
        <v>16</v>
      </c>
      <c r="L40" s="21" t="s">
        <v>9</v>
      </c>
      <c r="M40" s="21" t="s">
        <v>9</v>
      </c>
      <c r="N40" s="21">
        <f>N38/N23</f>
        <v>0.73809523809523814</v>
      </c>
      <c r="O40" s="21">
        <f t="shared" ref="O40:Q40" si="74">O38/O23</f>
        <v>0.5</v>
      </c>
      <c r="P40" s="21">
        <f t="shared" si="74"/>
        <v>0.6</v>
      </c>
      <c r="Q40" s="21">
        <f t="shared" si="74"/>
        <v>0.8</v>
      </c>
      <c r="R40" s="69">
        <f>(R38/R23)</f>
        <v>0.7</v>
      </c>
      <c r="S40" s="61"/>
      <c r="T40" s="13" t="s">
        <v>16</v>
      </c>
      <c r="U40" s="21" t="s">
        <v>9</v>
      </c>
      <c r="V40" s="21" t="s">
        <v>9</v>
      </c>
      <c r="W40" s="21">
        <f>W38/W23</f>
        <v>0.8666666666666667</v>
      </c>
      <c r="X40" s="21">
        <f t="shared" ref="X40:Z40" si="75">X38/X23</f>
        <v>0.875</v>
      </c>
      <c r="Y40" s="21">
        <f>Y38/Y23</f>
        <v>0.875</v>
      </c>
      <c r="Z40" s="21">
        <f t="shared" si="75"/>
        <v>0.75</v>
      </c>
      <c r="AA40" s="69">
        <f>(AA38/AA23)</f>
        <v>0.85227272727272729</v>
      </c>
    </row>
    <row r="41" spans="1:27" ht="15" thickBot="1" x14ac:dyDescent="0.35">
      <c r="A41" s="29"/>
      <c r="B41" s="13" t="s">
        <v>21</v>
      </c>
      <c r="C41" s="13" t="s">
        <v>9</v>
      </c>
      <c r="D41" s="13" t="s">
        <v>9</v>
      </c>
      <c r="E41" s="36">
        <f t="shared" ref="E41:H41" si="76">N41+W41</f>
        <v>29</v>
      </c>
      <c r="F41" s="36">
        <f t="shared" si="76"/>
        <v>753</v>
      </c>
      <c r="G41" s="36">
        <f>P41+Y41</f>
        <v>692</v>
      </c>
      <c r="H41" s="36">
        <f t="shared" si="76"/>
        <v>725</v>
      </c>
      <c r="J41" s="29"/>
      <c r="K41" s="13" t="s">
        <v>21</v>
      </c>
      <c r="L41" s="21"/>
      <c r="M41" s="21"/>
      <c r="N41" s="36">
        <v>18</v>
      </c>
      <c r="O41" s="36">
        <v>752</v>
      </c>
      <c r="P41" s="36">
        <v>689</v>
      </c>
      <c r="Q41" s="36">
        <v>721</v>
      </c>
      <c r="S41" s="29"/>
      <c r="T41" s="13" t="s">
        <v>21</v>
      </c>
      <c r="U41" s="21"/>
      <c r="V41" s="21"/>
      <c r="W41" s="36">
        <v>11</v>
      </c>
      <c r="X41" s="36">
        <v>1</v>
      </c>
      <c r="Y41" s="36">
        <v>3</v>
      </c>
      <c r="Z41" s="36">
        <v>4</v>
      </c>
    </row>
    <row r="42" spans="1:27" ht="15" thickBot="1" x14ac:dyDescent="0.35">
      <c r="A42" s="59" t="s">
        <v>7</v>
      </c>
      <c r="B42" s="9" t="s">
        <v>2</v>
      </c>
      <c r="C42" s="9" t="s">
        <v>9</v>
      </c>
      <c r="D42" s="9" t="s">
        <v>9</v>
      </c>
      <c r="E42" s="9">
        <f t="shared" ref="E42" si="77">N42+W42</f>
        <v>1585</v>
      </c>
      <c r="F42" s="9">
        <f t="shared" ref="F42:F43" si="78">O42+X42</f>
        <v>1810</v>
      </c>
      <c r="G42" s="9">
        <f t="shared" ref="G42:G43" si="79">P42+Y42</f>
        <v>1370</v>
      </c>
      <c r="H42" s="9">
        <f>Q42+Z42</f>
        <v>1525</v>
      </c>
      <c r="I42" s="67">
        <f>SUM(C42:H42)</f>
        <v>6290</v>
      </c>
      <c r="J42" s="59" t="s">
        <v>7</v>
      </c>
      <c r="K42" s="9" t="s">
        <v>2</v>
      </c>
      <c r="L42" s="9" t="s">
        <v>9</v>
      </c>
      <c r="M42" s="9" t="s">
        <v>9</v>
      </c>
      <c r="N42" s="9">
        <v>672</v>
      </c>
      <c r="O42" s="9">
        <v>752</v>
      </c>
      <c r="P42" s="9">
        <v>689</v>
      </c>
      <c r="Q42" s="9">
        <v>721</v>
      </c>
      <c r="R42" s="67">
        <f>SUM(L42:Q42)</f>
        <v>2834</v>
      </c>
      <c r="S42" s="59" t="s">
        <v>7</v>
      </c>
      <c r="T42" s="9" t="s">
        <v>2</v>
      </c>
      <c r="U42" s="9" t="s">
        <v>9</v>
      </c>
      <c r="V42" s="9" t="s">
        <v>9</v>
      </c>
      <c r="W42" s="9">
        <v>913</v>
      </c>
      <c r="X42" s="9">
        <v>1058</v>
      </c>
      <c r="Y42" s="9">
        <v>681</v>
      </c>
      <c r="Z42" s="9">
        <v>804</v>
      </c>
      <c r="AA42" s="67">
        <f>SUM(U42:Z42)</f>
        <v>3456</v>
      </c>
    </row>
    <row r="43" spans="1:27" ht="15" thickBot="1" x14ac:dyDescent="0.35">
      <c r="A43" s="60"/>
      <c r="B43" s="9" t="s">
        <v>3</v>
      </c>
      <c r="C43" s="9" t="s">
        <v>9</v>
      </c>
      <c r="D43" s="9" t="s">
        <v>9</v>
      </c>
      <c r="E43" s="9">
        <f>N43+W43</f>
        <v>36</v>
      </c>
      <c r="F43" s="9">
        <f t="shared" si="78"/>
        <v>24</v>
      </c>
      <c r="G43" s="9">
        <f t="shared" si="79"/>
        <v>44</v>
      </c>
      <c r="H43" s="9">
        <f t="shared" ref="H43" si="80">Q43+Z43</f>
        <v>42</v>
      </c>
      <c r="I43" s="67">
        <f>SUM(C43:H43)</f>
        <v>146</v>
      </c>
      <c r="J43" s="60"/>
      <c r="K43" s="9" t="s">
        <v>3</v>
      </c>
      <c r="L43" s="9" t="s">
        <v>9</v>
      </c>
      <c r="M43" s="9" t="s">
        <v>9</v>
      </c>
      <c r="N43" s="9">
        <v>23</v>
      </c>
      <c r="O43" s="9">
        <v>19</v>
      </c>
      <c r="P43" s="9">
        <v>31</v>
      </c>
      <c r="Q43" s="9">
        <v>33</v>
      </c>
      <c r="R43" s="67">
        <f>SUM(L43:Q43)</f>
        <v>106</v>
      </c>
      <c r="S43" s="60"/>
      <c r="T43" s="9" t="s">
        <v>3</v>
      </c>
      <c r="U43" s="9" t="s">
        <v>9</v>
      </c>
      <c r="V43" s="9" t="s">
        <v>9</v>
      </c>
      <c r="W43" s="9">
        <v>13</v>
      </c>
      <c r="X43" s="9">
        <v>5</v>
      </c>
      <c r="Y43" s="9">
        <v>13</v>
      </c>
      <c r="Z43" s="9">
        <v>9</v>
      </c>
      <c r="AA43" s="67">
        <f>SUM(U43:Z43)</f>
        <v>40</v>
      </c>
    </row>
    <row r="44" spans="1:27" ht="15" customHeight="1" thickBot="1" x14ac:dyDescent="0.35">
      <c r="A44" s="60"/>
      <c r="B44" s="9" t="s">
        <v>4</v>
      </c>
      <c r="C44" s="9" t="s">
        <v>9</v>
      </c>
      <c r="D44" s="9" t="s">
        <v>9</v>
      </c>
      <c r="E44" s="17">
        <f>E43/E42</f>
        <v>2.2712933753943218E-2</v>
      </c>
      <c r="F44" s="17">
        <f>F43/F42</f>
        <v>1.3259668508287293E-2</v>
      </c>
      <c r="G44" s="17">
        <f>G43/G42</f>
        <v>3.2116788321167884E-2</v>
      </c>
      <c r="H44" s="17">
        <f>H43/H42</f>
        <v>2.7540983606557379E-2</v>
      </c>
      <c r="J44" s="60"/>
      <c r="K44" s="9" t="s">
        <v>4</v>
      </c>
      <c r="L44" s="9" t="s">
        <v>9</v>
      </c>
      <c r="M44" s="9" t="s">
        <v>9</v>
      </c>
      <c r="N44" s="24">
        <f>N43/N42</f>
        <v>3.4226190476190479E-2</v>
      </c>
      <c r="O44" s="24">
        <f>O43/O42</f>
        <v>2.5265957446808509E-2</v>
      </c>
      <c r="P44" s="24">
        <f>P43/P42</f>
        <v>4.4992743105950653E-2</v>
      </c>
      <c r="Q44" s="24">
        <f>Q43/Q42</f>
        <v>4.5769764216366159E-2</v>
      </c>
      <c r="S44" s="60"/>
      <c r="T44" s="9" t="s">
        <v>4</v>
      </c>
      <c r="U44" s="9" t="s">
        <v>9</v>
      </c>
      <c r="V44" s="9" t="s">
        <v>9</v>
      </c>
      <c r="W44" s="24">
        <f>W43/W42</f>
        <v>1.4238773274917854E-2</v>
      </c>
      <c r="X44" s="24">
        <f>X43/X42</f>
        <v>4.725897920604915E-3</v>
      </c>
      <c r="Y44" s="24">
        <f>Y43/Y42</f>
        <v>1.908957415565345E-2</v>
      </c>
      <c r="Z44" s="24">
        <f>Z43/Z42</f>
        <v>1.1194029850746268E-2</v>
      </c>
    </row>
    <row r="45" spans="1:27" ht="15" customHeight="1" thickBot="1" x14ac:dyDescent="0.35">
      <c r="A45" s="60"/>
      <c r="B45" s="9" t="s">
        <v>22</v>
      </c>
      <c r="C45" s="9" t="s">
        <v>9</v>
      </c>
      <c r="D45" s="9" t="s">
        <v>9</v>
      </c>
      <c r="E45" s="51">
        <f>N45+W45</f>
        <v>17</v>
      </c>
      <c r="F45" s="51">
        <f t="shared" ref="F45" si="81">O45+X45</f>
        <v>7</v>
      </c>
      <c r="G45" s="51">
        <f t="shared" ref="G45" si="82">P45+Y45</f>
        <v>31</v>
      </c>
      <c r="H45" s="51">
        <f t="shared" ref="H45" si="83">Q45+Z45</f>
        <v>27</v>
      </c>
      <c r="J45" s="60"/>
      <c r="K45" s="9" t="s">
        <v>21</v>
      </c>
      <c r="L45" s="9" t="s">
        <v>9</v>
      </c>
      <c r="M45" s="9" t="s">
        <v>9</v>
      </c>
      <c r="N45" s="48">
        <v>16</v>
      </c>
      <c r="O45" s="48">
        <v>6</v>
      </c>
      <c r="P45" s="48">
        <v>25</v>
      </c>
      <c r="Q45" s="48">
        <v>21</v>
      </c>
      <c r="S45" s="60"/>
      <c r="T45" s="9" t="s">
        <v>21</v>
      </c>
      <c r="U45" s="9"/>
      <c r="V45" s="9"/>
      <c r="W45" s="48">
        <v>1</v>
      </c>
      <c r="X45" s="48">
        <v>1</v>
      </c>
      <c r="Y45" s="48">
        <v>6</v>
      </c>
      <c r="Z45" s="48">
        <v>6</v>
      </c>
    </row>
    <row r="46" spans="1:27" ht="15" customHeight="1" thickBot="1" x14ac:dyDescent="0.35">
      <c r="A46" s="60"/>
      <c r="B46" s="10" t="s">
        <v>13</v>
      </c>
      <c r="C46" s="10" t="s">
        <v>9</v>
      </c>
      <c r="D46" s="10" t="s">
        <v>9</v>
      </c>
      <c r="E46" s="16">
        <f>N46+W46</f>
        <v>27</v>
      </c>
      <c r="F46" s="16">
        <f t="shared" ref="F46" si="84">O46+X46</f>
        <v>17</v>
      </c>
      <c r="G46" s="16">
        <f t="shared" ref="G46" si="85">P46+Y46</f>
        <v>31</v>
      </c>
      <c r="H46" s="16">
        <f t="shared" ref="H46" si="86">Q46+Z46</f>
        <v>32</v>
      </c>
      <c r="J46" s="60"/>
      <c r="K46" s="10" t="s">
        <v>13</v>
      </c>
      <c r="L46" s="16"/>
      <c r="M46" s="16" t="s">
        <v>9</v>
      </c>
      <c r="N46" s="16">
        <v>14</v>
      </c>
      <c r="O46" s="16">
        <v>14</v>
      </c>
      <c r="P46" s="16">
        <v>24</v>
      </c>
      <c r="Q46" s="16">
        <v>27</v>
      </c>
      <c r="S46" s="60"/>
      <c r="T46" s="10" t="s">
        <v>13</v>
      </c>
      <c r="U46" s="16" t="s">
        <v>9</v>
      </c>
      <c r="V46" s="16" t="s">
        <v>9</v>
      </c>
      <c r="W46" s="16">
        <v>13</v>
      </c>
      <c r="X46" s="16">
        <v>3</v>
      </c>
      <c r="Y46" s="16">
        <v>7</v>
      </c>
      <c r="Z46" s="16">
        <v>5</v>
      </c>
    </row>
    <row r="47" spans="1:27" ht="15" customHeight="1" thickBot="1" x14ac:dyDescent="0.35">
      <c r="A47" s="60"/>
      <c r="B47" s="10" t="s">
        <v>15</v>
      </c>
      <c r="C47" s="10" t="s">
        <v>9</v>
      </c>
      <c r="D47" s="10" t="s">
        <v>9</v>
      </c>
      <c r="E47" s="18">
        <f>E46/E42</f>
        <v>1.7034700315457414E-2</v>
      </c>
      <c r="F47" s="18">
        <f>F46/F42</f>
        <v>9.3922651933701657E-3</v>
      </c>
      <c r="G47" s="18">
        <f>G46/G42</f>
        <v>2.2627737226277374E-2</v>
      </c>
      <c r="H47" s="18">
        <f>H46/H42</f>
        <v>2.0983606557377049E-2</v>
      </c>
      <c r="J47" s="60"/>
      <c r="K47" s="10" t="s">
        <v>15</v>
      </c>
      <c r="L47" s="18" t="s">
        <v>9</v>
      </c>
      <c r="M47" s="18" t="s">
        <v>9</v>
      </c>
      <c r="N47" s="18">
        <f>N46/N42</f>
        <v>2.0833333333333332E-2</v>
      </c>
      <c r="O47" s="18">
        <f>O46/O42</f>
        <v>1.8617021276595744E-2</v>
      </c>
      <c r="P47" s="18">
        <f>P46/P42</f>
        <v>3.483309143686502E-2</v>
      </c>
      <c r="Q47" s="18">
        <f>Q46/Q42</f>
        <v>3.7447988904299581E-2</v>
      </c>
      <c r="S47" s="60"/>
      <c r="T47" s="10" t="s">
        <v>15</v>
      </c>
      <c r="U47" s="18" t="s">
        <v>9</v>
      </c>
      <c r="V47" s="18" t="s">
        <v>9</v>
      </c>
      <c r="W47" s="18">
        <f>W46/W42</f>
        <v>1.4238773274917854E-2</v>
      </c>
      <c r="X47" s="18">
        <f>X46/X42</f>
        <v>2.8355387523629491E-3</v>
      </c>
      <c r="Y47" s="18">
        <f>Y46/Y42</f>
        <v>1.0279001468428781E-2</v>
      </c>
      <c r="Z47" s="18">
        <f>Z46/Z42</f>
        <v>6.2189054726368162E-3</v>
      </c>
    </row>
    <row r="48" spans="1:27" ht="15" customHeight="1" thickBot="1" x14ac:dyDescent="0.35">
      <c r="A48" s="60"/>
      <c r="B48" s="10" t="s">
        <v>16</v>
      </c>
      <c r="C48" s="10" t="s">
        <v>9</v>
      </c>
      <c r="D48" s="10" t="s">
        <v>9</v>
      </c>
      <c r="E48" s="18">
        <f>E46/E43</f>
        <v>0.75</v>
      </c>
      <c r="F48" s="18">
        <f>F46/F43</f>
        <v>0.70833333333333337</v>
      </c>
      <c r="G48" s="18">
        <f>G46/G43</f>
        <v>0.70454545454545459</v>
      </c>
      <c r="H48" s="18">
        <f>H46/H43</f>
        <v>0.76190476190476186</v>
      </c>
      <c r="J48" s="60"/>
      <c r="K48" s="10" t="s">
        <v>16</v>
      </c>
      <c r="L48" s="18" t="s">
        <v>9</v>
      </c>
      <c r="M48" s="18" t="s">
        <v>9</v>
      </c>
      <c r="N48" s="18">
        <f>N46/N43</f>
        <v>0.60869565217391308</v>
      </c>
      <c r="O48" s="18">
        <f>O46/O43</f>
        <v>0.73684210526315785</v>
      </c>
      <c r="P48" s="18">
        <f>P46/P43</f>
        <v>0.77419354838709675</v>
      </c>
      <c r="Q48" s="18">
        <f>Q46/Q43</f>
        <v>0.81818181818181823</v>
      </c>
      <c r="S48" s="60"/>
      <c r="T48" s="10" t="s">
        <v>16</v>
      </c>
      <c r="U48" s="18" t="s">
        <v>9</v>
      </c>
      <c r="V48" s="18" t="s">
        <v>9</v>
      </c>
      <c r="W48" s="18">
        <f>W46/W43</f>
        <v>1</v>
      </c>
      <c r="X48" s="18">
        <f>X46/X43</f>
        <v>0.6</v>
      </c>
      <c r="Y48" s="18">
        <f>Y46/Y43</f>
        <v>0.53846153846153844</v>
      </c>
      <c r="Z48" s="18">
        <f>Z46/Z43</f>
        <v>0.55555555555555558</v>
      </c>
    </row>
    <row r="49" spans="1:27" ht="15" customHeight="1" thickBot="1" x14ac:dyDescent="0.35">
      <c r="A49" s="60"/>
      <c r="B49" s="10" t="s">
        <v>21</v>
      </c>
      <c r="C49" s="10" t="s">
        <v>9</v>
      </c>
      <c r="D49" s="10" t="s">
        <v>9</v>
      </c>
      <c r="E49" s="33">
        <f t="shared" ref="E49" si="87">N49+W49</f>
        <v>11</v>
      </c>
      <c r="F49" s="33">
        <f t="shared" ref="F49" si="88">O49+X49</f>
        <v>5</v>
      </c>
      <c r="G49" s="33">
        <f t="shared" ref="G49" si="89">P49+Y49</f>
        <v>25</v>
      </c>
      <c r="H49" s="33">
        <f t="shared" ref="H49" si="90">Q49+Z49</f>
        <v>23</v>
      </c>
      <c r="J49" s="60"/>
      <c r="K49" s="10" t="s">
        <v>21</v>
      </c>
      <c r="L49" s="18"/>
      <c r="M49" s="18"/>
      <c r="N49" s="33">
        <v>10</v>
      </c>
      <c r="O49" s="33">
        <v>4</v>
      </c>
      <c r="P49" s="33">
        <v>20</v>
      </c>
      <c r="Q49" s="33">
        <v>19</v>
      </c>
      <c r="S49" s="60"/>
      <c r="T49" s="10" t="s">
        <v>21</v>
      </c>
      <c r="U49" s="18"/>
      <c r="V49" s="18"/>
      <c r="W49" s="33">
        <v>1</v>
      </c>
      <c r="X49" s="33">
        <v>1</v>
      </c>
      <c r="Y49" s="33">
        <v>5</v>
      </c>
      <c r="Z49" s="33">
        <v>4</v>
      </c>
    </row>
    <row r="50" spans="1:27" ht="15" customHeight="1" thickBot="1" x14ac:dyDescent="0.35">
      <c r="A50" s="60"/>
      <c r="B50" s="12" t="s">
        <v>14</v>
      </c>
      <c r="C50" s="12" t="s">
        <v>9</v>
      </c>
      <c r="D50" s="12" t="s">
        <v>9</v>
      </c>
      <c r="E50" s="15">
        <f t="shared" ref="E50" si="91">N50+W50</f>
        <v>3</v>
      </c>
      <c r="F50" s="15">
        <f t="shared" ref="F50" si="92">O50+X50</f>
        <v>4</v>
      </c>
      <c r="G50" s="15">
        <f t="shared" ref="G50" si="93">P50+Y50</f>
        <v>8</v>
      </c>
      <c r="H50" s="15">
        <f t="shared" ref="H50" si="94">Q50+Z50</f>
        <v>1</v>
      </c>
      <c r="J50" s="60"/>
      <c r="K50" s="12" t="s">
        <v>14</v>
      </c>
      <c r="L50" s="15" t="s">
        <v>9</v>
      </c>
      <c r="M50" s="15" t="s">
        <v>9</v>
      </c>
      <c r="N50" s="15">
        <v>2</v>
      </c>
      <c r="O50" s="15">
        <v>3</v>
      </c>
      <c r="P50" s="15">
        <v>4</v>
      </c>
      <c r="Q50" s="15">
        <v>1</v>
      </c>
      <c r="S50" s="60"/>
      <c r="T50" s="12" t="s">
        <v>14</v>
      </c>
      <c r="U50" s="15" t="s">
        <v>9</v>
      </c>
      <c r="V50" s="15" t="s">
        <v>9</v>
      </c>
      <c r="W50" s="15">
        <v>1</v>
      </c>
      <c r="X50" s="15">
        <v>1</v>
      </c>
      <c r="Y50" s="15">
        <v>4</v>
      </c>
      <c r="Z50" s="15">
        <v>0</v>
      </c>
    </row>
    <row r="51" spans="1:27" ht="15" customHeight="1" thickBot="1" x14ac:dyDescent="0.35">
      <c r="A51" s="60"/>
      <c r="B51" s="12" t="s">
        <v>15</v>
      </c>
      <c r="C51" s="12" t="s">
        <v>9</v>
      </c>
      <c r="D51" s="12" t="s">
        <v>9</v>
      </c>
      <c r="E51" s="23">
        <f>E50/E42</f>
        <v>1.8927444794952682E-3</v>
      </c>
      <c r="F51" s="23">
        <f>F50/F42</f>
        <v>2.2099447513812156E-3</v>
      </c>
      <c r="G51" s="23">
        <f>G50/G42</f>
        <v>5.8394160583941602E-3</v>
      </c>
      <c r="H51" s="23">
        <f>H50/H42</f>
        <v>6.5573770491803279E-4</v>
      </c>
      <c r="J51" s="60"/>
      <c r="K51" s="12" t="s">
        <v>15</v>
      </c>
      <c r="L51" s="19" t="s">
        <v>9</v>
      </c>
      <c r="M51" s="19" t="s">
        <v>9</v>
      </c>
      <c r="N51" s="19">
        <f>N50/N42</f>
        <v>2.976190476190476E-3</v>
      </c>
      <c r="O51" s="19">
        <f>O50/O42</f>
        <v>3.9893617021276593E-3</v>
      </c>
      <c r="P51" s="19">
        <f>P50/P42</f>
        <v>5.8055152394775036E-3</v>
      </c>
      <c r="Q51" s="19">
        <f>Q50/Q42</f>
        <v>1.3869625520110957E-3</v>
      </c>
      <c r="S51" s="60"/>
      <c r="T51" s="12" t="s">
        <v>15</v>
      </c>
      <c r="U51" s="19" t="s">
        <v>9</v>
      </c>
      <c r="V51" s="19" t="s">
        <v>9</v>
      </c>
      <c r="W51" s="19">
        <f>W50/W42</f>
        <v>1.0952902519167579E-3</v>
      </c>
      <c r="X51" s="19">
        <f>X50/X42</f>
        <v>9.4517958412098301E-4</v>
      </c>
      <c r="Y51" s="19">
        <f>Y50/Y42</f>
        <v>5.8737151248164461E-3</v>
      </c>
      <c r="Z51" s="19">
        <f>Z50/Z42</f>
        <v>0</v>
      </c>
    </row>
    <row r="52" spans="1:27" ht="15" customHeight="1" thickBot="1" x14ac:dyDescent="0.35">
      <c r="A52" s="60"/>
      <c r="B52" s="12" t="s">
        <v>16</v>
      </c>
      <c r="C52" s="12" t="s">
        <v>9</v>
      </c>
      <c r="D52" s="12" t="s">
        <v>9</v>
      </c>
      <c r="E52" s="23">
        <f>E50/E43</f>
        <v>8.3333333333333329E-2</v>
      </c>
      <c r="F52" s="23">
        <f>F50/F43</f>
        <v>0.16666666666666666</v>
      </c>
      <c r="G52" s="23">
        <f>G50/G43</f>
        <v>0.18181818181818182</v>
      </c>
      <c r="H52" s="23">
        <f>H50/H43</f>
        <v>2.3809523809523808E-2</v>
      </c>
      <c r="J52" s="60"/>
      <c r="K52" s="12" t="s">
        <v>16</v>
      </c>
      <c r="L52" s="19" t="s">
        <v>9</v>
      </c>
      <c r="M52" s="19" t="s">
        <v>9</v>
      </c>
      <c r="N52" s="19">
        <f>N50/N43</f>
        <v>8.6956521739130432E-2</v>
      </c>
      <c r="O52" s="19">
        <f>O50/O43</f>
        <v>0.15789473684210525</v>
      </c>
      <c r="P52" s="19">
        <f>P50/P43</f>
        <v>0.12903225806451613</v>
      </c>
      <c r="Q52" s="19">
        <f>Q50/Q43</f>
        <v>3.0303030303030304E-2</v>
      </c>
      <c r="S52" s="60"/>
      <c r="T52" s="12" t="s">
        <v>16</v>
      </c>
      <c r="U52" s="19" t="s">
        <v>9</v>
      </c>
      <c r="V52" s="19" t="s">
        <v>9</v>
      </c>
      <c r="W52" s="19">
        <f>W50/W43</f>
        <v>7.6923076923076927E-2</v>
      </c>
      <c r="X52" s="19">
        <f>X50/X43</f>
        <v>0.2</v>
      </c>
      <c r="Y52" s="19">
        <f>Y50/Y43</f>
        <v>0.30769230769230771</v>
      </c>
      <c r="Z52" s="19">
        <f>Z50/Z43</f>
        <v>0</v>
      </c>
    </row>
    <row r="53" spans="1:27" ht="15" customHeight="1" thickBot="1" x14ac:dyDescent="0.35">
      <c r="A53" s="60"/>
      <c r="B53" s="12" t="s">
        <v>21</v>
      </c>
      <c r="C53" s="12" t="s">
        <v>9</v>
      </c>
      <c r="D53" s="12" t="s">
        <v>9</v>
      </c>
      <c r="E53" s="15">
        <f t="shared" ref="E53" si="95">N53+W53</f>
        <v>1</v>
      </c>
      <c r="F53" s="15">
        <f t="shared" ref="F53" si="96">O53+X53</f>
        <v>1</v>
      </c>
      <c r="G53" s="15">
        <f t="shared" ref="G53" si="97">P53+Y53</f>
        <v>5</v>
      </c>
      <c r="H53" s="15">
        <f t="shared" ref="H53" si="98">Q53+Z53</f>
        <v>0</v>
      </c>
      <c r="J53" s="60"/>
      <c r="K53" s="12" t="s">
        <v>21</v>
      </c>
      <c r="L53" s="19" t="s">
        <v>9</v>
      </c>
      <c r="M53" s="19" t="s">
        <v>9</v>
      </c>
      <c r="N53" s="49">
        <v>1</v>
      </c>
      <c r="O53" s="49">
        <v>1</v>
      </c>
      <c r="P53" s="49">
        <v>3</v>
      </c>
      <c r="Q53" s="49">
        <v>0</v>
      </c>
      <c r="S53" s="60"/>
      <c r="T53" s="12" t="s">
        <v>21</v>
      </c>
      <c r="U53" s="19"/>
      <c r="V53" s="19"/>
      <c r="W53" s="49">
        <v>0</v>
      </c>
      <c r="X53" s="49">
        <v>0</v>
      </c>
      <c r="Y53" s="49">
        <v>2</v>
      </c>
      <c r="Z53" s="49">
        <v>0</v>
      </c>
    </row>
    <row r="54" spans="1:27" ht="15" customHeight="1" thickBot="1" x14ac:dyDescent="0.35">
      <c r="A54" s="60"/>
      <c r="B54" s="7" t="s">
        <v>17</v>
      </c>
      <c r="C54" s="7" t="s">
        <v>9</v>
      </c>
      <c r="D54" s="7" t="s">
        <v>9</v>
      </c>
      <c r="E54" s="7">
        <f t="shared" ref="E54" si="99">N54+W54</f>
        <v>3</v>
      </c>
      <c r="F54" s="7">
        <f t="shared" ref="F54" si="100">O54+X54</f>
        <v>3</v>
      </c>
      <c r="G54" s="7">
        <f t="shared" ref="G54" si="101">P54+Y54</f>
        <v>6</v>
      </c>
      <c r="H54" s="7">
        <f t="shared" ref="H54" si="102">Q54+Z54</f>
        <v>4</v>
      </c>
      <c r="J54" s="60"/>
      <c r="K54" s="7" t="s">
        <v>17</v>
      </c>
      <c r="L54" s="8" t="s">
        <v>9</v>
      </c>
      <c r="M54" s="8" t="s">
        <v>9</v>
      </c>
      <c r="N54" s="22">
        <v>1</v>
      </c>
      <c r="O54" s="22">
        <v>2</v>
      </c>
      <c r="P54" s="22">
        <v>6</v>
      </c>
      <c r="Q54" s="22">
        <v>4</v>
      </c>
      <c r="S54" s="60"/>
      <c r="T54" s="7" t="s">
        <v>17</v>
      </c>
      <c r="U54" s="8" t="s">
        <v>9</v>
      </c>
      <c r="V54" s="8" t="s">
        <v>9</v>
      </c>
      <c r="W54" s="22">
        <v>2</v>
      </c>
      <c r="X54" s="22">
        <v>1</v>
      </c>
      <c r="Y54" s="22">
        <v>0</v>
      </c>
      <c r="Z54" s="22">
        <v>0</v>
      </c>
    </row>
    <row r="55" spans="1:27" ht="15" customHeight="1" thickBot="1" x14ac:dyDescent="0.35">
      <c r="A55" s="60"/>
      <c r="B55" s="7" t="s">
        <v>15</v>
      </c>
      <c r="C55" s="7" t="s">
        <v>9</v>
      </c>
      <c r="D55" s="7" t="s">
        <v>9</v>
      </c>
      <c r="E55" s="20">
        <f>E54/E42</f>
        <v>1.8927444794952682E-3</v>
      </c>
      <c r="F55" s="20">
        <f>F54/F42</f>
        <v>1.6574585635359116E-3</v>
      </c>
      <c r="G55" s="20">
        <f>G54/G42</f>
        <v>4.3795620437956208E-3</v>
      </c>
      <c r="H55" s="20">
        <f>H54/H42</f>
        <v>2.6229508196721311E-3</v>
      </c>
      <c r="J55" s="60"/>
      <c r="K55" s="7" t="s">
        <v>15</v>
      </c>
      <c r="L55" s="20" t="s">
        <v>9</v>
      </c>
      <c r="M55" s="20" t="s">
        <v>9</v>
      </c>
      <c r="N55" s="20">
        <f>N54/N42</f>
        <v>1.488095238095238E-3</v>
      </c>
      <c r="O55" s="20">
        <f>O54/O42</f>
        <v>2.6595744680851063E-3</v>
      </c>
      <c r="P55" s="20">
        <f>P54/P42</f>
        <v>8.708272859216255E-3</v>
      </c>
      <c r="Q55" s="20">
        <f>Q54/Q42</f>
        <v>5.5478502080443829E-3</v>
      </c>
      <c r="S55" s="60"/>
      <c r="T55" s="7" t="s">
        <v>15</v>
      </c>
      <c r="U55" s="20" t="s">
        <v>9</v>
      </c>
      <c r="V55" s="20" t="s">
        <v>9</v>
      </c>
      <c r="W55" s="20">
        <f>W54/W42</f>
        <v>2.1905805038335158E-3</v>
      </c>
      <c r="X55" s="20">
        <f>X54/X42</f>
        <v>9.4517958412098301E-4</v>
      </c>
      <c r="Y55" s="20">
        <f>Y54/Y42</f>
        <v>0</v>
      </c>
      <c r="Z55" s="20">
        <f>Z54/Z42</f>
        <v>0</v>
      </c>
    </row>
    <row r="56" spans="1:27" ht="15" customHeight="1" thickBot="1" x14ac:dyDescent="0.35">
      <c r="A56" s="60"/>
      <c r="B56" s="7" t="s">
        <v>16</v>
      </c>
      <c r="C56" s="7" t="s">
        <v>9</v>
      </c>
      <c r="D56" s="7" t="s">
        <v>9</v>
      </c>
      <c r="E56" s="20">
        <f>E54/E43</f>
        <v>8.3333333333333329E-2</v>
      </c>
      <c r="F56" s="20">
        <f>F54/F43</f>
        <v>0.125</v>
      </c>
      <c r="G56" s="20">
        <f>G54/G43</f>
        <v>0.13636363636363635</v>
      </c>
      <c r="H56" s="20">
        <f>H54/H43</f>
        <v>9.5238095238095233E-2</v>
      </c>
      <c r="J56" s="60"/>
      <c r="K56" s="7" t="s">
        <v>16</v>
      </c>
      <c r="L56" s="20" t="s">
        <v>9</v>
      </c>
      <c r="M56" s="20" t="s">
        <v>9</v>
      </c>
      <c r="N56" s="20">
        <f>N54/N43</f>
        <v>4.3478260869565216E-2</v>
      </c>
      <c r="O56" s="20">
        <f>O54/O43</f>
        <v>0.10526315789473684</v>
      </c>
      <c r="P56" s="20">
        <f>P54/P43</f>
        <v>0.19354838709677419</v>
      </c>
      <c r="Q56" s="20">
        <f>Q54/Q43</f>
        <v>0.12121212121212122</v>
      </c>
      <c r="S56" s="60"/>
      <c r="T56" s="7" t="s">
        <v>16</v>
      </c>
      <c r="U56" s="20" t="s">
        <v>9</v>
      </c>
      <c r="V56" s="20" t="s">
        <v>9</v>
      </c>
      <c r="W56" s="20">
        <f>W54/W43</f>
        <v>0.15384615384615385</v>
      </c>
      <c r="X56" s="20">
        <f>X54/X43</f>
        <v>0.2</v>
      </c>
      <c r="Y56" s="20">
        <f>Y54/Y43</f>
        <v>0</v>
      </c>
      <c r="Z56" s="20">
        <f>Z54/Z43</f>
        <v>0</v>
      </c>
    </row>
    <row r="57" spans="1:27" ht="15" customHeight="1" thickBot="1" x14ac:dyDescent="0.35">
      <c r="A57" s="60"/>
      <c r="B57" s="7" t="s">
        <v>21</v>
      </c>
      <c r="C57" s="7"/>
      <c r="D57" s="7"/>
      <c r="E57" s="50">
        <f t="shared" ref="E57" si="103">N57+W57</f>
        <v>1</v>
      </c>
      <c r="F57" s="50">
        <f t="shared" ref="F57" si="104">O57+X57</f>
        <v>1</v>
      </c>
      <c r="G57" s="50">
        <f t="shared" ref="G57" si="105">P57+Y57</f>
        <v>5</v>
      </c>
      <c r="H57" s="50">
        <f t="shared" ref="H57" si="106">Q57+Z57</f>
        <v>2</v>
      </c>
      <c r="J57" s="60"/>
      <c r="K57" s="7" t="s">
        <v>21</v>
      </c>
      <c r="L57" s="20"/>
      <c r="M57" s="20"/>
      <c r="N57" s="50">
        <v>1</v>
      </c>
      <c r="O57" s="50">
        <v>1</v>
      </c>
      <c r="P57" s="50">
        <v>5</v>
      </c>
      <c r="Q57" s="50">
        <v>2</v>
      </c>
      <c r="S57" s="60"/>
      <c r="T57" s="7" t="s">
        <v>21</v>
      </c>
      <c r="U57" s="20"/>
      <c r="V57" s="20"/>
      <c r="W57" s="50">
        <v>0</v>
      </c>
      <c r="X57" s="50">
        <v>0</v>
      </c>
      <c r="Y57" s="50">
        <v>0</v>
      </c>
      <c r="Z57" s="50">
        <v>0</v>
      </c>
    </row>
    <row r="58" spans="1:27" ht="43.8" thickBot="1" x14ac:dyDescent="0.35">
      <c r="A58" s="60"/>
      <c r="B58" s="26" t="s">
        <v>20</v>
      </c>
      <c r="C58" s="26" t="s">
        <v>9</v>
      </c>
      <c r="D58" s="26" t="s">
        <v>9</v>
      </c>
      <c r="E58" s="27">
        <f t="shared" ref="E58" si="107">N58+W58</f>
        <v>30</v>
      </c>
      <c r="F58" s="27">
        <f t="shared" ref="F58" si="108">O58+X58</f>
        <v>22</v>
      </c>
      <c r="G58" s="27">
        <f t="shared" ref="G58" si="109">P58+Y58</f>
        <v>35</v>
      </c>
      <c r="H58" s="27">
        <f t="shared" ref="H58" si="110">Q58+Z58</f>
        <v>33</v>
      </c>
      <c r="I58" s="68">
        <f>SUM(C58:H58)</f>
        <v>120</v>
      </c>
      <c r="J58" s="60"/>
      <c r="K58" s="26" t="s">
        <v>18</v>
      </c>
      <c r="L58" s="27" t="s">
        <v>9</v>
      </c>
      <c r="M58" s="27" t="s">
        <v>9</v>
      </c>
      <c r="N58" s="27">
        <v>17</v>
      </c>
      <c r="O58" s="27">
        <v>17</v>
      </c>
      <c r="P58" s="27">
        <v>27</v>
      </c>
      <c r="Q58" s="27">
        <v>28</v>
      </c>
      <c r="R58" s="68">
        <f>SUM(L58:Q58)</f>
        <v>89</v>
      </c>
      <c r="S58" s="60"/>
      <c r="T58" s="26" t="s">
        <v>18</v>
      </c>
      <c r="U58" s="27" t="s">
        <v>9</v>
      </c>
      <c r="V58" s="27" t="s">
        <v>9</v>
      </c>
      <c r="W58" s="27">
        <v>13</v>
      </c>
      <c r="X58" s="27">
        <v>5</v>
      </c>
      <c r="Y58" s="27">
        <v>8</v>
      </c>
      <c r="Z58" s="27">
        <v>5</v>
      </c>
      <c r="AA58" s="68">
        <f>SUM(U58:Z58)</f>
        <v>31</v>
      </c>
    </row>
    <row r="59" spans="1:27" ht="15" customHeight="1" thickBot="1" x14ac:dyDescent="0.35">
      <c r="A59" s="60"/>
      <c r="B59" s="26" t="s">
        <v>15</v>
      </c>
      <c r="C59" s="26" t="s">
        <v>9</v>
      </c>
      <c r="D59" s="26" t="s">
        <v>9</v>
      </c>
      <c r="E59" s="28">
        <f>E58/E42</f>
        <v>1.8927444794952682E-2</v>
      </c>
      <c r="F59" s="28">
        <f>F58/F42</f>
        <v>1.2154696132596685E-2</v>
      </c>
      <c r="G59" s="28">
        <f>G58/G42</f>
        <v>2.5547445255474453E-2</v>
      </c>
      <c r="H59" s="28">
        <f>H58/H42</f>
        <v>2.1639344262295083E-2</v>
      </c>
      <c r="J59" s="60"/>
      <c r="K59" s="26" t="s">
        <v>15</v>
      </c>
      <c r="L59" s="28" t="s">
        <v>9</v>
      </c>
      <c r="M59" s="28" t="s">
        <v>9</v>
      </c>
      <c r="N59" s="28">
        <f>N58/N42</f>
        <v>2.5297619047619048E-2</v>
      </c>
      <c r="O59" s="28">
        <f>O58/O42</f>
        <v>2.2606382978723406E-2</v>
      </c>
      <c r="P59" s="28">
        <f>P58/P42</f>
        <v>3.9187227866473148E-2</v>
      </c>
      <c r="Q59" s="28">
        <f>Q58/Q42</f>
        <v>3.8834951456310676E-2</v>
      </c>
      <c r="S59" s="60"/>
      <c r="T59" s="26" t="s">
        <v>15</v>
      </c>
      <c r="U59" s="28" t="s">
        <v>9</v>
      </c>
      <c r="V59" s="28" t="s">
        <v>9</v>
      </c>
      <c r="W59" s="28">
        <f>W58/W42</f>
        <v>1.4238773274917854E-2</v>
      </c>
      <c r="X59" s="28">
        <f>X58/X42</f>
        <v>4.725897920604915E-3</v>
      </c>
      <c r="Y59" s="28">
        <f>Y58/Y42</f>
        <v>1.1747430249632892E-2</v>
      </c>
      <c r="Z59" s="28">
        <f>Z58/Z42</f>
        <v>6.2189054726368162E-3</v>
      </c>
    </row>
    <row r="60" spans="1:27" ht="15" customHeight="1" thickBot="1" x14ac:dyDescent="0.35">
      <c r="A60" s="60"/>
      <c r="B60" s="26" t="s">
        <v>16</v>
      </c>
      <c r="C60" s="26" t="s">
        <v>9</v>
      </c>
      <c r="D60" s="26" t="s">
        <v>9</v>
      </c>
      <c r="E60" s="28">
        <f>E58/E43</f>
        <v>0.83333333333333337</v>
      </c>
      <c r="F60" s="28">
        <f>F58/F43</f>
        <v>0.91666666666666663</v>
      </c>
      <c r="G60" s="28">
        <f>G58/G43</f>
        <v>0.79545454545454541</v>
      </c>
      <c r="H60" s="28">
        <f>H58/H43</f>
        <v>0.7857142857142857</v>
      </c>
      <c r="I60" s="69">
        <f>(I58/I43)</f>
        <v>0.82191780821917804</v>
      </c>
      <c r="J60" s="60"/>
      <c r="K60" s="26" t="s">
        <v>16</v>
      </c>
      <c r="L60" s="28" t="s">
        <v>9</v>
      </c>
      <c r="M60" s="28" t="s">
        <v>9</v>
      </c>
      <c r="N60" s="28">
        <f>N58/N43</f>
        <v>0.73913043478260865</v>
      </c>
      <c r="O60" s="28">
        <f>O58/O43</f>
        <v>0.89473684210526316</v>
      </c>
      <c r="P60" s="28">
        <f>P58/P43</f>
        <v>0.87096774193548387</v>
      </c>
      <c r="Q60" s="28">
        <f>Q58/Q43</f>
        <v>0.84848484848484851</v>
      </c>
      <c r="R60" s="69">
        <f>(R58/R43)</f>
        <v>0.839622641509434</v>
      </c>
      <c r="S60" s="60"/>
      <c r="T60" s="26" t="s">
        <v>16</v>
      </c>
      <c r="U60" s="28"/>
      <c r="V60" s="28"/>
      <c r="W60" s="28">
        <f>W58/W43</f>
        <v>1</v>
      </c>
      <c r="X60" s="28">
        <f>X58/X43</f>
        <v>1</v>
      </c>
      <c r="Y60" s="28">
        <f>Y58/Y43</f>
        <v>0.61538461538461542</v>
      </c>
      <c r="Z60" s="28">
        <f>Z58/Z43</f>
        <v>0.55555555555555558</v>
      </c>
      <c r="AA60" s="69">
        <f>(AA58/AA43)</f>
        <v>0.77500000000000002</v>
      </c>
    </row>
    <row r="61" spans="1:27" ht="15" thickBot="1" x14ac:dyDescent="0.35">
      <c r="A61" s="61"/>
      <c r="B61" s="26" t="s">
        <v>21</v>
      </c>
      <c r="C61" s="26" t="s">
        <v>9</v>
      </c>
      <c r="D61" s="26" t="s">
        <v>9</v>
      </c>
      <c r="E61" s="27">
        <f t="shared" ref="E61" si="111">N61+W61</f>
        <v>13</v>
      </c>
      <c r="F61" s="27">
        <f t="shared" ref="F61" si="112">O61+X61</f>
        <v>6</v>
      </c>
      <c r="G61" s="27">
        <f t="shared" ref="G61" si="113">P61+Y61</f>
        <v>28</v>
      </c>
      <c r="H61" s="27">
        <f t="shared" ref="H61" si="114">Q61+Z61</f>
        <v>23</v>
      </c>
      <c r="J61" s="61"/>
      <c r="K61" s="26" t="s">
        <v>21</v>
      </c>
      <c r="L61" s="28" t="s">
        <v>9</v>
      </c>
      <c r="M61" s="28" t="s">
        <v>9</v>
      </c>
      <c r="N61" s="27">
        <v>12</v>
      </c>
      <c r="O61" s="27">
        <v>5</v>
      </c>
      <c r="P61" s="27">
        <v>23</v>
      </c>
      <c r="Q61" s="27">
        <v>19</v>
      </c>
      <c r="S61" s="61"/>
      <c r="T61" s="26" t="s">
        <v>21</v>
      </c>
      <c r="U61" s="28" t="s">
        <v>9</v>
      </c>
      <c r="V61" s="28" t="s">
        <v>9</v>
      </c>
      <c r="W61" s="27">
        <v>1</v>
      </c>
      <c r="X61" s="27">
        <v>1</v>
      </c>
      <c r="Y61" s="27">
        <v>5</v>
      </c>
      <c r="Z61" s="27">
        <v>4</v>
      </c>
    </row>
    <row r="62" spans="1:27" ht="14.7" hidden="1" customHeight="1" thickBot="1" x14ac:dyDescent="0.35">
      <c r="A62" s="59" t="s">
        <v>8</v>
      </c>
      <c r="B62" s="2" t="s">
        <v>2</v>
      </c>
      <c r="C62" s="3" t="s">
        <v>9</v>
      </c>
      <c r="D62" s="3" t="s">
        <v>9</v>
      </c>
      <c r="E62" s="3" t="e">
        <f>N62+#REF!+#REF!</f>
        <v>#REF!</v>
      </c>
      <c r="F62" s="3" t="s">
        <v>9</v>
      </c>
      <c r="G62" s="3" t="e">
        <f>P62+#REF!+#REF!</f>
        <v>#REF!</v>
      </c>
      <c r="H62" s="3" t="s">
        <v>9</v>
      </c>
      <c r="J62" s="59" t="s">
        <v>8</v>
      </c>
      <c r="K62" s="9" t="s">
        <v>2</v>
      </c>
      <c r="L62" s="9" t="s">
        <v>9</v>
      </c>
      <c r="M62" s="9" t="s">
        <v>9</v>
      </c>
      <c r="N62" s="9">
        <f>699571+69132+854</f>
        <v>769557</v>
      </c>
      <c r="O62" s="9" t="s">
        <v>9</v>
      </c>
      <c r="P62" s="9">
        <f>372867+8528+76</f>
        <v>381471</v>
      </c>
      <c r="Q62" s="9" t="s">
        <v>9</v>
      </c>
      <c r="S62" s="59" t="s">
        <v>8</v>
      </c>
      <c r="T62" s="9" t="s">
        <v>2</v>
      </c>
      <c r="U62" s="9" t="s">
        <v>9</v>
      </c>
      <c r="V62" s="9" t="s">
        <v>9</v>
      </c>
      <c r="W62" s="9">
        <f>699571+69132+854</f>
        <v>769557</v>
      </c>
      <c r="X62" s="9" t="s">
        <v>9</v>
      </c>
      <c r="Y62" s="9">
        <f>372867+8528+76</f>
        <v>381471</v>
      </c>
      <c r="Z62" s="9" t="s">
        <v>9</v>
      </c>
    </row>
    <row r="63" spans="1:27" ht="14.7" hidden="1" customHeight="1" thickBot="1" x14ac:dyDescent="0.35">
      <c r="A63" s="60"/>
      <c r="B63" s="2" t="s">
        <v>3</v>
      </c>
      <c r="C63" s="3" t="s">
        <v>9</v>
      </c>
      <c r="D63" s="3" t="s">
        <v>9</v>
      </c>
      <c r="E63" s="3" t="e">
        <f>#REF!+#REF!+#REF!</f>
        <v>#REF!</v>
      </c>
      <c r="F63" s="3" t="s">
        <v>9</v>
      </c>
      <c r="G63" s="3" t="e">
        <f>#REF!+#REF!+#REF!</f>
        <v>#REF!</v>
      </c>
      <c r="H63" s="3" t="s">
        <v>9</v>
      </c>
      <c r="J63" s="60"/>
      <c r="K63" s="9" t="s">
        <v>3</v>
      </c>
      <c r="L63" s="9" t="s">
        <v>9</v>
      </c>
      <c r="M63" s="9" t="s">
        <v>9</v>
      </c>
      <c r="N63" s="9">
        <v>61932</v>
      </c>
      <c r="O63" s="9" t="s">
        <v>9</v>
      </c>
      <c r="P63" s="9">
        <v>8528</v>
      </c>
      <c r="Q63" s="9" t="s">
        <v>9</v>
      </c>
      <c r="S63" s="60"/>
      <c r="T63" s="9" t="s">
        <v>3</v>
      </c>
      <c r="U63" s="9" t="s">
        <v>9</v>
      </c>
      <c r="V63" s="9" t="s">
        <v>9</v>
      </c>
      <c r="W63" s="9">
        <v>61932</v>
      </c>
      <c r="X63" s="9" t="s">
        <v>9</v>
      </c>
      <c r="Y63" s="9">
        <v>8528</v>
      </c>
      <c r="Z63" s="9" t="s">
        <v>9</v>
      </c>
    </row>
    <row r="64" spans="1:27" ht="14.7" hidden="1" customHeight="1" thickBot="1" x14ac:dyDescent="0.35">
      <c r="A64" s="60"/>
      <c r="B64" s="2" t="s">
        <v>4</v>
      </c>
      <c r="C64" s="3" t="s">
        <v>9</v>
      </c>
      <c r="D64" s="3" t="s">
        <v>9</v>
      </c>
      <c r="E64" s="5" t="e">
        <f>E63/E62 *100</f>
        <v>#REF!</v>
      </c>
      <c r="F64" s="5" t="s">
        <v>9</v>
      </c>
      <c r="G64" s="5" t="e">
        <f>G63/G62 *100</f>
        <v>#REF!</v>
      </c>
      <c r="H64" s="3" t="s">
        <v>9</v>
      </c>
      <c r="J64" s="60"/>
      <c r="K64" s="9" t="s">
        <v>4</v>
      </c>
      <c r="L64" s="9"/>
      <c r="M64" s="9"/>
      <c r="N64" s="24">
        <f>N63/N62</f>
        <v>8.047746950518285E-2</v>
      </c>
      <c r="O64" s="9" t="s">
        <v>9</v>
      </c>
      <c r="P64" s="24">
        <f>P63/P62</f>
        <v>2.2355565691756386E-2</v>
      </c>
      <c r="Q64" s="9" t="s">
        <v>9</v>
      </c>
      <c r="S64" s="60"/>
      <c r="T64" s="9" t="s">
        <v>4</v>
      </c>
      <c r="U64" s="9"/>
      <c r="V64" s="9"/>
      <c r="W64" s="24">
        <f>W63/W62</f>
        <v>8.047746950518285E-2</v>
      </c>
      <c r="X64" s="9" t="s">
        <v>9</v>
      </c>
      <c r="Y64" s="24">
        <f>Y63/Y62</f>
        <v>2.2355565691756386E-2</v>
      </c>
      <c r="Z64" s="9" t="s">
        <v>9</v>
      </c>
    </row>
    <row r="65" spans="1:27" ht="14.7" hidden="1" customHeight="1" thickBot="1" x14ac:dyDescent="0.35">
      <c r="A65" s="60"/>
      <c r="B65" s="2" t="s">
        <v>13</v>
      </c>
      <c r="C65" s="3"/>
      <c r="D65" s="3"/>
      <c r="E65" s="6">
        <f>43619+32694</f>
        <v>76313</v>
      </c>
      <c r="F65" s="6"/>
      <c r="G65" s="6">
        <f>21083+1652</f>
        <v>22735</v>
      </c>
      <c r="H65" s="3"/>
      <c r="J65" s="60"/>
      <c r="K65" s="10" t="s">
        <v>13</v>
      </c>
      <c r="L65" s="16"/>
      <c r="M65" s="16"/>
      <c r="N65" s="16"/>
      <c r="O65" s="16"/>
      <c r="P65" s="16"/>
      <c r="Q65" s="16"/>
      <c r="S65" s="60"/>
      <c r="T65" s="10" t="s">
        <v>13</v>
      </c>
      <c r="U65" s="16"/>
      <c r="V65" s="16"/>
      <c r="W65" s="16"/>
      <c r="X65" s="16"/>
      <c r="Y65" s="16"/>
      <c r="Z65" s="16"/>
    </row>
    <row r="66" spans="1:27" ht="14.7" hidden="1" customHeight="1" thickBot="1" x14ac:dyDescent="0.35">
      <c r="A66" s="60"/>
      <c r="B66" s="2" t="s">
        <v>15</v>
      </c>
      <c r="C66" s="3" t="e">
        <f>C65/C62</f>
        <v>#VALUE!</v>
      </c>
      <c r="D66" s="3" t="e">
        <f t="shared" ref="D66:H66" si="115">D65/D62</f>
        <v>#VALUE!</v>
      </c>
      <c r="E66" s="3" t="e">
        <f t="shared" si="115"/>
        <v>#REF!</v>
      </c>
      <c r="F66" s="3" t="e">
        <f t="shared" si="115"/>
        <v>#VALUE!</v>
      </c>
      <c r="G66" s="3" t="e">
        <f t="shared" si="115"/>
        <v>#REF!</v>
      </c>
      <c r="H66" s="3" t="e">
        <f t="shared" si="115"/>
        <v>#VALUE!</v>
      </c>
      <c r="J66" s="60"/>
      <c r="K66" s="10" t="s">
        <v>15</v>
      </c>
      <c r="L66" s="18" t="e">
        <f t="shared" ref="L66:Q66" si="116">L65/B323</f>
        <v>#DIV/0!</v>
      </c>
      <c r="M66" s="18" t="e">
        <f t="shared" si="116"/>
        <v>#DIV/0!</v>
      </c>
      <c r="N66" s="18" t="e">
        <f t="shared" si="116"/>
        <v>#DIV/0!</v>
      </c>
      <c r="O66" s="18" t="e">
        <f t="shared" si="116"/>
        <v>#DIV/0!</v>
      </c>
      <c r="P66" s="18" t="e">
        <f t="shared" si="116"/>
        <v>#DIV/0!</v>
      </c>
      <c r="Q66" s="18" t="e">
        <f t="shared" si="116"/>
        <v>#DIV/0!</v>
      </c>
      <c r="S66" s="60"/>
      <c r="T66" s="10" t="s">
        <v>15</v>
      </c>
      <c r="U66" s="18" t="e">
        <f t="shared" ref="U66:Z66" si="117">U65/K323</f>
        <v>#DIV/0!</v>
      </c>
      <c r="V66" s="18" t="e">
        <f t="shared" si="117"/>
        <v>#DIV/0!</v>
      </c>
      <c r="W66" s="18" t="e">
        <f t="shared" si="117"/>
        <v>#DIV/0!</v>
      </c>
      <c r="X66" s="18" t="e">
        <f t="shared" si="117"/>
        <v>#DIV/0!</v>
      </c>
      <c r="Y66" s="18" t="e">
        <f t="shared" si="117"/>
        <v>#DIV/0!</v>
      </c>
      <c r="Z66" s="18" t="e">
        <f t="shared" si="117"/>
        <v>#DIV/0!</v>
      </c>
    </row>
    <row r="67" spans="1:27" ht="14.7" hidden="1" customHeight="1" thickBot="1" x14ac:dyDescent="0.35">
      <c r="A67" s="60"/>
      <c r="B67" s="2" t="s">
        <v>16</v>
      </c>
      <c r="C67" s="3" t="e">
        <f>C65/C63</f>
        <v>#VALUE!</v>
      </c>
      <c r="D67" s="3" t="e">
        <f t="shared" ref="D67:H67" si="118">D65/D63</f>
        <v>#VALUE!</v>
      </c>
      <c r="E67" s="3" t="e">
        <f t="shared" si="118"/>
        <v>#REF!</v>
      </c>
      <c r="F67" s="3" t="e">
        <f t="shared" si="118"/>
        <v>#VALUE!</v>
      </c>
      <c r="G67" s="3" t="e">
        <f t="shared" si="118"/>
        <v>#REF!</v>
      </c>
      <c r="H67" s="3" t="e">
        <f t="shared" si="118"/>
        <v>#VALUE!</v>
      </c>
      <c r="J67" s="60"/>
      <c r="K67" s="10" t="s">
        <v>16</v>
      </c>
      <c r="L67" s="18" t="e">
        <f>L65/B324</f>
        <v>#DIV/0!</v>
      </c>
      <c r="M67" s="18" t="e">
        <f>M65/C324</f>
        <v>#DIV/0!</v>
      </c>
      <c r="N67" s="18">
        <v>0</v>
      </c>
      <c r="O67" s="18" t="e">
        <f>O65/E324</f>
        <v>#DIV/0!</v>
      </c>
      <c r="P67" s="18" t="e">
        <f>P65/F324</f>
        <v>#DIV/0!</v>
      </c>
      <c r="Q67" s="18" t="e">
        <f>Q65/G324</f>
        <v>#DIV/0!</v>
      </c>
      <c r="S67" s="60"/>
      <c r="T67" s="10" t="s">
        <v>16</v>
      </c>
      <c r="U67" s="18" t="e">
        <f>U65/K324</f>
        <v>#DIV/0!</v>
      </c>
      <c r="V67" s="18" t="e">
        <f>V65/L324</f>
        <v>#DIV/0!</v>
      </c>
      <c r="W67" s="18">
        <v>0</v>
      </c>
      <c r="X67" s="18" t="e">
        <f>X65/N324</f>
        <v>#DIV/0!</v>
      </c>
      <c r="Y67" s="18" t="e">
        <f>Y65/O324</f>
        <v>#DIV/0!</v>
      </c>
      <c r="Z67" s="18" t="e">
        <f>Z65/P324</f>
        <v>#DIV/0!</v>
      </c>
    </row>
    <row r="68" spans="1:27" ht="14.7" hidden="1" customHeight="1" thickBot="1" x14ac:dyDescent="0.35">
      <c r="A68" s="60"/>
      <c r="B68" s="2" t="s">
        <v>14</v>
      </c>
      <c r="C68" s="3"/>
      <c r="D68" s="3"/>
      <c r="E68" s="6">
        <f>11778+2398</f>
        <v>14176</v>
      </c>
      <c r="F68" s="6"/>
      <c r="G68" s="6">
        <f>3182+124</f>
        <v>3306</v>
      </c>
      <c r="H68" s="3"/>
      <c r="J68" s="60"/>
      <c r="K68" s="12" t="s">
        <v>14</v>
      </c>
      <c r="L68" s="15"/>
      <c r="M68" s="15"/>
      <c r="N68" s="15"/>
      <c r="O68" s="15"/>
      <c r="P68" s="15"/>
      <c r="Q68" s="15"/>
      <c r="S68" s="60"/>
      <c r="T68" s="12" t="s">
        <v>14</v>
      </c>
      <c r="U68" s="15"/>
      <c r="V68" s="15"/>
      <c r="W68" s="15"/>
      <c r="X68" s="15"/>
      <c r="Y68" s="15"/>
      <c r="Z68" s="15"/>
    </row>
    <row r="69" spans="1:27" ht="14.7" hidden="1" customHeight="1" thickBot="1" x14ac:dyDescent="0.35">
      <c r="A69" s="60"/>
      <c r="B69" s="2" t="s">
        <v>15</v>
      </c>
      <c r="C69" s="3" t="e">
        <f>C68/C62</f>
        <v>#VALUE!</v>
      </c>
      <c r="D69" s="3" t="e">
        <f t="shared" ref="D69:H69" si="119">D68/D62</f>
        <v>#VALUE!</v>
      </c>
      <c r="E69" s="3" t="e">
        <f t="shared" si="119"/>
        <v>#REF!</v>
      </c>
      <c r="F69" s="3" t="e">
        <f t="shared" si="119"/>
        <v>#VALUE!</v>
      </c>
      <c r="G69" s="3" t="e">
        <f t="shared" si="119"/>
        <v>#REF!</v>
      </c>
      <c r="H69" s="3" t="e">
        <f t="shared" si="119"/>
        <v>#VALUE!</v>
      </c>
      <c r="J69" s="60"/>
      <c r="K69" s="12" t="s">
        <v>15</v>
      </c>
      <c r="L69" s="19" t="e">
        <f t="shared" ref="L69:Q69" si="120">L68/B323</f>
        <v>#DIV/0!</v>
      </c>
      <c r="M69" s="19" t="e">
        <f t="shared" si="120"/>
        <v>#DIV/0!</v>
      </c>
      <c r="N69" s="19" t="e">
        <f t="shared" si="120"/>
        <v>#DIV/0!</v>
      </c>
      <c r="O69" s="19" t="e">
        <f t="shared" si="120"/>
        <v>#DIV/0!</v>
      </c>
      <c r="P69" s="19" t="e">
        <f t="shared" si="120"/>
        <v>#DIV/0!</v>
      </c>
      <c r="Q69" s="19" t="e">
        <f t="shared" si="120"/>
        <v>#DIV/0!</v>
      </c>
      <c r="S69" s="60"/>
      <c r="T69" s="12" t="s">
        <v>15</v>
      </c>
      <c r="U69" s="19" t="e">
        <f t="shared" ref="U69:Z69" si="121">U68/K323</f>
        <v>#DIV/0!</v>
      </c>
      <c r="V69" s="19" t="e">
        <f t="shared" si="121"/>
        <v>#DIV/0!</v>
      </c>
      <c r="W69" s="19" t="e">
        <f t="shared" si="121"/>
        <v>#DIV/0!</v>
      </c>
      <c r="X69" s="19" t="e">
        <f t="shared" si="121"/>
        <v>#DIV/0!</v>
      </c>
      <c r="Y69" s="19" t="e">
        <f t="shared" si="121"/>
        <v>#DIV/0!</v>
      </c>
      <c r="Z69" s="19" t="e">
        <f t="shared" si="121"/>
        <v>#DIV/0!</v>
      </c>
    </row>
    <row r="70" spans="1:27" ht="14.7" hidden="1" customHeight="1" thickBot="1" x14ac:dyDescent="0.35">
      <c r="A70" s="60"/>
      <c r="B70" s="2" t="s">
        <v>16</v>
      </c>
      <c r="C70" s="3" t="e">
        <f>C68/C63</f>
        <v>#VALUE!</v>
      </c>
      <c r="D70" s="3" t="e">
        <f t="shared" ref="D70:H70" si="122">D68/D63</f>
        <v>#VALUE!</v>
      </c>
      <c r="E70" s="3" t="e">
        <f t="shared" si="122"/>
        <v>#REF!</v>
      </c>
      <c r="F70" s="3" t="e">
        <f t="shared" si="122"/>
        <v>#VALUE!</v>
      </c>
      <c r="G70" s="3" t="e">
        <f t="shared" si="122"/>
        <v>#REF!</v>
      </c>
      <c r="H70" s="3" t="e">
        <f t="shared" si="122"/>
        <v>#VALUE!</v>
      </c>
      <c r="J70" s="60"/>
      <c r="K70" s="12" t="s">
        <v>16</v>
      </c>
      <c r="L70" s="19" t="e">
        <f>L68/B324</f>
        <v>#DIV/0!</v>
      </c>
      <c r="M70" s="19" t="e">
        <f>M68/C324</f>
        <v>#DIV/0!</v>
      </c>
      <c r="N70" s="19">
        <v>0</v>
      </c>
      <c r="O70" s="19" t="e">
        <f>O68/E324</f>
        <v>#DIV/0!</v>
      </c>
      <c r="P70" s="19" t="e">
        <f>P68/F324</f>
        <v>#DIV/0!</v>
      </c>
      <c r="Q70" s="19" t="e">
        <f>Q68/G324</f>
        <v>#DIV/0!</v>
      </c>
      <c r="S70" s="60"/>
      <c r="T70" s="12" t="s">
        <v>16</v>
      </c>
      <c r="U70" s="19" t="e">
        <f>U68/K324</f>
        <v>#DIV/0!</v>
      </c>
      <c r="V70" s="19" t="e">
        <f>V68/L324</f>
        <v>#DIV/0!</v>
      </c>
      <c r="W70" s="19">
        <v>0</v>
      </c>
      <c r="X70" s="19" t="e">
        <f>X68/N324</f>
        <v>#DIV/0!</v>
      </c>
      <c r="Y70" s="19" t="e">
        <f>Y68/O324</f>
        <v>#DIV/0!</v>
      </c>
      <c r="Z70" s="19" t="e">
        <f>Z68/P324</f>
        <v>#DIV/0!</v>
      </c>
    </row>
    <row r="71" spans="1:27" ht="14.7" hidden="1" customHeight="1" thickBot="1" x14ac:dyDescent="0.35">
      <c r="A71" s="60"/>
      <c r="B71" s="2" t="s">
        <v>17</v>
      </c>
      <c r="C71" s="3"/>
      <c r="D71" s="3"/>
      <c r="E71" s="3">
        <v>4893</v>
      </c>
      <c r="F71" s="3"/>
      <c r="G71" s="3">
        <v>2</v>
      </c>
      <c r="H71" s="3"/>
      <c r="J71" s="60"/>
      <c r="K71" s="7" t="s">
        <v>17</v>
      </c>
      <c r="L71" s="8"/>
      <c r="M71" s="8"/>
      <c r="N71" s="8"/>
      <c r="O71" s="8"/>
      <c r="P71" s="8"/>
      <c r="Q71" s="8"/>
      <c r="S71" s="60"/>
      <c r="T71" s="7" t="s">
        <v>17</v>
      </c>
      <c r="U71" s="8"/>
      <c r="V71" s="8"/>
      <c r="W71" s="8"/>
      <c r="X71" s="8"/>
      <c r="Y71" s="8"/>
      <c r="Z71" s="8"/>
    </row>
    <row r="72" spans="1:27" ht="14.7" hidden="1" customHeight="1" thickBot="1" x14ac:dyDescent="0.35">
      <c r="A72" s="60"/>
      <c r="B72" s="2" t="s">
        <v>15</v>
      </c>
      <c r="C72" s="3" t="e">
        <f>C71/C62</f>
        <v>#VALUE!</v>
      </c>
      <c r="D72" s="3" t="e">
        <f t="shared" ref="D72:H72" si="123">D71/D62</f>
        <v>#VALUE!</v>
      </c>
      <c r="E72" s="3" t="e">
        <f t="shared" si="123"/>
        <v>#REF!</v>
      </c>
      <c r="F72" s="3" t="e">
        <f t="shared" si="123"/>
        <v>#VALUE!</v>
      </c>
      <c r="G72" s="3" t="e">
        <f t="shared" si="123"/>
        <v>#REF!</v>
      </c>
      <c r="H72" s="3" t="e">
        <f t="shared" si="123"/>
        <v>#VALUE!</v>
      </c>
      <c r="J72" s="60"/>
      <c r="K72" s="7" t="s">
        <v>15</v>
      </c>
      <c r="L72" s="20" t="e">
        <f t="shared" ref="L72:Q72" si="124">L71/B323</f>
        <v>#DIV/0!</v>
      </c>
      <c r="M72" s="20" t="e">
        <f t="shared" si="124"/>
        <v>#DIV/0!</v>
      </c>
      <c r="N72" s="20" t="e">
        <f t="shared" si="124"/>
        <v>#DIV/0!</v>
      </c>
      <c r="O72" s="20" t="e">
        <f t="shared" si="124"/>
        <v>#DIV/0!</v>
      </c>
      <c r="P72" s="20" t="e">
        <f t="shared" si="124"/>
        <v>#DIV/0!</v>
      </c>
      <c r="Q72" s="20" t="e">
        <f t="shared" si="124"/>
        <v>#DIV/0!</v>
      </c>
      <c r="S72" s="60"/>
      <c r="T72" s="7" t="s">
        <v>15</v>
      </c>
      <c r="U72" s="20" t="e">
        <f t="shared" ref="U72:Z72" si="125">U71/K323</f>
        <v>#DIV/0!</v>
      </c>
      <c r="V72" s="20" t="e">
        <f t="shared" si="125"/>
        <v>#DIV/0!</v>
      </c>
      <c r="W72" s="20" t="e">
        <f t="shared" si="125"/>
        <v>#DIV/0!</v>
      </c>
      <c r="X72" s="20" t="e">
        <f t="shared" si="125"/>
        <v>#DIV/0!</v>
      </c>
      <c r="Y72" s="20" t="e">
        <f t="shared" si="125"/>
        <v>#DIV/0!</v>
      </c>
      <c r="Z72" s="20" t="e">
        <f t="shared" si="125"/>
        <v>#DIV/0!</v>
      </c>
    </row>
    <row r="73" spans="1:27" ht="14.7" hidden="1" customHeight="1" thickBot="1" x14ac:dyDescent="0.35">
      <c r="A73" s="60"/>
      <c r="B73" s="2" t="s">
        <v>16</v>
      </c>
      <c r="C73" s="3" t="e">
        <f>C71/C63</f>
        <v>#VALUE!</v>
      </c>
      <c r="D73" s="3" t="e">
        <f t="shared" ref="D73:H73" si="126">D71/D63</f>
        <v>#VALUE!</v>
      </c>
      <c r="E73" s="3" t="e">
        <f t="shared" si="126"/>
        <v>#REF!</v>
      </c>
      <c r="F73" s="3" t="e">
        <f t="shared" si="126"/>
        <v>#VALUE!</v>
      </c>
      <c r="G73" s="3" t="e">
        <f t="shared" si="126"/>
        <v>#REF!</v>
      </c>
      <c r="H73" s="3" t="e">
        <f t="shared" si="126"/>
        <v>#VALUE!</v>
      </c>
      <c r="J73" s="60"/>
      <c r="K73" s="7" t="s">
        <v>16</v>
      </c>
      <c r="L73" s="20" t="e">
        <f>L71/B324</f>
        <v>#DIV/0!</v>
      </c>
      <c r="M73" s="20" t="e">
        <f>M71/C324</f>
        <v>#DIV/0!</v>
      </c>
      <c r="N73" s="20">
        <v>0</v>
      </c>
      <c r="O73" s="20" t="e">
        <f>O71/E324</f>
        <v>#DIV/0!</v>
      </c>
      <c r="P73" s="20" t="e">
        <f>P71/F324</f>
        <v>#DIV/0!</v>
      </c>
      <c r="Q73" s="20" t="e">
        <f>Q71/G324</f>
        <v>#DIV/0!</v>
      </c>
      <c r="S73" s="60"/>
      <c r="T73" s="7" t="s">
        <v>16</v>
      </c>
      <c r="U73" s="20" t="e">
        <f>U71/K324</f>
        <v>#DIV/0!</v>
      </c>
      <c r="V73" s="20" t="e">
        <f>V71/L324</f>
        <v>#DIV/0!</v>
      </c>
      <c r="W73" s="20">
        <v>0</v>
      </c>
      <c r="X73" s="20" t="e">
        <f>X71/N324</f>
        <v>#DIV/0!</v>
      </c>
      <c r="Y73" s="20" t="e">
        <f>Y71/O324</f>
        <v>#DIV/0!</v>
      </c>
      <c r="Z73" s="20" t="e">
        <f>Z71/P324</f>
        <v>#DIV/0!</v>
      </c>
    </row>
    <row r="74" spans="1:27" ht="43.2" hidden="1" customHeight="1" thickBot="1" x14ac:dyDescent="0.35">
      <c r="A74" s="60"/>
      <c r="B74" s="2" t="s">
        <v>20</v>
      </c>
      <c r="C74" s="3"/>
      <c r="D74" s="3"/>
      <c r="E74" s="6">
        <f>E65+E68+E71</f>
        <v>95382</v>
      </c>
      <c r="F74" s="6"/>
      <c r="G74" s="6">
        <f>G65+G68+G71</f>
        <v>26043</v>
      </c>
      <c r="H74" s="3"/>
      <c r="J74" s="60"/>
      <c r="K74" s="13" t="s">
        <v>18</v>
      </c>
      <c r="L74" s="14">
        <f>L65+L68+L71</f>
        <v>0</v>
      </c>
      <c r="M74" s="14">
        <f t="shared" ref="M74:O74" si="127">M65+M68+M71</f>
        <v>0</v>
      </c>
      <c r="N74" s="14">
        <f t="shared" si="127"/>
        <v>0</v>
      </c>
      <c r="O74" s="14">
        <f t="shared" si="127"/>
        <v>0</v>
      </c>
      <c r="P74" s="14">
        <f>P65+P68+P71</f>
        <v>0</v>
      </c>
      <c r="Q74" s="14">
        <f>Q65+Q68+Q71</f>
        <v>0</v>
      </c>
      <c r="S74" s="60"/>
      <c r="T74" s="13" t="s">
        <v>18</v>
      </c>
      <c r="U74" s="14">
        <f>U65+U68+U71</f>
        <v>0</v>
      </c>
      <c r="V74" s="14">
        <f t="shared" ref="V74:X74" si="128">V65+V68+V71</f>
        <v>0</v>
      </c>
      <c r="W74" s="14">
        <f t="shared" si="128"/>
        <v>0</v>
      </c>
      <c r="X74" s="14">
        <f t="shared" si="128"/>
        <v>0</v>
      </c>
      <c r="Y74" s="14">
        <f>Y65+Y68+Y71</f>
        <v>0</v>
      </c>
      <c r="Z74" s="14">
        <f>Z65+Z68+Z71</f>
        <v>0</v>
      </c>
    </row>
    <row r="75" spans="1:27" ht="14.7" hidden="1" customHeight="1" thickBot="1" x14ac:dyDescent="0.35">
      <c r="A75" s="60"/>
      <c r="B75" s="2" t="s">
        <v>15</v>
      </c>
      <c r="C75" s="3" t="e">
        <f>C74/C62</f>
        <v>#VALUE!</v>
      </c>
      <c r="D75" s="3" t="e">
        <f t="shared" ref="D75:H75" si="129">D74/D62</f>
        <v>#VALUE!</v>
      </c>
      <c r="E75" s="3" t="e">
        <f t="shared" si="129"/>
        <v>#REF!</v>
      </c>
      <c r="F75" s="3" t="e">
        <f t="shared" si="129"/>
        <v>#VALUE!</v>
      </c>
      <c r="G75" s="3" t="e">
        <f t="shared" si="129"/>
        <v>#REF!</v>
      </c>
      <c r="H75" s="3" t="e">
        <f t="shared" si="129"/>
        <v>#VALUE!</v>
      </c>
      <c r="J75" s="60"/>
      <c r="K75" s="13" t="s">
        <v>15</v>
      </c>
      <c r="L75" s="21" t="e">
        <f t="shared" ref="L75:Q75" si="130">L74/B323</f>
        <v>#DIV/0!</v>
      </c>
      <c r="M75" s="21" t="e">
        <f t="shared" si="130"/>
        <v>#DIV/0!</v>
      </c>
      <c r="N75" s="21" t="e">
        <f t="shared" si="130"/>
        <v>#DIV/0!</v>
      </c>
      <c r="O75" s="21" t="e">
        <f t="shared" si="130"/>
        <v>#DIV/0!</v>
      </c>
      <c r="P75" s="21" t="e">
        <f t="shared" si="130"/>
        <v>#DIV/0!</v>
      </c>
      <c r="Q75" s="21" t="e">
        <f t="shared" si="130"/>
        <v>#DIV/0!</v>
      </c>
      <c r="S75" s="60"/>
      <c r="T75" s="13" t="s">
        <v>15</v>
      </c>
      <c r="U75" s="21" t="e">
        <f t="shared" ref="U75:Z75" si="131">U74/K323</f>
        <v>#DIV/0!</v>
      </c>
      <c r="V75" s="21" t="e">
        <f t="shared" si="131"/>
        <v>#DIV/0!</v>
      </c>
      <c r="W75" s="21" t="e">
        <f t="shared" si="131"/>
        <v>#DIV/0!</v>
      </c>
      <c r="X75" s="21" t="e">
        <f t="shared" si="131"/>
        <v>#DIV/0!</v>
      </c>
      <c r="Y75" s="21" t="e">
        <f t="shared" si="131"/>
        <v>#DIV/0!</v>
      </c>
      <c r="Z75" s="21" t="e">
        <f t="shared" si="131"/>
        <v>#DIV/0!</v>
      </c>
    </row>
    <row r="76" spans="1:27" ht="14.7" hidden="1" customHeight="1" thickBot="1" x14ac:dyDescent="0.35">
      <c r="A76" s="61"/>
      <c r="B76" s="2" t="s">
        <v>16</v>
      </c>
      <c r="C76" s="3" t="e">
        <f>C74/C63</f>
        <v>#VALUE!</v>
      </c>
      <c r="D76" s="3" t="e">
        <f t="shared" ref="D76:H76" si="132">D74/D63</f>
        <v>#VALUE!</v>
      </c>
      <c r="E76" s="3" t="e">
        <f t="shared" si="132"/>
        <v>#REF!</v>
      </c>
      <c r="F76" s="3" t="e">
        <f t="shared" si="132"/>
        <v>#VALUE!</v>
      </c>
      <c r="G76" s="3" t="e">
        <f t="shared" si="132"/>
        <v>#REF!</v>
      </c>
      <c r="H76" s="3" t="e">
        <f t="shared" si="132"/>
        <v>#VALUE!</v>
      </c>
      <c r="J76" s="60"/>
      <c r="K76" s="13" t="s">
        <v>16</v>
      </c>
      <c r="L76" s="21" t="e">
        <f>L74/B324</f>
        <v>#DIV/0!</v>
      </c>
      <c r="M76" s="21" t="e">
        <f>M74/C324</f>
        <v>#DIV/0!</v>
      </c>
      <c r="N76" s="21">
        <v>0</v>
      </c>
      <c r="O76" s="21" t="e">
        <f>O74/E324</f>
        <v>#DIV/0!</v>
      </c>
      <c r="P76" s="21" t="e">
        <f>P74/F324</f>
        <v>#DIV/0!</v>
      </c>
      <c r="Q76" s="21" t="e">
        <f>Q74/G324</f>
        <v>#DIV/0!</v>
      </c>
      <c r="S76" s="61"/>
      <c r="T76" s="13" t="s">
        <v>16</v>
      </c>
      <c r="U76" s="21" t="e">
        <f>U74/K324</f>
        <v>#DIV/0!</v>
      </c>
      <c r="V76" s="21" t="e">
        <f>V74/L324</f>
        <v>#DIV/0!</v>
      </c>
      <c r="W76" s="21">
        <v>0</v>
      </c>
      <c r="X76" s="21" t="e">
        <f>X74/N324</f>
        <v>#DIV/0!</v>
      </c>
      <c r="Y76" s="21" t="e">
        <f>Y74/O324</f>
        <v>#DIV/0!</v>
      </c>
      <c r="Z76" s="21" t="e">
        <f>Z74/P324</f>
        <v>#DIV/0!</v>
      </c>
    </row>
    <row r="77" spans="1:27" ht="15" thickBot="1" x14ac:dyDescent="0.35">
      <c r="A77" s="62" t="s">
        <v>12</v>
      </c>
      <c r="B77" s="9" t="s">
        <v>2</v>
      </c>
      <c r="C77" s="9">
        <f>L77+U77</f>
        <v>3055</v>
      </c>
      <c r="D77" s="9">
        <f t="shared" ref="D77:D78" si="133">M77+V77</f>
        <v>4389</v>
      </c>
      <c r="E77" s="9">
        <f t="shared" ref="E77:E78" si="134">N77+W77</f>
        <v>4141</v>
      </c>
      <c r="F77" s="9">
        <f t="shared" ref="F77:F78" si="135">O77+X77</f>
        <v>3879</v>
      </c>
      <c r="G77" s="9">
        <f t="shared" ref="G77:G78" si="136">P77+Y77</f>
        <v>3312</v>
      </c>
      <c r="H77" s="9">
        <f>Q77+Z77</f>
        <v>5269</v>
      </c>
      <c r="I77" s="67">
        <f>SUM(C77:H77)</f>
        <v>24045</v>
      </c>
      <c r="J77" s="59" t="s">
        <v>12</v>
      </c>
      <c r="K77" s="9" t="s">
        <v>2</v>
      </c>
      <c r="L77" s="9">
        <v>1545</v>
      </c>
      <c r="M77" s="9">
        <v>1896</v>
      </c>
      <c r="N77" s="9">
        <f>N22+N42</f>
        <v>1846</v>
      </c>
      <c r="O77" s="9">
        <f>O22+O42</f>
        <v>1646</v>
      </c>
      <c r="P77" s="9">
        <f>P22+P42</f>
        <v>1535</v>
      </c>
      <c r="Q77" s="9">
        <f>Q22+Q42</f>
        <v>2664</v>
      </c>
      <c r="R77" s="67">
        <f>SUM(L77:Q77)</f>
        <v>11132</v>
      </c>
      <c r="S77" s="59" t="s">
        <v>12</v>
      </c>
      <c r="T77" s="9" t="s">
        <v>2</v>
      </c>
      <c r="U77" s="9">
        <v>1510</v>
      </c>
      <c r="V77" s="9">
        <v>2493</v>
      </c>
      <c r="W77" s="9">
        <f>W22+W42</f>
        <v>2295</v>
      </c>
      <c r="X77" s="9">
        <f>X22+X42</f>
        <v>2233</v>
      </c>
      <c r="Y77" s="9">
        <f>Y22+Y42</f>
        <v>1777</v>
      </c>
      <c r="Z77" s="9">
        <f>Z22+Z42</f>
        <v>2605</v>
      </c>
      <c r="AA77" s="67">
        <f>SUM(U77:Z77)</f>
        <v>12913</v>
      </c>
    </row>
    <row r="78" spans="1:27" ht="15" thickBot="1" x14ac:dyDescent="0.35">
      <c r="A78" s="63"/>
      <c r="B78" s="9" t="s">
        <v>3</v>
      </c>
      <c r="C78" s="9">
        <f>L78+U78</f>
        <v>15</v>
      </c>
      <c r="D78" s="9">
        <f t="shared" si="133"/>
        <v>169</v>
      </c>
      <c r="E78" s="9">
        <f t="shared" si="134"/>
        <v>138</v>
      </c>
      <c r="F78" s="9">
        <f t="shared" si="135"/>
        <v>40</v>
      </c>
      <c r="G78" s="9">
        <f t="shared" si="136"/>
        <v>57</v>
      </c>
      <c r="H78" s="9">
        <f t="shared" ref="H78" si="137">Q78+Z78</f>
        <v>59</v>
      </c>
      <c r="I78" s="67">
        <f>SUM(C78:H78)</f>
        <v>478</v>
      </c>
      <c r="J78" s="60"/>
      <c r="K78" s="9" t="s">
        <v>3</v>
      </c>
      <c r="L78" s="9">
        <v>9</v>
      </c>
      <c r="M78" s="9">
        <v>106</v>
      </c>
      <c r="N78" s="9">
        <f>N43+N23</f>
        <v>65</v>
      </c>
      <c r="O78" s="9">
        <f>O43+O23</f>
        <v>27</v>
      </c>
      <c r="P78" s="9">
        <f>P43+P23</f>
        <v>36</v>
      </c>
      <c r="Q78" s="9">
        <f>Q43+Q23</f>
        <v>38</v>
      </c>
      <c r="R78" s="67">
        <f>SUM(L78:Q78)</f>
        <v>281</v>
      </c>
      <c r="S78" s="60"/>
      <c r="T78" s="9" t="s">
        <v>3</v>
      </c>
      <c r="U78" s="9">
        <v>6</v>
      </c>
      <c r="V78" s="9">
        <v>63</v>
      </c>
      <c r="W78" s="9">
        <f>W43+W23</f>
        <v>73</v>
      </c>
      <c r="X78" s="9">
        <f>X43+X23</f>
        <v>13</v>
      </c>
      <c r="Y78" s="9">
        <f>Y43+Y23</f>
        <v>21</v>
      </c>
      <c r="Z78" s="9">
        <f>Z43+Z23</f>
        <v>21</v>
      </c>
      <c r="AA78" s="67">
        <f>SUM(U78:Z78)</f>
        <v>197</v>
      </c>
    </row>
    <row r="79" spans="1:27" ht="15" thickBot="1" x14ac:dyDescent="0.35">
      <c r="A79" s="63"/>
      <c r="B79" s="9" t="s">
        <v>4</v>
      </c>
      <c r="C79" s="17">
        <f>C78/C77</f>
        <v>4.9099836333878887E-3</v>
      </c>
      <c r="D79" s="17">
        <f>D78/D77</f>
        <v>3.850535429482798E-2</v>
      </c>
      <c r="E79" s="17">
        <f>E78/E77</f>
        <v>3.3325283747886986E-2</v>
      </c>
      <c r="F79" s="17">
        <f t="shared" ref="F79:H79" si="138">F78/F77</f>
        <v>1.0311936065996391E-2</v>
      </c>
      <c r="G79" s="17">
        <f t="shared" si="138"/>
        <v>1.7210144927536232E-2</v>
      </c>
      <c r="H79" s="17">
        <f t="shared" si="138"/>
        <v>1.1197570696526856E-2</v>
      </c>
      <c r="J79" s="60"/>
      <c r="K79" s="9" t="s">
        <v>4</v>
      </c>
      <c r="L79" s="24">
        <f>L78/L77</f>
        <v>5.8252427184466021E-3</v>
      </c>
      <c r="M79" s="24">
        <f t="shared" ref="M79:Q79" si="139">M78/M77</f>
        <v>5.5907172995780588E-2</v>
      </c>
      <c r="N79" s="24">
        <f t="shared" si="139"/>
        <v>3.5211267605633804E-2</v>
      </c>
      <c r="O79" s="24">
        <f t="shared" si="139"/>
        <v>1.6403402187120292E-2</v>
      </c>
      <c r="P79" s="24">
        <f t="shared" si="139"/>
        <v>2.3452768729641693E-2</v>
      </c>
      <c r="Q79" s="24">
        <f t="shared" si="139"/>
        <v>1.4264264264264264E-2</v>
      </c>
      <c r="S79" s="60"/>
      <c r="T79" s="9" t="s">
        <v>4</v>
      </c>
      <c r="U79" s="24">
        <f>U78/U77</f>
        <v>3.9735099337748344E-3</v>
      </c>
      <c r="V79" s="24">
        <f>V78/V77</f>
        <v>2.5270758122743681E-2</v>
      </c>
      <c r="W79" s="24">
        <f t="shared" ref="W79" si="140">W78/W77</f>
        <v>3.1808278867102399E-2</v>
      </c>
      <c r="X79" s="24">
        <f t="shared" ref="X79" si="141">X78/X77</f>
        <v>5.8217644424540978E-3</v>
      </c>
      <c r="Y79" s="24">
        <f t="shared" ref="Y79" si="142">Y78/Y77</f>
        <v>1.1817670230725942E-2</v>
      </c>
      <c r="Z79" s="24">
        <f t="shared" ref="Z79" si="143">Z78/Z77</f>
        <v>8.061420345489444E-3</v>
      </c>
    </row>
    <row r="80" spans="1:27" ht="15" thickBot="1" x14ac:dyDescent="0.35">
      <c r="A80" s="63"/>
      <c r="B80" s="9" t="s">
        <v>21</v>
      </c>
      <c r="C80" s="51">
        <f t="shared" ref="C80" si="144">L80+U80</f>
        <v>7</v>
      </c>
      <c r="D80" s="51">
        <f t="shared" ref="D80" si="145">M80+V80</f>
        <v>88</v>
      </c>
      <c r="E80" s="51">
        <f t="shared" ref="E80" si="146">N80+W80</f>
        <v>52</v>
      </c>
      <c r="F80" s="51">
        <f t="shared" ref="F80" si="147">O80+X80</f>
        <v>13</v>
      </c>
      <c r="G80" s="51">
        <f t="shared" ref="G80" si="148">P80+Y80</f>
        <v>38</v>
      </c>
      <c r="H80" s="51">
        <f t="shared" ref="H80" si="149">Q80+Z80</f>
        <v>35</v>
      </c>
      <c r="J80" s="60"/>
      <c r="K80" s="9" t="s">
        <v>21</v>
      </c>
      <c r="L80" s="48">
        <v>5</v>
      </c>
      <c r="M80" s="48">
        <v>68</v>
      </c>
      <c r="N80" s="48">
        <f>N25+N45</f>
        <v>38</v>
      </c>
      <c r="O80" s="48">
        <f>O25+O45</f>
        <v>11</v>
      </c>
      <c r="P80" s="48">
        <f t="shared" ref="P80:Q80" si="150">P25+P45</f>
        <v>28</v>
      </c>
      <c r="Q80" s="48">
        <f t="shared" si="150"/>
        <v>24</v>
      </c>
      <c r="S80" s="60"/>
      <c r="T80" s="9" t="s">
        <v>21</v>
      </c>
      <c r="U80" s="48">
        <v>2</v>
      </c>
      <c r="V80" s="48">
        <v>20</v>
      </c>
      <c r="W80" s="48">
        <f>W45+W25</f>
        <v>14</v>
      </c>
      <c r="X80" s="48">
        <f t="shared" ref="X80:Y80" si="151">X45+X25</f>
        <v>2</v>
      </c>
      <c r="Y80" s="48">
        <f t="shared" si="151"/>
        <v>10</v>
      </c>
      <c r="Z80" s="48">
        <f>Z45+Z25</f>
        <v>11</v>
      </c>
    </row>
    <row r="81" spans="1:27" ht="15" thickBot="1" x14ac:dyDescent="0.35">
      <c r="A81" s="63"/>
      <c r="B81" s="10" t="s">
        <v>13</v>
      </c>
      <c r="C81" s="16">
        <f>L81+U81</f>
        <v>9</v>
      </c>
      <c r="D81" s="16">
        <f>M81+V81</f>
        <v>133</v>
      </c>
      <c r="E81" s="16">
        <f t="shared" ref="E81" si="152">N81+W81</f>
        <v>101</v>
      </c>
      <c r="F81" s="16">
        <f t="shared" ref="F81" si="153">O81+X81</f>
        <v>28</v>
      </c>
      <c r="G81" s="16">
        <f t="shared" ref="G81" si="154">P81+Y81</f>
        <v>41</v>
      </c>
      <c r="H81" s="16">
        <f t="shared" ref="H81" si="155">Q81+Z81</f>
        <v>40</v>
      </c>
      <c r="J81" s="60"/>
      <c r="K81" s="10" t="s">
        <v>13</v>
      </c>
      <c r="L81" s="16">
        <v>4</v>
      </c>
      <c r="M81" s="16">
        <v>78</v>
      </c>
      <c r="N81" s="16">
        <f>N46+N26</f>
        <v>41</v>
      </c>
      <c r="O81" s="16">
        <f>O46+O26</f>
        <v>18</v>
      </c>
      <c r="P81" s="16">
        <f>P46+P26</f>
        <v>27</v>
      </c>
      <c r="Q81" s="16">
        <f>Q46+Q26</f>
        <v>31</v>
      </c>
      <c r="S81" s="60"/>
      <c r="T81" s="10" t="s">
        <v>13</v>
      </c>
      <c r="U81" s="16">
        <v>5</v>
      </c>
      <c r="V81" s="16">
        <v>55</v>
      </c>
      <c r="W81" s="16">
        <f>W46+W26</f>
        <v>60</v>
      </c>
      <c r="X81" s="16">
        <f>X46+X26</f>
        <v>10</v>
      </c>
      <c r="Y81" s="16">
        <f>Y46+Y26</f>
        <v>14</v>
      </c>
      <c r="Z81" s="16">
        <f>Z46+Z26</f>
        <v>9</v>
      </c>
    </row>
    <row r="82" spans="1:27" ht="15" thickBot="1" x14ac:dyDescent="0.35">
      <c r="A82" s="63"/>
      <c r="B82" s="10" t="s">
        <v>15</v>
      </c>
      <c r="C82" s="18">
        <f>C81/C77</f>
        <v>2.9459901800327334E-3</v>
      </c>
      <c r="D82" s="18">
        <f t="shared" ref="D82:G82" si="156">D81/D77</f>
        <v>3.0303030303030304E-2</v>
      </c>
      <c r="E82" s="18">
        <f t="shared" si="156"/>
        <v>2.4390243902439025E-2</v>
      </c>
      <c r="F82" s="18">
        <f>F81/F77</f>
        <v>7.2183552461974739E-3</v>
      </c>
      <c r="G82" s="18">
        <f t="shared" si="156"/>
        <v>1.2379227053140096E-2</v>
      </c>
      <c r="H82" s="18">
        <f>H81/H77</f>
        <v>7.5915733535775291E-3</v>
      </c>
      <c r="J82" s="60"/>
      <c r="K82" s="10" t="s">
        <v>15</v>
      </c>
      <c r="L82" s="18">
        <f>L81/L77</f>
        <v>2.5889967637540453E-3</v>
      </c>
      <c r="M82" s="18">
        <f t="shared" ref="M82:Q82" si="157">M81/M77</f>
        <v>4.1139240506329111E-2</v>
      </c>
      <c r="N82" s="18">
        <f t="shared" si="157"/>
        <v>2.2210184182015168E-2</v>
      </c>
      <c r="O82" s="18">
        <f t="shared" si="157"/>
        <v>1.0935601458080195E-2</v>
      </c>
      <c r="P82" s="18">
        <f t="shared" si="157"/>
        <v>1.758957654723127E-2</v>
      </c>
      <c r="Q82" s="18">
        <f t="shared" si="157"/>
        <v>1.1636636636636636E-2</v>
      </c>
      <c r="S82" s="60"/>
      <c r="T82" s="10" t="s">
        <v>15</v>
      </c>
      <c r="U82" s="18">
        <f>U81/U77</f>
        <v>3.3112582781456954E-3</v>
      </c>
      <c r="V82" s="18">
        <f t="shared" ref="V82" si="158">V81/V77</f>
        <v>2.2061772964300039E-2</v>
      </c>
      <c r="W82" s="18">
        <f t="shared" ref="W82" si="159">W81/W77</f>
        <v>2.6143790849673203E-2</v>
      </c>
      <c r="X82" s="18">
        <f t="shared" ref="X82" si="160">X81/X77</f>
        <v>4.4782803403493054E-3</v>
      </c>
      <c r="Y82" s="18">
        <f t="shared" ref="Y82" si="161">Y81/Y77</f>
        <v>7.878446820483961E-3</v>
      </c>
      <c r="Z82" s="18">
        <f t="shared" ref="Z82" si="162">Z81/Z77</f>
        <v>3.4548944337811898E-3</v>
      </c>
    </row>
    <row r="83" spans="1:27" ht="15" thickBot="1" x14ac:dyDescent="0.35">
      <c r="A83" s="63"/>
      <c r="B83" s="10" t="s">
        <v>16</v>
      </c>
      <c r="C83" s="18">
        <f>C81/C78</f>
        <v>0.6</v>
      </c>
      <c r="D83" s="18">
        <f t="shared" ref="D83:H83" si="163">D81/D78</f>
        <v>0.78698224852071008</v>
      </c>
      <c r="E83" s="18">
        <f t="shared" si="163"/>
        <v>0.73188405797101452</v>
      </c>
      <c r="F83" s="18">
        <f t="shared" si="163"/>
        <v>0.7</v>
      </c>
      <c r="G83" s="18">
        <f t="shared" si="163"/>
        <v>0.7192982456140351</v>
      </c>
      <c r="H83" s="18">
        <f t="shared" si="163"/>
        <v>0.67796610169491522</v>
      </c>
      <c r="J83" s="60"/>
      <c r="K83" s="10" t="s">
        <v>16</v>
      </c>
      <c r="L83" s="18">
        <f>L81/L78</f>
        <v>0.44444444444444442</v>
      </c>
      <c r="M83" s="18">
        <f t="shared" ref="M83:Q83" si="164">M81/M78</f>
        <v>0.73584905660377353</v>
      </c>
      <c r="N83" s="18">
        <f t="shared" si="164"/>
        <v>0.63076923076923075</v>
      </c>
      <c r="O83" s="18">
        <f t="shared" si="164"/>
        <v>0.66666666666666663</v>
      </c>
      <c r="P83" s="18">
        <f t="shared" si="164"/>
        <v>0.75</v>
      </c>
      <c r="Q83" s="18">
        <f t="shared" si="164"/>
        <v>0.81578947368421051</v>
      </c>
      <c r="S83" s="60"/>
      <c r="T83" s="10" t="s">
        <v>16</v>
      </c>
      <c r="U83" s="18">
        <f>U81/U78</f>
        <v>0.83333333333333337</v>
      </c>
      <c r="V83" s="18">
        <f t="shared" ref="V83:Z83" si="165">V81/V78</f>
        <v>0.87301587301587302</v>
      </c>
      <c r="W83" s="18">
        <f>W81/W78</f>
        <v>0.82191780821917804</v>
      </c>
      <c r="X83" s="18">
        <f t="shared" si="165"/>
        <v>0.76923076923076927</v>
      </c>
      <c r="Y83" s="18">
        <f t="shared" si="165"/>
        <v>0.66666666666666663</v>
      </c>
      <c r="Z83" s="18">
        <f t="shared" si="165"/>
        <v>0.42857142857142855</v>
      </c>
    </row>
    <row r="84" spans="1:27" ht="15" thickBot="1" x14ac:dyDescent="0.35">
      <c r="A84" s="63"/>
      <c r="B84" s="10" t="s">
        <v>21</v>
      </c>
      <c r="C84" s="33">
        <f t="shared" ref="C84" si="166">L84+U84</f>
        <v>5</v>
      </c>
      <c r="D84" s="33">
        <f t="shared" ref="D84" si="167">M84+V84</f>
        <v>67</v>
      </c>
      <c r="E84" s="33">
        <f t="shared" ref="E84" si="168">N84+W84</f>
        <v>36</v>
      </c>
      <c r="F84" s="33">
        <f t="shared" ref="F84" si="169">O84+X84</f>
        <v>7</v>
      </c>
      <c r="G84" s="33">
        <f t="shared" ref="G84" si="170">P84+Y84</f>
        <v>30</v>
      </c>
      <c r="H84" s="33">
        <f t="shared" ref="H84" si="171">Q84+Z84</f>
        <v>27</v>
      </c>
      <c r="J84" s="60"/>
      <c r="K84" s="10" t="s">
        <v>21</v>
      </c>
      <c r="L84" s="33">
        <v>3</v>
      </c>
      <c r="M84" s="33">
        <v>50</v>
      </c>
      <c r="N84" s="33">
        <f t="shared" ref="N84:Q84" si="172">N29+N49</f>
        <v>25</v>
      </c>
      <c r="O84" s="33">
        <f>O29+O49</f>
        <v>5</v>
      </c>
      <c r="P84" s="33">
        <f t="shared" si="172"/>
        <v>22</v>
      </c>
      <c r="Q84" s="33">
        <f t="shared" si="172"/>
        <v>21</v>
      </c>
      <c r="S84" s="60"/>
      <c r="T84" s="10" t="s">
        <v>21</v>
      </c>
      <c r="U84" s="33">
        <v>2</v>
      </c>
      <c r="V84" s="33">
        <v>17</v>
      </c>
      <c r="W84" s="33">
        <f t="shared" ref="W84:Z84" si="173">W49+W29</f>
        <v>11</v>
      </c>
      <c r="X84" s="33">
        <f t="shared" si="173"/>
        <v>2</v>
      </c>
      <c r="Y84" s="33">
        <f t="shared" si="173"/>
        <v>8</v>
      </c>
      <c r="Z84" s="33">
        <f t="shared" si="173"/>
        <v>6</v>
      </c>
    </row>
    <row r="85" spans="1:27" ht="15" thickBot="1" x14ac:dyDescent="0.35">
      <c r="A85" s="63"/>
      <c r="B85" s="12" t="s">
        <v>14</v>
      </c>
      <c r="C85" s="15">
        <f>L85+U85</f>
        <v>1</v>
      </c>
      <c r="D85" s="15">
        <f t="shared" ref="D85" si="174">M85+V85</f>
        <v>53</v>
      </c>
      <c r="E85" s="15">
        <f t="shared" ref="E85" si="175">N85+W85</f>
        <v>17</v>
      </c>
      <c r="F85" s="15">
        <f t="shared" ref="F85" si="176">O85+X85</f>
        <v>7</v>
      </c>
      <c r="G85" s="15">
        <f t="shared" ref="G85" si="177">P85+Y85</f>
        <v>10</v>
      </c>
      <c r="H85" s="15">
        <f t="shared" ref="H85" si="178">Q85+Z85</f>
        <v>4</v>
      </c>
      <c r="J85" s="60"/>
      <c r="K85" s="12" t="s">
        <v>14</v>
      </c>
      <c r="L85" s="15">
        <v>0</v>
      </c>
      <c r="M85" s="15">
        <v>32</v>
      </c>
      <c r="N85" s="15">
        <f>N50+N30</f>
        <v>5</v>
      </c>
      <c r="O85" s="15">
        <f>O50+O30</f>
        <v>4</v>
      </c>
      <c r="P85" s="15">
        <f>P50+P30</f>
        <v>4</v>
      </c>
      <c r="Q85" s="15">
        <f>Q50+Q30</f>
        <v>1</v>
      </c>
      <c r="S85" s="60"/>
      <c r="T85" s="12" t="s">
        <v>14</v>
      </c>
      <c r="U85" s="15">
        <v>1</v>
      </c>
      <c r="V85" s="15">
        <v>21</v>
      </c>
      <c r="W85" s="15">
        <f>W50+W30</f>
        <v>12</v>
      </c>
      <c r="X85" s="15">
        <f>X50+X30</f>
        <v>3</v>
      </c>
      <c r="Y85" s="15">
        <f>Y50+Y30</f>
        <v>6</v>
      </c>
      <c r="Z85" s="15">
        <f>Z50+Z30</f>
        <v>3</v>
      </c>
    </row>
    <row r="86" spans="1:27" ht="15" thickBot="1" x14ac:dyDescent="0.35">
      <c r="A86" s="63"/>
      <c r="B86" s="12" t="s">
        <v>15</v>
      </c>
      <c r="C86" s="19">
        <f>C85/C77</f>
        <v>3.2733224222585927E-4</v>
      </c>
      <c r="D86" s="19">
        <f>D85/D77</f>
        <v>1.2075643654591022E-2</v>
      </c>
      <c r="E86" s="19">
        <f t="shared" ref="E86:H86" si="179">E85/E77</f>
        <v>4.1052885776382518E-3</v>
      </c>
      <c r="F86" s="19">
        <f t="shared" si="179"/>
        <v>1.8045888115493685E-3</v>
      </c>
      <c r="G86" s="19">
        <f t="shared" si="179"/>
        <v>3.0193236714975845E-3</v>
      </c>
      <c r="H86" s="19">
        <f t="shared" si="179"/>
        <v>7.5915733535775285E-4</v>
      </c>
      <c r="J86" s="60"/>
      <c r="K86" s="12" t="s">
        <v>15</v>
      </c>
      <c r="L86" s="19">
        <f>L85/L77</f>
        <v>0</v>
      </c>
      <c r="M86" s="19">
        <f t="shared" ref="M86:Q86" si="180">M85/M77</f>
        <v>1.6877637130801686E-2</v>
      </c>
      <c r="N86" s="19">
        <f t="shared" si="180"/>
        <v>2.7085590465872156E-3</v>
      </c>
      <c r="O86" s="19">
        <f t="shared" si="180"/>
        <v>2.4301336573511541E-3</v>
      </c>
      <c r="P86" s="19">
        <f t="shared" si="180"/>
        <v>2.6058631921824105E-3</v>
      </c>
      <c r="Q86" s="19">
        <f t="shared" si="180"/>
        <v>3.7537537537537537E-4</v>
      </c>
      <c r="S86" s="60"/>
      <c r="T86" s="12" t="s">
        <v>15</v>
      </c>
      <c r="U86" s="19">
        <f>U85/U77</f>
        <v>6.6225165562913907E-4</v>
      </c>
      <c r="V86" s="19">
        <f t="shared" ref="V86" si="181">V85/V77</f>
        <v>8.4235860409145602E-3</v>
      </c>
      <c r="W86" s="19">
        <f t="shared" ref="W86" si="182">W85/W77</f>
        <v>5.2287581699346402E-3</v>
      </c>
      <c r="X86" s="19">
        <f t="shared" ref="X86" si="183">X85/X77</f>
        <v>1.3434841021047917E-3</v>
      </c>
      <c r="Y86" s="19">
        <f t="shared" ref="Y86" si="184">Y85/Y77</f>
        <v>3.3764772087788407E-3</v>
      </c>
      <c r="Z86" s="19">
        <f t="shared" ref="Z86" si="185">Z85/Z77</f>
        <v>1.1516314779270633E-3</v>
      </c>
    </row>
    <row r="87" spans="1:27" ht="15" thickBot="1" x14ac:dyDescent="0.35">
      <c r="A87" s="63"/>
      <c r="B87" s="12" t="s">
        <v>16</v>
      </c>
      <c r="C87" s="19">
        <f>C85/C78</f>
        <v>6.6666666666666666E-2</v>
      </c>
      <c r="D87" s="19">
        <f>D85/D78</f>
        <v>0.31360946745562129</v>
      </c>
      <c r="E87" s="19">
        <f t="shared" ref="E87:H87" si="186">E85/E78</f>
        <v>0.12318840579710146</v>
      </c>
      <c r="F87" s="19">
        <f t="shared" si="186"/>
        <v>0.17499999999999999</v>
      </c>
      <c r="G87" s="19">
        <f t="shared" si="186"/>
        <v>0.17543859649122806</v>
      </c>
      <c r="H87" s="19">
        <f t="shared" si="186"/>
        <v>6.7796610169491525E-2</v>
      </c>
      <c r="J87" s="60"/>
      <c r="K87" s="12" t="s">
        <v>16</v>
      </c>
      <c r="L87" s="19">
        <f>L85/L78</f>
        <v>0</v>
      </c>
      <c r="M87" s="19">
        <f t="shared" ref="M87:Q87" si="187">M85/M78</f>
        <v>0.30188679245283018</v>
      </c>
      <c r="N87" s="19">
        <f t="shared" si="187"/>
        <v>7.6923076923076927E-2</v>
      </c>
      <c r="O87" s="19">
        <f t="shared" si="187"/>
        <v>0.14814814814814814</v>
      </c>
      <c r="P87" s="19">
        <f t="shared" si="187"/>
        <v>0.1111111111111111</v>
      </c>
      <c r="Q87" s="19">
        <f t="shared" si="187"/>
        <v>2.6315789473684209E-2</v>
      </c>
      <c r="S87" s="60"/>
      <c r="T87" s="12" t="s">
        <v>16</v>
      </c>
      <c r="U87" s="19">
        <f>U85/U78</f>
        <v>0.16666666666666666</v>
      </c>
      <c r="V87" s="19">
        <f t="shared" ref="V87:Z87" si="188">V85/V78</f>
        <v>0.33333333333333331</v>
      </c>
      <c r="W87" s="19">
        <f t="shared" si="188"/>
        <v>0.16438356164383561</v>
      </c>
      <c r="X87" s="19">
        <f t="shared" si="188"/>
        <v>0.23076923076923078</v>
      </c>
      <c r="Y87" s="19">
        <f t="shared" si="188"/>
        <v>0.2857142857142857</v>
      </c>
      <c r="Z87" s="19">
        <f t="shared" si="188"/>
        <v>0.14285714285714285</v>
      </c>
    </row>
    <row r="88" spans="1:27" ht="15" thickBot="1" x14ac:dyDescent="0.35">
      <c r="A88" s="63"/>
      <c r="B88" s="12" t="s">
        <v>21</v>
      </c>
      <c r="C88" s="49">
        <f t="shared" ref="C88" si="189">L88+U88</f>
        <v>0</v>
      </c>
      <c r="D88" s="49">
        <f t="shared" ref="D88" si="190">M88+V88</f>
        <v>21</v>
      </c>
      <c r="E88" s="49">
        <f t="shared" ref="E88" si="191">N88+W88</f>
        <v>4</v>
      </c>
      <c r="F88" s="49">
        <f t="shared" ref="F88" si="192">O88+X88</f>
        <v>1</v>
      </c>
      <c r="G88" s="49">
        <f t="shared" ref="G88" si="193">P88+Y88</f>
        <v>7</v>
      </c>
      <c r="H88" s="49">
        <f t="shared" ref="H88" si="194">Q88+Z88</f>
        <v>1</v>
      </c>
      <c r="J88" s="60"/>
      <c r="K88" s="12" t="s">
        <v>21</v>
      </c>
      <c r="L88" s="49">
        <v>0</v>
      </c>
      <c r="M88" s="49">
        <v>19</v>
      </c>
      <c r="N88" s="49">
        <f t="shared" ref="N88:Q88" si="195">N33+N53</f>
        <v>2</v>
      </c>
      <c r="O88" s="49">
        <f t="shared" si="195"/>
        <v>1</v>
      </c>
      <c r="P88" s="49">
        <f t="shared" si="195"/>
        <v>3</v>
      </c>
      <c r="Q88" s="49">
        <f t="shared" si="195"/>
        <v>0</v>
      </c>
      <c r="S88" s="60"/>
      <c r="T88" s="12" t="s">
        <v>21</v>
      </c>
      <c r="U88" s="49">
        <v>0</v>
      </c>
      <c r="V88" s="49">
        <v>2</v>
      </c>
      <c r="W88" s="49">
        <f t="shared" ref="W88:Z88" si="196">W53+W33</f>
        <v>2</v>
      </c>
      <c r="X88" s="49">
        <f t="shared" si="196"/>
        <v>0</v>
      </c>
      <c r="Y88" s="49">
        <f t="shared" si="196"/>
        <v>4</v>
      </c>
      <c r="Z88" s="49">
        <f t="shared" si="196"/>
        <v>1</v>
      </c>
    </row>
    <row r="89" spans="1:27" ht="15" thickBot="1" x14ac:dyDescent="0.35">
      <c r="A89" s="63"/>
      <c r="B89" s="7" t="s">
        <v>17</v>
      </c>
      <c r="C89" s="22">
        <f>L89+U89</f>
        <v>0</v>
      </c>
      <c r="D89" s="22">
        <f t="shared" ref="D89" si="197">M89+V89</f>
        <v>24</v>
      </c>
      <c r="E89" s="22">
        <f t="shared" ref="E89" si="198">N89+W89</f>
        <v>7</v>
      </c>
      <c r="F89" s="22">
        <f t="shared" ref="F89" si="199">O89+X89</f>
        <v>3</v>
      </c>
      <c r="G89" s="22">
        <f t="shared" ref="G89" si="200">P89+Y89</f>
        <v>7</v>
      </c>
      <c r="H89" s="22">
        <f t="shared" ref="H89" si="201">Q89+Z89</f>
        <v>8</v>
      </c>
      <c r="J89" s="60"/>
      <c r="K89" s="7" t="s">
        <v>17</v>
      </c>
      <c r="L89" s="22">
        <v>0</v>
      </c>
      <c r="M89" s="22">
        <v>19</v>
      </c>
      <c r="N89" s="22">
        <f>N54+N34</f>
        <v>4</v>
      </c>
      <c r="O89" s="22">
        <f>O54+O34</f>
        <v>2</v>
      </c>
      <c r="P89" s="22">
        <f>P54+P34</f>
        <v>6</v>
      </c>
      <c r="Q89" s="22">
        <f>Q54+Q34</f>
        <v>4</v>
      </c>
      <c r="S89" s="60"/>
      <c r="T89" s="7" t="s">
        <v>17</v>
      </c>
      <c r="U89" s="22">
        <v>0</v>
      </c>
      <c r="V89" s="22">
        <v>5</v>
      </c>
      <c r="W89" s="8">
        <f>W54+W34</f>
        <v>3</v>
      </c>
      <c r="X89" s="8">
        <f>X54+X34</f>
        <v>1</v>
      </c>
      <c r="Y89" s="8">
        <f>Y54+Y34</f>
        <v>1</v>
      </c>
      <c r="Z89" s="8">
        <f>Z54+Z34</f>
        <v>4</v>
      </c>
    </row>
    <row r="90" spans="1:27" ht="15" thickBot="1" x14ac:dyDescent="0.35">
      <c r="A90" s="63"/>
      <c r="B90" s="7" t="s">
        <v>15</v>
      </c>
      <c r="C90" s="20">
        <f>C89/C77</f>
        <v>0</v>
      </c>
      <c r="D90" s="20">
        <f>D89/D77</f>
        <v>5.4682159945317844E-3</v>
      </c>
      <c r="E90" s="20">
        <f>E89/E77</f>
        <v>1.6904129437333977E-3</v>
      </c>
      <c r="F90" s="20">
        <f t="shared" ref="F90:H90" si="202">F89/F77</f>
        <v>7.7339520494972935E-4</v>
      </c>
      <c r="G90" s="20">
        <f t="shared" si="202"/>
        <v>2.113526570048309E-3</v>
      </c>
      <c r="H90" s="20">
        <f t="shared" si="202"/>
        <v>1.5183146707155057E-3</v>
      </c>
      <c r="J90" s="60"/>
      <c r="K90" s="7" t="s">
        <v>15</v>
      </c>
      <c r="L90" s="20">
        <f>L89/L77</f>
        <v>0</v>
      </c>
      <c r="M90" s="20">
        <f t="shared" ref="M90:P90" si="203">M89/M77</f>
        <v>1.0021097046413503E-2</v>
      </c>
      <c r="N90" s="20">
        <f t="shared" si="203"/>
        <v>2.1668472372697724E-3</v>
      </c>
      <c r="O90" s="20">
        <f t="shared" si="203"/>
        <v>1.215066828675577E-3</v>
      </c>
      <c r="P90" s="20">
        <f t="shared" si="203"/>
        <v>3.9087947882736158E-3</v>
      </c>
      <c r="Q90" s="20">
        <f>Q89/Q77</f>
        <v>1.5015015015015015E-3</v>
      </c>
      <c r="S90" s="60"/>
      <c r="T90" s="7" t="s">
        <v>15</v>
      </c>
      <c r="U90" s="20">
        <f>U89/U77</f>
        <v>0</v>
      </c>
      <c r="V90" s="20">
        <f>V89/V77</f>
        <v>2.0056157240272766E-3</v>
      </c>
      <c r="W90" s="20">
        <f>W89/W77</f>
        <v>1.30718954248366E-3</v>
      </c>
      <c r="X90" s="20">
        <f>X89/X77</f>
        <v>4.4782803403493058E-4</v>
      </c>
      <c r="Y90" s="20">
        <f t="shared" ref="Y90" si="204">Y89/Y77</f>
        <v>5.6274620146314015E-4</v>
      </c>
      <c r="Z90" s="20">
        <f>Z89/Z77</f>
        <v>1.5355086372360845E-3</v>
      </c>
    </row>
    <row r="91" spans="1:27" ht="15" thickBot="1" x14ac:dyDescent="0.35">
      <c r="A91" s="63"/>
      <c r="B91" s="7" t="s">
        <v>16</v>
      </c>
      <c r="C91" s="20">
        <f>C89/C78</f>
        <v>0</v>
      </c>
      <c r="D91" s="20">
        <f t="shared" ref="D91:H91" si="205">D89/D78</f>
        <v>0.14201183431952663</v>
      </c>
      <c r="E91" s="20">
        <f t="shared" si="205"/>
        <v>5.0724637681159424E-2</v>
      </c>
      <c r="F91" s="20">
        <f t="shared" si="205"/>
        <v>7.4999999999999997E-2</v>
      </c>
      <c r="G91" s="20">
        <f t="shared" si="205"/>
        <v>0.12280701754385964</v>
      </c>
      <c r="H91" s="20">
        <f t="shared" si="205"/>
        <v>0.13559322033898305</v>
      </c>
      <c r="J91" s="60"/>
      <c r="K91" s="7" t="s">
        <v>16</v>
      </c>
      <c r="L91" s="20">
        <f>L89/L78</f>
        <v>0</v>
      </c>
      <c r="M91" s="20">
        <f>M89/M78</f>
        <v>0.17924528301886791</v>
      </c>
      <c r="N91" s="20">
        <f t="shared" ref="N91:Q91" si="206">N89/N78</f>
        <v>6.1538461538461542E-2</v>
      </c>
      <c r="O91" s="20">
        <f t="shared" si="206"/>
        <v>7.407407407407407E-2</v>
      </c>
      <c r="P91" s="20">
        <f t="shared" si="206"/>
        <v>0.16666666666666666</v>
      </c>
      <c r="Q91" s="20">
        <f t="shared" si="206"/>
        <v>0.10526315789473684</v>
      </c>
      <c r="S91" s="60"/>
      <c r="T91" s="7" t="s">
        <v>16</v>
      </c>
      <c r="U91" s="20">
        <f>U89/U78</f>
        <v>0</v>
      </c>
      <c r="V91" s="20">
        <f>V89/V78</f>
        <v>7.9365079365079361E-2</v>
      </c>
      <c r="W91" s="20">
        <f>W89/W78</f>
        <v>4.1095890410958902E-2</v>
      </c>
      <c r="X91" s="20">
        <f t="shared" ref="X91:Z91" si="207">X89/X78</f>
        <v>7.6923076923076927E-2</v>
      </c>
      <c r="Y91" s="20">
        <f t="shared" si="207"/>
        <v>4.7619047619047616E-2</v>
      </c>
      <c r="Z91" s="20">
        <f t="shared" si="207"/>
        <v>0.19047619047619047</v>
      </c>
    </row>
    <row r="92" spans="1:27" ht="15" thickBot="1" x14ac:dyDescent="0.35">
      <c r="A92" s="63"/>
      <c r="B92" s="7" t="s">
        <v>21</v>
      </c>
      <c r="C92" s="50">
        <f t="shared" ref="C92" si="208">L92+U92</f>
        <v>0</v>
      </c>
      <c r="D92" s="50">
        <f t="shared" ref="D92" si="209">M92+V92</f>
        <v>16</v>
      </c>
      <c r="E92" s="50">
        <f t="shared" ref="E92" si="210">N92+W92</f>
        <v>3</v>
      </c>
      <c r="F92" s="50">
        <f t="shared" ref="F92" si="211">O92+X92</f>
        <v>1</v>
      </c>
      <c r="G92" s="50">
        <f t="shared" ref="G92:H92" si="212">P92+Y92</f>
        <v>5</v>
      </c>
      <c r="H92" s="50">
        <f t="shared" si="212"/>
        <v>3</v>
      </c>
      <c r="J92" s="60"/>
      <c r="K92" s="7" t="s">
        <v>21</v>
      </c>
      <c r="L92" s="50">
        <v>0</v>
      </c>
      <c r="M92" s="50">
        <v>14</v>
      </c>
      <c r="N92" s="50">
        <f t="shared" ref="N92:Q92" si="213">N37+N57</f>
        <v>3</v>
      </c>
      <c r="O92" s="50">
        <f t="shared" si="213"/>
        <v>1</v>
      </c>
      <c r="P92" s="50">
        <f t="shared" si="213"/>
        <v>5</v>
      </c>
      <c r="Q92" s="50">
        <f t="shared" si="213"/>
        <v>2</v>
      </c>
      <c r="S92" s="60"/>
      <c r="T92" s="7" t="s">
        <v>21</v>
      </c>
      <c r="U92" s="50">
        <v>0</v>
      </c>
      <c r="V92" s="50">
        <v>2</v>
      </c>
      <c r="W92" s="50">
        <f t="shared" ref="W92:Z92" si="214">W57+W37</f>
        <v>0</v>
      </c>
      <c r="X92" s="50">
        <f t="shared" si="214"/>
        <v>0</v>
      </c>
      <c r="Y92" s="50">
        <f t="shared" si="214"/>
        <v>0</v>
      </c>
      <c r="Z92" s="50">
        <f t="shared" si="214"/>
        <v>1</v>
      </c>
    </row>
    <row r="93" spans="1:27" ht="29.4" thickBot="1" x14ac:dyDescent="0.35">
      <c r="A93" s="63"/>
      <c r="B93" s="13" t="s">
        <v>18</v>
      </c>
      <c r="C93" s="14">
        <f>L93+U93</f>
        <v>9</v>
      </c>
      <c r="D93" s="14">
        <f>M93+V93</f>
        <v>149</v>
      </c>
      <c r="E93" s="14">
        <f t="shared" ref="E93:H93" si="215">N93+W93</f>
        <v>113</v>
      </c>
      <c r="F93" s="14">
        <f>O93+X93</f>
        <v>33</v>
      </c>
      <c r="G93" s="14">
        <f t="shared" si="215"/>
        <v>45</v>
      </c>
      <c r="H93" s="14">
        <f t="shared" si="215"/>
        <v>46</v>
      </c>
      <c r="I93" s="68">
        <f>SUM(C93:H93)</f>
        <v>395</v>
      </c>
      <c r="J93" s="60"/>
      <c r="K93" s="13" t="s">
        <v>18</v>
      </c>
      <c r="L93" s="14">
        <v>4</v>
      </c>
      <c r="M93" s="14">
        <v>91</v>
      </c>
      <c r="N93" s="14">
        <f>N58+N38</f>
        <v>48</v>
      </c>
      <c r="O93" s="14">
        <f>O58+O38</f>
        <v>21</v>
      </c>
      <c r="P93" s="14">
        <f>P58+P38</f>
        <v>30</v>
      </c>
      <c r="Q93" s="14">
        <f>Q58+Q38</f>
        <v>32</v>
      </c>
      <c r="R93" s="68">
        <f>SUM(L93:Q93)</f>
        <v>226</v>
      </c>
      <c r="S93" s="60"/>
      <c r="T93" s="13" t="s">
        <v>18</v>
      </c>
      <c r="U93" s="14">
        <v>5</v>
      </c>
      <c r="V93" s="14">
        <v>58</v>
      </c>
      <c r="W93" s="14">
        <f>W58+W38</f>
        <v>65</v>
      </c>
      <c r="X93" s="14">
        <f>X58+X38</f>
        <v>12</v>
      </c>
      <c r="Y93" s="14">
        <f>Y58+Y38</f>
        <v>15</v>
      </c>
      <c r="Z93" s="14">
        <f>Z58+Z38</f>
        <v>14</v>
      </c>
      <c r="AA93" s="68">
        <f>SUM(U93:Z93)</f>
        <v>169</v>
      </c>
    </row>
    <row r="94" spans="1:27" ht="15" thickBot="1" x14ac:dyDescent="0.35">
      <c r="A94" s="63"/>
      <c r="B94" s="13" t="s">
        <v>15</v>
      </c>
      <c r="C94" s="21">
        <f>C93/C77</f>
        <v>2.9459901800327334E-3</v>
      </c>
      <c r="D94" s="21">
        <f t="shared" ref="D94:H94" si="216">D93/D77</f>
        <v>3.3948507632718158E-2</v>
      </c>
      <c r="E94" s="21">
        <f t="shared" si="216"/>
        <v>2.7288094663124849E-2</v>
      </c>
      <c r="F94" s="21">
        <f>F93/F77</f>
        <v>8.5073472544470227E-3</v>
      </c>
      <c r="G94" s="21">
        <f t="shared" si="216"/>
        <v>1.358695652173913E-2</v>
      </c>
      <c r="H94" s="21">
        <f t="shared" si="216"/>
        <v>8.7303093566141587E-3</v>
      </c>
      <c r="J94" s="60"/>
      <c r="K94" s="13" t="s">
        <v>15</v>
      </c>
      <c r="L94" s="21">
        <f>L93/L77</f>
        <v>2.5889967637540453E-3</v>
      </c>
      <c r="M94" s="21">
        <f t="shared" ref="M94:P94" si="217">M93/M77</f>
        <v>4.7995780590717296E-2</v>
      </c>
      <c r="N94" s="21">
        <f t="shared" si="217"/>
        <v>2.600216684723727E-2</v>
      </c>
      <c r="O94" s="21">
        <f t="shared" si="217"/>
        <v>1.275820170109356E-2</v>
      </c>
      <c r="P94" s="21">
        <f t="shared" si="217"/>
        <v>1.9543973941368076E-2</v>
      </c>
      <c r="Q94" s="21">
        <f>Q93/Q77</f>
        <v>1.2012012012012012E-2</v>
      </c>
      <c r="S94" s="60"/>
      <c r="T94" s="13" t="s">
        <v>15</v>
      </c>
      <c r="U94" s="21">
        <f>U93/U77</f>
        <v>3.3112582781456954E-3</v>
      </c>
      <c r="V94" s="21">
        <f t="shared" ref="V94:Z94" si="218">V93/V77</f>
        <v>2.3265142398716406E-2</v>
      </c>
      <c r="W94" s="21">
        <f t="shared" si="218"/>
        <v>2.8322440087145968E-2</v>
      </c>
      <c r="X94" s="21">
        <f t="shared" si="218"/>
        <v>5.3739364084191667E-3</v>
      </c>
      <c r="Y94" s="21">
        <f t="shared" si="218"/>
        <v>8.4411930219471017E-3</v>
      </c>
      <c r="Z94" s="21">
        <f t="shared" si="218"/>
        <v>5.3742802303262957E-3</v>
      </c>
    </row>
    <row r="95" spans="1:27" ht="15" thickBot="1" x14ac:dyDescent="0.35">
      <c r="A95" s="63"/>
      <c r="B95" s="13" t="s">
        <v>16</v>
      </c>
      <c r="C95" s="21">
        <f>C93/C78</f>
        <v>0.6</v>
      </c>
      <c r="D95" s="21">
        <f>D93/D78</f>
        <v>0.88165680473372776</v>
      </c>
      <c r="E95" s="21">
        <f t="shared" ref="E95:H95" si="219">E93/E78</f>
        <v>0.8188405797101449</v>
      </c>
      <c r="F95" s="21">
        <f>F93/F78</f>
        <v>0.82499999999999996</v>
      </c>
      <c r="G95" s="21">
        <f>G93/G78</f>
        <v>0.78947368421052633</v>
      </c>
      <c r="H95" s="21">
        <f t="shared" si="219"/>
        <v>0.77966101694915257</v>
      </c>
      <c r="I95" s="69">
        <f>(I93/I78)</f>
        <v>0.82635983263598323</v>
      </c>
      <c r="J95" s="60"/>
      <c r="K95" s="13" t="s">
        <v>16</v>
      </c>
      <c r="L95" s="21">
        <f>L93/L78</f>
        <v>0.44444444444444442</v>
      </c>
      <c r="M95" s="21">
        <f t="shared" ref="M95:P95" si="220">M93/M78</f>
        <v>0.85849056603773588</v>
      </c>
      <c r="N95" s="21">
        <f t="shared" si="220"/>
        <v>0.7384615384615385</v>
      </c>
      <c r="O95" s="21">
        <f t="shared" si="220"/>
        <v>0.77777777777777779</v>
      </c>
      <c r="P95" s="21">
        <f t="shared" si="220"/>
        <v>0.83333333333333337</v>
      </c>
      <c r="Q95" s="21">
        <f>Q93/Q78</f>
        <v>0.84210526315789469</v>
      </c>
      <c r="R95" s="69">
        <f>(R93/R78)</f>
        <v>0.80427046263345192</v>
      </c>
      <c r="S95" s="60"/>
      <c r="T95" s="13" t="s">
        <v>16</v>
      </c>
      <c r="U95" s="21">
        <f>U93/U78</f>
        <v>0.83333333333333337</v>
      </c>
      <c r="V95" s="21">
        <f t="shared" ref="V95:Z95" si="221">V93/V78</f>
        <v>0.92063492063492058</v>
      </c>
      <c r="W95" s="21">
        <f t="shared" si="221"/>
        <v>0.8904109589041096</v>
      </c>
      <c r="X95" s="21">
        <f t="shared" si="221"/>
        <v>0.92307692307692313</v>
      </c>
      <c r="Y95" s="21">
        <f t="shared" si="221"/>
        <v>0.7142857142857143</v>
      </c>
      <c r="Z95" s="21">
        <f t="shared" si="221"/>
        <v>0.66666666666666663</v>
      </c>
      <c r="AA95" s="69">
        <f>(AA93/AA78)</f>
        <v>0.85786802030456855</v>
      </c>
    </row>
    <row r="96" spans="1:27" ht="15" thickBot="1" x14ac:dyDescent="0.35">
      <c r="A96" s="38"/>
      <c r="B96" s="13" t="s">
        <v>21</v>
      </c>
      <c r="C96" s="36">
        <f t="shared" ref="C96" si="222">L96+U96</f>
        <v>5</v>
      </c>
      <c r="D96" s="36">
        <f t="shared" ref="D96" si="223">M96+V96</f>
        <v>77</v>
      </c>
      <c r="E96" s="36">
        <f t="shared" ref="E96" si="224">N96+W96</f>
        <v>42</v>
      </c>
      <c r="F96" s="36">
        <f t="shared" ref="F96" si="225">O96+X96</f>
        <v>759</v>
      </c>
      <c r="G96" s="36">
        <f t="shared" ref="G96" si="226">P96+Y96</f>
        <v>720</v>
      </c>
      <c r="H96" s="36">
        <f t="shared" ref="H96" si="227">Q96+Z96</f>
        <v>748</v>
      </c>
      <c r="J96" s="61"/>
      <c r="K96" s="13" t="s">
        <v>24</v>
      </c>
      <c r="L96" s="36">
        <v>3</v>
      </c>
      <c r="M96" s="36">
        <v>59</v>
      </c>
      <c r="N96" s="36">
        <f t="shared" ref="N96:Q96" si="228">N41+N61</f>
        <v>30</v>
      </c>
      <c r="O96" s="36">
        <f t="shared" si="228"/>
        <v>757</v>
      </c>
      <c r="P96" s="36">
        <f t="shared" si="228"/>
        <v>712</v>
      </c>
      <c r="Q96" s="36">
        <f t="shared" si="228"/>
        <v>740</v>
      </c>
      <c r="S96" s="61"/>
      <c r="T96" s="13" t="s">
        <v>24</v>
      </c>
      <c r="U96" s="36">
        <v>2</v>
      </c>
      <c r="V96" s="36">
        <v>18</v>
      </c>
      <c r="W96" s="36">
        <f t="shared" ref="W96:Z96" si="229">W61+W41</f>
        <v>12</v>
      </c>
      <c r="X96" s="36">
        <f>X61+X41</f>
        <v>2</v>
      </c>
      <c r="Y96" s="36">
        <f t="shared" si="229"/>
        <v>8</v>
      </c>
      <c r="Z96" s="36">
        <f t="shared" si="229"/>
        <v>8</v>
      </c>
    </row>
    <row r="97" spans="1:27" ht="15" customHeight="1" thickBot="1" x14ac:dyDescent="0.35">
      <c r="A97" s="59" t="s">
        <v>8</v>
      </c>
      <c r="B97" s="9" t="s">
        <v>2</v>
      </c>
      <c r="C97" s="9" t="s">
        <v>9</v>
      </c>
      <c r="D97" s="9" t="s">
        <v>9</v>
      </c>
      <c r="E97" s="9">
        <f t="shared" ref="E97:E98" si="230">N97+W97</f>
        <v>709</v>
      </c>
      <c r="F97" s="9" t="s">
        <v>9</v>
      </c>
      <c r="G97" s="9">
        <f t="shared" ref="G97:G98" si="231">P97+Y97</f>
        <v>896</v>
      </c>
      <c r="H97" s="9" t="s">
        <v>9</v>
      </c>
      <c r="I97" s="67">
        <f>SUM(C97:H97)</f>
        <v>1605</v>
      </c>
      <c r="J97" s="59" t="s">
        <v>8</v>
      </c>
      <c r="K97" s="9" t="s">
        <v>2</v>
      </c>
      <c r="L97" s="9" t="s">
        <v>9</v>
      </c>
      <c r="M97" s="9" t="s">
        <v>9</v>
      </c>
      <c r="N97" s="9">
        <v>247</v>
      </c>
      <c r="O97" s="9" t="s">
        <v>9</v>
      </c>
      <c r="P97" s="9">
        <v>431</v>
      </c>
      <c r="Q97" s="9" t="s">
        <v>9</v>
      </c>
      <c r="R97" s="67">
        <f>SUM(L97:Q97)</f>
        <v>678</v>
      </c>
      <c r="S97" s="59" t="s">
        <v>8</v>
      </c>
      <c r="T97" s="9" t="s">
        <v>2</v>
      </c>
      <c r="U97" s="9" t="s">
        <v>9</v>
      </c>
      <c r="V97" s="9" t="s">
        <v>9</v>
      </c>
      <c r="W97" s="9">
        <v>462</v>
      </c>
      <c r="X97" s="9" t="s">
        <v>9</v>
      </c>
      <c r="Y97" s="9">
        <v>465</v>
      </c>
      <c r="Z97" s="9" t="s">
        <v>9</v>
      </c>
      <c r="AA97" s="67">
        <f>SUM(U97:Z97)</f>
        <v>927</v>
      </c>
    </row>
    <row r="98" spans="1:27" ht="15" thickBot="1" x14ac:dyDescent="0.35">
      <c r="A98" s="60"/>
      <c r="B98" s="9" t="s">
        <v>3</v>
      </c>
      <c r="C98" s="9" t="s">
        <v>9</v>
      </c>
      <c r="D98" s="9" t="s">
        <v>9</v>
      </c>
      <c r="E98" s="9">
        <f t="shared" si="230"/>
        <v>33</v>
      </c>
      <c r="F98" s="9" t="s">
        <v>9</v>
      </c>
      <c r="G98" s="9">
        <f t="shared" si="231"/>
        <v>31</v>
      </c>
      <c r="H98" s="9" t="s">
        <v>9</v>
      </c>
      <c r="I98" s="67">
        <f>SUM(C98:H98)</f>
        <v>64</v>
      </c>
      <c r="J98" s="60"/>
      <c r="K98" s="9" t="s">
        <v>3</v>
      </c>
      <c r="L98" s="9" t="s">
        <v>9</v>
      </c>
      <c r="M98" s="9" t="s">
        <v>9</v>
      </c>
      <c r="N98" s="9">
        <v>9</v>
      </c>
      <c r="O98" s="9" t="s">
        <v>9</v>
      </c>
      <c r="P98" s="9">
        <v>11</v>
      </c>
      <c r="Q98" s="9" t="s">
        <v>9</v>
      </c>
      <c r="R98" s="67">
        <f>SUM(L98:Q98)</f>
        <v>20</v>
      </c>
      <c r="S98" s="60"/>
      <c r="T98" s="9" t="s">
        <v>3</v>
      </c>
      <c r="U98" s="9" t="s">
        <v>9</v>
      </c>
      <c r="V98" s="9" t="s">
        <v>9</v>
      </c>
      <c r="W98" s="9">
        <v>24</v>
      </c>
      <c r="X98" s="9" t="s">
        <v>9</v>
      </c>
      <c r="Y98" s="9">
        <v>20</v>
      </c>
      <c r="Z98" s="9" t="s">
        <v>9</v>
      </c>
      <c r="AA98" s="67">
        <f>SUM(U98:Z98)</f>
        <v>44</v>
      </c>
    </row>
    <row r="99" spans="1:27" ht="15" thickBot="1" x14ac:dyDescent="0.35">
      <c r="A99" s="60"/>
      <c r="B99" s="9" t="s">
        <v>4</v>
      </c>
      <c r="C99" s="17" t="s">
        <v>9</v>
      </c>
      <c r="D99" s="17" t="s">
        <v>9</v>
      </c>
      <c r="E99" s="17">
        <f>E98/E97</f>
        <v>4.6544428772919602E-2</v>
      </c>
      <c r="F99" s="17" t="s">
        <v>9</v>
      </c>
      <c r="G99" s="17">
        <f t="shared" ref="G99" si="232">G98/G97</f>
        <v>3.4598214285714288E-2</v>
      </c>
      <c r="H99" s="17" t="s">
        <v>9</v>
      </c>
      <c r="J99" s="60"/>
      <c r="K99" s="9" t="s">
        <v>4</v>
      </c>
      <c r="L99" s="17" t="s">
        <v>9</v>
      </c>
      <c r="M99" s="17" t="s">
        <v>9</v>
      </c>
      <c r="N99" s="17">
        <f>N98/N97</f>
        <v>3.643724696356275E-2</v>
      </c>
      <c r="O99" s="17" t="s">
        <v>9</v>
      </c>
      <c r="P99" s="17">
        <f t="shared" ref="P99" si="233">P98/P97</f>
        <v>2.5522041763341066E-2</v>
      </c>
      <c r="Q99" s="17" t="s">
        <v>9</v>
      </c>
      <c r="S99" s="60"/>
      <c r="T99" s="9" t="s">
        <v>4</v>
      </c>
      <c r="U99" s="17" t="s">
        <v>9</v>
      </c>
      <c r="V99" s="17" t="s">
        <v>9</v>
      </c>
      <c r="W99" s="17">
        <f>W98/W97</f>
        <v>5.1948051948051951E-2</v>
      </c>
      <c r="X99" s="17" t="s">
        <v>9</v>
      </c>
      <c r="Y99" s="17">
        <f t="shared" ref="Y99" si="234">Y98/Y97</f>
        <v>4.3010752688172046E-2</v>
      </c>
      <c r="Z99" s="17" t="s">
        <v>9</v>
      </c>
    </row>
    <row r="100" spans="1:27" ht="15" thickBot="1" x14ac:dyDescent="0.35">
      <c r="A100" s="60"/>
      <c r="B100" s="9" t="s">
        <v>21</v>
      </c>
      <c r="C100" s="17" t="s">
        <v>9</v>
      </c>
      <c r="D100" s="17" t="s">
        <v>9</v>
      </c>
      <c r="E100" s="51">
        <f>N100+W100</f>
        <v>13</v>
      </c>
      <c r="F100" s="17" t="s">
        <v>9</v>
      </c>
      <c r="G100" s="51">
        <f>P100+Y100</f>
        <v>11</v>
      </c>
      <c r="H100" s="17" t="s">
        <v>9</v>
      </c>
      <c r="J100" s="60"/>
      <c r="K100" s="9" t="s">
        <v>21</v>
      </c>
      <c r="L100" s="17" t="s">
        <v>9</v>
      </c>
      <c r="M100" s="17" t="s">
        <v>9</v>
      </c>
      <c r="N100" s="51">
        <v>4</v>
      </c>
      <c r="O100" s="45" t="s">
        <v>9</v>
      </c>
      <c r="P100" s="51">
        <v>3</v>
      </c>
      <c r="Q100" s="45" t="s">
        <v>9</v>
      </c>
      <c r="S100" s="60"/>
      <c r="T100" s="9" t="s">
        <v>21</v>
      </c>
      <c r="U100" s="17" t="s">
        <v>9</v>
      </c>
      <c r="V100" s="17" t="s">
        <v>9</v>
      </c>
      <c r="W100" s="51">
        <v>9</v>
      </c>
      <c r="X100" s="45" t="s">
        <v>9</v>
      </c>
      <c r="Y100" s="51">
        <v>8</v>
      </c>
      <c r="Z100" s="45" t="s">
        <v>9</v>
      </c>
    </row>
    <row r="101" spans="1:27" ht="15" thickBot="1" x14ac:dyDescent="0.35">
      <c r="A101" s="60"/>
      <c r="B101" s="10" t="s">
        <v>13</v>
      </c>
      <c r="C101" s="16" t="s">
        <v>9</v>
      </c>
      <c r="D101" s="16" t="s">
        <v>9</v>
      </c>
      <c r="E101" s="16">
        <f>SUM(N101,W101)</f>
        <v>25</v>
      </c>
      <c r="F101" s="16" t="s">
        <v>9</v>
      </c>
      <c r="G101" s="16">
        <f>SUM(P101,Y101)</f>
        <v>13</v>
      </c>
      <c r="H101" s="16" t="s">
        <v>9</v>
      </c>
      <c r="J101" s="60"/>
      <c r="K101" s="10" t="s">
        <v>13</v>
      </c>
      <c r="L101" s="16" t="s">
        <v>9</v>
      </c>
      <c r="M101" s="16" t="s">
        <v>9</v>
      </c>
      <c r="N101" s="16">
        <v>8</v>
      </c>
      <c r="O101" s="16" t="s">
        <v>9</v>
      </c>
      <c r="P101" s="16">
        <v>4</v>
      </c>
      <c r="Q101" s="16" t="s">
        <v>9</v>
      </c>
      <c r="S101" s="60"/>
      <c r="T101" s="10" t="s">
        <v>13</v>
      </c>
      <c r="U101" s="16" t="s">
        <v>9</v>
      </c>
      <c r="V101" s="16" t="s">
        <v>9</v>
      </c>
      <c r="W101" s="16">
        <v>17</v>
      </c>
      <c r="X101" s="16" t="s">
        <v>9</v>
      </c>
      <c r="Y101" s="16">
        <v>9</v>
      </c>
      <c r="Z101" s="16" t="s">
        <v>9</v>
      </c>
    </row>
    <row r="102" spans="1:27" ht="15" thickBot="1" x14ac:dyDescent="0.35">
      <c r="A102" s="60"/>
      <c r="B102" s="10" t="s">
        <v>15</v>
      </c>
      <c r="C102" s="18" t="s">
        <v>9</v>
      </c>
      <c r="D102" s="18" t="s">
        <v>9</v>
      </c>
      <c r="E102" s="18">
        <f t="shared" ref="E102:G102" si="235">E101/E97</f>
        <v>3.5260930888575459E-2</v>
      </c>
      <c r="F102" s="18" t="s">
        <v>9</v>
      </c>
      <c r="G102" s="18">
        <f t="shared" si="235"/>
        <v>1.4508928571428572E-2</v>
      </c>
      <c r="H102" s="18" t="s">
        <v>9</v>
      </c>
      <c r="J102" s="60"/>
      <c r="K102" s="10" t="s">
        <v>15</v>
      </c>
      <c r="L102" s="18" t="s">
        <v>9</v>
      </c>
      <c r="M102" s="18" t="s">
        <v>9</v>
      </c>
      <c r="N102" s="18">
        <f t="shared" ref="N102:P102" si="236">N101/N97</f>
        <v>3.2388663967611336E-2</v>
      </c>
      <c r="O102" s="18" t="s">
        <v>9</v>
      </c>
      <c r="P102" s="18">
        <f t="shared" si="236"/>
        <v>9.2807424593967514E-3</v>
      </c>
      <c r="Q102" s="18" t="s">
        <v>9</v>
      </c>
      <c r="S102" s="60"/>
      <c r="T102" s="10" t="s">
        <v>15</v>
      </c>
      <c r="U102" s="18" t="s">
        <v>9</v>
      </c>
      <c r="V102" s="18" t="s">
        <v>9</v>
      </c>
      <c r="W102" s="18">
        <f t="shared" ref="W102" si="237">W101/W97</f>
        <v>3.67965367965368E-2</v>
      </c>
      <c r="X102" s="18" t="s">
        <v>9</v>
      </c>
      <c r="Y102" s="18">
        <f t="shared" ref="Y102" si="238">Y101/Y97</f>
        <v>1.935483870967742E-2</v>
      </c>
      <c r="Z102" s="18" t="s">
        <v>9</v>
      </c>
    </row>
    <row r="103" spans="1:27" ht="15" thickBot="1" x14ac:dyDescent="0.35">
      <c r="A103" s="60"/>
      <c r="B103" s="10" t="s">
        <v>16</v>
      </c>
      <c r="C103" s="18" t="s">
        <v>9</v>
      </c>
      <c r="D103" s="18" t="s">
        <v>9</v>
      </c>
      <c r="E103" s="18">
        <f t="shared" ref="E103" si="239">E101/E98</f>
        <v>0.75757575757575757</v>
      </c>
      <c r="F103" s="18" t="s">
        <v>9</v>
      </c>
      <c r="G103" s="18">
        <f>G101/G98</f>
        <v>0.41935483870967744</v>
      </c>
      <c r="H103" s="18" t="s">
        <v>9</v>
      </c>
      <c r="J103" s="60"/>
      <c r="K103" s="10" t="s">
        <v>16</v>
      </c>
      <c r="L103" s="18" t="s">
        <v>9</v>
      </c>
      <c r="M103" s="18" t="s">
        <v>9</v>
      </c>
      <c r="N103" s="18">
        <f t="shared" ref="N103:P103" si="240">N101/N98</f>
        <v>0.88888888888888884</v>
      </c>
      <c r="O103" s="18" t="s">
        <v>9</v>
      </c>
      <c r="P103" s="18">
        <f t="shared" si="240"/>
        <v>0.36363636363636365</v>
      </c>
      <c r="Q103" s="18" t="s">
        <v>9</v>
      </c>
      <c r="S103" s="60"/>
      <c r="T103" s="10" t="s">
        <v>16</v>
      </c>
      <c r="U103" s="18" t="s">
        <v>9</v>
      </c>
      <c r="V103" s="18" t="s">
        <v>9</v>
      </c>
      <c r="W103" s="18">
        <f t="shared" ref="W103:Y103" si="241">W101/W98</f>
        <v>0.70833333333333337</v>
      </c>
      <c r="X103" s="18" t="s">
        <v>9</v>
      </c>
      <c r="Y103" s="18">
        <f t="shared" si="241"/>
        <v>0.45</v>
      </c>
      <c r="Z103" s="18" t="s">
        <v>9</v>
      </c>
    </row>
    <row r="104" spans="1:27" ht="15" thickBot="1" x14ac:dyDescent="0.35">
      <c r="A104" s="60"/>
      <c r="B104" s="10" t="s">
        <v>21</v>
      </c>
      <c r="C104" s="18" t="s">
        <v>9</v>
      </c>
      <c r="D104" s="18" t="s">
        <v>9</v>
      </c>
      <c r="E104" s="33">
        <f t="shared" ref="E104" si="242">N104+W104</f>
        <v>9</v>
      </c>
      <c r="F104" s="18" t="s">
        <v>9</v>
      </c>
      <c r="G104" s="33">
        <f t="shared" ref="G104" si="243">P104+Y104</f>
        <v>7</v>
      </c>
      <c r="H104" s="18" t="s">
        <v>9</v>
      </c>
      <c r="J104" s="60"/>
      <c r="K104" s="10" t="s">
        <v>21</v>
      </c>
      <c r="L104" s="18" t="s">
        <v>9</v>
      </c>
      <c r="M104" s="18" t="s">
        <v>9</v>
      </c>
      <c r="N104" s="33">
        <v>4</v>
      </c>
      <c r="O104" s="37" t="s">
        <v>9</v>
      </c>
      <c r="P104" s="33">
        <v>2</v>
      </c>
      <c r="Q104" s="37" t="s">
        <v>9</v>
      </c>
      <c r="S104" s="60"/>
      <c r="T104" s="10" t="s">
        <v>21</v>
      </c>
      <c r="U104" s="18" t="s">
        <v>9</v>
      </c>
      <c r="V104" s="18" t="s">
        <v>9</v>
      </c>
      <c r="W104" s="33">
        <v>5</v>
      </c>
      <c r="X104" s="37" t="s">
        <v>9</v>
      </c>
      <c r="Y104" s="33">
        <v>5</v>
      </c>
      <c r="Z104" s="37" t="s">
        <v>9</v>
      </c>
    </row>
    <row r="105" spans="1:27" ht="15" thickBot="1" x14ac:dyDescent="0.35">
      <c r="A105" s="60"/>
      <c r="B105" s="12" t="s">
        <v>14</v>
      </c>
      <c r="C105" s="15" t="s">
        <v>9</v>
      </c>
      <c r="D105" s="15" t="s">
        <v>9</v>
      </c>
      <c r="E105" s="15">
        <f>N105+W105</f>
        <v>6</v>
      </c>
      <c r="F105" s="15" t="s">
        <v>9</v>
      </c>
      <c r="G105" s="15">
        <f t="shared" ref="G105" si="244">P105+Y105</f>
        <v>3</v>
      </c>
      <c r="H105" s="15" t="s">
        <v>9</v>
      </c>
      <c r="J105" s="60"/>
      <c r="K105" s="12" t="s">
        <v>14</v>
      </c>
      <c r="L105" s="15" t="s">
        <v>9</v>
      </c>
      <c r="M105" s="15" t="s">
        <v>9</v>
      </c>
      <c r="N105" s="15">
        <v>0</v>
      </c>
      <c r="O105" s="15" t="s">
        <v>9</v>
      </c>
      <c r="P105" s="15">
        <v>2</v>
      </c>
      <c r="Q105" s="15" t="s">
        <v>9</v>
      </c>
      <c r="S105" s="60"/>
      <c r="T105" s="12" t="s">
        <v>14</v>
      </c>
      <c r="U105" s="15" t="s">
        <v>9</v>
      </c>
      <c r="V105" s="15" t="s">
        <v>9</v>
      </c>
      <c r="W105" s="15">
        <v>6</v>
      </c>
      <c r="X105" s="15" t="s">
        <v>9</v>
      </c>
      <c r="Y105" s="15">
        <v>1</v>
      </c>
      <c r="Z105" s="15" t="s">
        <v>9</v>
      </c>
    </row>
    <row r="106" spans="1:27" ht="15" thickBot="1" x14ac:dyDescent="0.35">
      <c r="A106" s="60"/>
      <c r="B106" s="12" t="s">
        <v>15</v>
      </c>
      <c r="C106" s="19" t="s">
        <v>9</v>
      </c>
      <c r="D106" s="19" t="s">
        <v>9</v>
      </c>
      <c r="E106" s="19">
        <f t="shared" ref="E106:G106" si="245">E105/E97</f>
        <v>8.4626234132581107E-3</v>
      </c>
      <c r="F106" s="19" t="s">
        <v>9</v>
      </c>
      <c r="G106" s="19">
        <f t="shared" si="245"/>
        <v>3.3482142857142855E-3</v>
      </c>
      <c r="H106" s="19" t="s">
        <v>9</v>
      </c>
      <c r="J106" s="60"/>
      <c r="K106" s="12" t="s">
        <v>15</v>
      </c>
      <c r="L106" s="19" t="s">
        <v>9</v>
      </c>
      <c r="M106" s="19" t="s">
        <v>9</v>
      </c>
      <c r="N106" s="19">
        <f t="shared" ref="N106:P106" si="246">N105/N97</f>
        <v>0</v>
      </c>
      <c r="O106" s="19" t="s">
        <v>9</v>
      </c>
      <c r="P106" s="19">
        <f t="shared" si="246"/>
        <v>4.6403712296983757E-3</v>
      </c>
      <c r="Q106" s="19" t="s">
        <v>9</v>
      </c>
      <c r="S106" s="60"/>
      <c r="T106" s="12" t="s">
        <v>15</v>
      </c>
      <c r="U106" s="19" t="s">
        <v>9</v>
      </c>
      <c r="V106" s="19" t="s">
        <v>9</v>
      </c>
      <c r="W106" s="19">
        <f t="shared" ref="W106" si="247">W105/W97</f>
        <v>1.2987012987012988E-2</v>
      </c>
      <c r="X106" s="19" t="s">
        <v>9</v>
      </c>
      <c r="Y106" s="19">
        <f t="shared" ref="Y106" si="248">Y105/Y97</f>
        <v>2.1505376344086021E-3</v>
      </c>
      <c r="Z106" s="19" t="s">
        <v>9</v>
      </c>
    </row>
    <row r="107" spans="1:27" ht="15" thickBot="1" x14ac:dyDescent="0.35">
      <c r="A107" s="60"/>
      <c r="B107" s="12" t="s">
        <v>16</v>
      </c>
      <c r="C107" s="19" t="s">
        <v>9</v>
      </c>
      <c r="D107" s="19" t="s">
        <v>9</v>
      </c>
      <c r="E107" s="19">
        <f t="shared" ref="E107:G107" si="249">E105/E98</f>
        <v>0.18181818181818182</v>
      </c>
      <c r="F107" s="19" t="s">
        <v>9</v>
      </c>
      <c r="G107" s="19">
        <f t="shared" si="249"/>
        <v>9.6774193548387094E-2</v>
      </c>
      <c r="H107" s="19" t="s">
        <v>9</v>
      </c>
      <c r="J107" s="60"/>
      <c r="K107" s="12" t="s">
        <v>16</v>
      </c>
      <c r="L107" s="19" t="s">
        <v>9</v>
      </c>
      <c r="M107" s="19" t="s">
        <v>9</v>
      </c>
      <c r="N107" s="19">
        <f t="shared" ref="N107:P107" si="250">N105/N98</f>
        <v>0</v>
      </c>
      <c r="O107" s="19" t="s">
        <v>9</v>
      </c>
      <c r="P107" s="19">
        <f t="shared" si="250"/>
        <v>0.18181818181818182</v>
      </c>
      <c r="Q107" s="19" t="s">
        <v>9</v>
      </c>
      <c r="S107" s="60"/>
      <c r="T107" s="12" t="s">
        <v>16</v>
      </c>
      <c r="U107" s="19" t="s">
        <v>9</v>
      </c>
      <c r="V107" s="19" t="s">
        <v>9</v>
      </c>
      <c r="W107" s="19">
        <f t="shared" ref="W107:Y107" si="251">W105/W98</f>
        <v>0.25</v>
      </c>
      <c r="X107" s="19" t="s">
        <v>9</v>
      </c>
      <c r="Y107" s="19">
        <f t="shared" si="251"/>
        <v>0.05</v>
      </c>
      <c r="Z107" s="19" t="s">
        <v>9</v>
      </c>
    </row>
    <row r="108" spans="1:27" ht="15" thickBot="1" x14ac:dyDescent="0.35">
      <c r="A108" s="60"/>
      <c r="B108" s="12" t="s">
        <v>21</v>
      </c>
      <c r="C108" s="19" t="s">
        <v>9</v>
      </c>
      <c r="D108" s="19" t="s">
        <v>9</v>
      </c>
      <c r="E108" s="49">
        <f t="shared" ref="E108" si="252">N108+W108</f>
        <v>1</v>
      </c>
      <c r="F108" s="19" t="s">
        <v>9</v>
      </c>
      <c r="G108" s="49">
        <f t="shared" ref="G108" si="253">P108+Y108</f>
        <v>2</v>
      </c>
      <c r="H108" s="19" t="s">
        <v>9</v>
      </c>
      <c r="J108" s="60"/>
      <c r="K108" s="12" t="s">
        <v>21</v>
      </c>
      <c r="L108" s="19" t="s">
        <v>9</v>
      </c>
      <c r="M108" s="19" t="s">
        <v>9</v>
      </c>
      <c r="N108" s="49">
        <v>0</v>
      </c>
      <c r="O108" s="34" t="s">
        <v>9</v>
      </c>
      <c r="P108" s="49">
        <v>2</v>
      </c>
      <c r="Q108" s="34" t="s">
        <v>9</v>
      </c>
      <c r="S108" s="60"/>
      <c r="T108" s="12" t="s">
        <v>21</v>
      </c>
      <c r="U108" s="19" t="s">
        <v>9</v>
      </c>
      <c r="V108" s="19" t="s">
        <v>9</v>
      </c>
      <c r="W108" s="49">
        <v>1</v>
      </c>
      <c r="X108" s="34" t="s">
        <v>9</v>
      </c>
      <c r="Y108" s="49">
        <v>0</v>
      </c>
      <c r="Z108" s="34" t="s">
        <v>9</v>
      </c>
    </row>
    <row r="109" spans="1:27" ht="15" thickBot="1" x14ac:dyDescent="0.35">
      <c r="A109" s="60"/>
      <c r="B109" s="7" t="s">
        <v>17</v>
      </c>
      <c r="C109" s="8" t="s">
        <v>9</v>
      </c>
      <c r="D109" s="22" t="s">
        <v>9</v>
      </c>
      <c r="E109" s="22">
        <f t="shared" ref="E109" si="254">N109+W109</f>
        <v>1</v>
      </c>
      <c r="F109" s="22" t="s">
        <v>9</v>
      </c>
      <c r="G109" s="22">
        <f t="shared" ref="G109" si="255">P109+Y109</f>
        <v>1</v>
      </c>
      <c r="H109" s="22" t="s">
        <v>9</v>
      </c>
      <c r="J109" s="60"/>
      <c r="K109" s="7" t="s">
        <v>17</v>
      </c>
      <c r="L109" s="8" t="s">
        <v>9</v>
      </c>
      <c r="M109" s="22" t="s">
        <v>9</v>
      </c>
      <c r="N109" s="22">
        <v>1</v>
      </c>
      <c r="O109" s="22" t="s">
        <v>9</v>
      </c>
      <c r="P109" s="22">
        <v>1</v>
      </c>
      <c r="Q109" s="22" t="s">
        <v>9</v>
      </c>
      <c r="S109" s="60"/>
      <c r="T109" s="7" t="s">
        <v>17</v>
      </c>
      <c r="U109" s="8" t="s">
        <v>9</v>
      </c>
      <c r="V109" s="22" t="s">
        <v>9</v>
      </c>
      <c r="W109" s="22">
        <v>0</v>
      </c>
      <c r="X109" s="22" t="s">
        <v>9</v>
      </c>
      <c r="Y109" s="22">
        <f>Y54+Y71</f>
        <v>0</v>
      </c>
      <c r="Z109" s="22" t="s">
        <v>9</v>
      </c>
    </row>
    <row r="110" spans="1:27" ht="15" thickBot="1" x14ac:dyDescent="0.35">
      <c r="A110" s="60"/>
      <c r="B110" s="7" t="s">
        <v>15</v>
      </c>
      <c r="C110" s="20" t="s">
        <v>9</v>
      </c>
      <c r="D110" s="20" t="s">
        <v>9</v>
      </c>
      <c r="E110" s="20">
        <f>E109/E97</f>
        <v>1.4104372355430183E-3</v>
      </c>
      <c r="F110" s="20" t="s">
        <v>9</v>
      </c>
      <c r="G110" s="20">
        <f t="shared" ref="G110" si="256">G109/G97</f>
        <v>1.1160714285714285E-3</v>
      </c>
      <c r="H110" s="20" t="s">
        <v>9</v>
      </c>
      <c r="J110" s="60"/>
      <c r="K110" s="7" t="s">
        <v>15</v>
      </c>
      <c r="L110" s="20" t="s">
        <v>9</v>
      </c>
      <c r="M110" s="20" t="s">
        <v>9</v>
      </c>
      <c r="N110" s="20">
        <f t="shared" ref="N110:P110" si="257">N109/N97</f>
        <v>4.048582995951417E-3</v>
      </c>
      <c r="O110" s="20" t="s">
        <v>9</v>
      </c>
      <c r="P110" s="20">
        <f t="shared" si="257"/>
        <v>2.3201856148491878E-3</v>
      </c>
      <c r="Q110" s="20" t="s">
        <v>9</v>
      </c>
      <c r="S110" s="60"/>
      <c r="T110" s="7" t="s">
        <v>15</v>
      </c>
      <c r="U110" s="20" t="s">
        <v>9</v>
      </c>
      <c r="V110" s="20" t="s">
        <v>9</v>
      </c>
      <c r="W110" s="20">
        <f t="shared" ref="W110" si="258">W109/W97</f>
        <v>0</v>
      </c>
      <c r="X110" s="20" t="s">
        <v>9</v>
      </c>
      <c r="Y110" s="20">
        <f t="shared" ref="Y110" si="259">Y109/Y97</f>
        <v>0</v>
      </c>
      <c r="Z110" s="20" t="s">
        <v>9</v>
      </c>
    </row>
    <row r="111" spans="1:27" ht="15" thickBot="1" x14ac:dyDescent="0.35">
      <c r="A111" s="60"/>
      <c r="B111" s="7" t="s">
        <v>16</v>
      </c>
      <c r="C111" s="20" t="s">
        <v>9</v>
      </c>
      <c r="D111" s="20" t="s">
        <v>9</v>
      </c>
      <c r="E111" s="20">
        <f>E109/E98</f>
        <v>3.0303030303030304E-2</v>
      </c>
      <c r="F111" s="20" t="s">
        <v>9</v>
      </c>
      <c r="G111" s="20">
        <f t="shared" ref="G111" si="260">G109/G98</f>
        <v>3.2258064516129031E-2</v>
      </c>
      <c r="H111" s="20" t="s">
        <v>9</v>
      </c>
      <c r="J111" s="60"/>
      <c r="K111" s="7" t="s">
        <v>16</v>
      </c>
      <c r="L111" s="20" t="s">
        <v>9</v>
      </c>
      <c r="M111" s="20" t="s">
        <v>9</v>
      </c>
      <c r="N111" s="20">
        <f t="shared" ref="N111:P111" si="261">N109/N98</f>
        <v>0.1111111111111111</v>
      </c>
      <c r="O111" s="20" t="s">
        <v>9</v>
      </c>
      <c r="P111" s="20">
        <f t="shared" si="261"/>
        <v>9.0909090909090912E-2</v>
      </c>
      <c r="Q111" s="20" t="s">
        <v>9</v>
      </c>
      <c r="S111" s="60"/>
      <c r="T111" s="7" t="s">
        <v>16</v>
      </c>
      <c r="U111" s="20" t="s">
        <v>9</v>
      </c>
      <c r="V111" s="20" t="s">
        <v>9</v>
      </c>
      <c r="W111" s="20">
        <f t="shared" ref="W111:Y111" si="262">W109/W98</f>
        <v>0</v>
      </c>
      <c r="X111" s="20" t="s">
        <v>9</v>
      </c>
      <c r="Y111" s="20">
        <f t="shared" si="262"/>
        <v>0</v>
      </c>
      <c r="Z111" s="20" t="s">
        <v>9</v>
      </c>
    </row>
    <row r="112" spans="1:27" ht="15" thickBot="1" x14ac:dyDescent="0.35">
      <c r="A112" s="60"/>
      <c r="B112" s="7" t="s">
        <v>21</v>
      </c>
      <c r="C112" s="20" t="s">
        <v>9</v>
      </c>
      <c r="D112" s="20" t="s">
        <v>9</v>
      </c>
      <c r="E112" s="50">
        <f t="shared" ref="E112" si="263">N112+W112</f>
        <v>0</v>
      </c>
      <c r="F112" s="20" t="s">
        <v>9</v>
      </c>
      <c r="G112" s="50">
        <f t="shared" ref="G112" si="264">P112+Y112</f>
        <v>1</v>
      </c>
      <c r="H112" s="20" t="s">
        <v>9</v>
      </c>
      <c r="J112" s="60"/>
      <c r="K112" s="7" t="s">
        <v>21</v>
      </c>
      <c r="L112" s="20" t="s">
        <v>9</v>
      </c>
      <c r="M112" s="20" t="s">
        <v>9</v>
      </c>
      <c r="N112" s="50">
        <v>0</v>
      </c>
      <c r="O112" s="35" t="s">
        <v>9</v>
      </c>
      <c r="P112" s="50">
        <v>1</v>
      </c>
      <c r="Q112" s="35" t="s">
        <v>9</v>
      </c>
      <c r="S112" s="60"/>
      <c r="T112" s="7" t="s">
        <v>21</v>
      </c>
      <c r="U112" s="20"/>
      <c r="V112" s="20"/>
      <c r="W112" s="50">
        <v>0</v>
      </c>
      <c r="X112" s="35" t="s">
        <v>9</v>
      </c>
      <c r="Y112" s="50">
        <v>0</v>
      </c>
      <c r="Z112" s="35" t="s">
        <v>9</v>
      </c>
    </row>
    <row r="113" spans="1:27" ht="29.4" thickBot="1" x14ac:dyDescent="0.35">
      <c r="A113" s="60"/>
      <c r="B113" s="13" t="s">
        <v>18</v>
      </c>
      <c r="C113" s="14" t="s">
        <v>9</v>
      </c>
      <c r="D113" s="14" t="s">
        <v>9</v>
      </c>
      <c r="E113" s="14">
        <f>SUM(N113,W113)</f>
        <v>25</v>
      </c>
      <c r="F113" s="14" t="s">
        <v>9</v>
      </c>
      <c r="G113" s="14">
        <f>SUM(P113,Y113)</f>
        <v>15</v>
      </c>
      <c r="H113" s="14" t="s">
        <v>9</v>
      </c>
      <c r="I113" s="68">
        <f>SUM(C113:H113)</f>
        <v>40</v>
      </c>
      <c r="J113" s="60"/>
      <c r="K113" s="13" t="s">
        <v>18</v>
      </c>
      <c r="L113" s="14" t="s">
        <v>9</v>
      </c>
      <c r="M113" s="14" t="s">
        <v>9</v>
      </c>
      <c r="N113" s="14">
        <v>8</v>
      </c>
      <c r="O113" s="14" t="s">
        <v>9</v>
      </c>
      <c r="P113" s="14">
        <v>5</v>
      </c>
      <c r="Q113" s="14" t="s">
        <v>9</v>
      </c>
      <c r="R113" s="68">
        <f>SUM(L113:Q113)</f>
        <v>13</v>
      </c>
      <c r="S113" s="60"/>
      <c r="T113" s="13" t="s">
        <v>18</v>
      </c>
      <c r="U113" s="14" t="s">
        <v>9</v>
      </c>
      <c r="V113" s="14" t="s">
        <v>9</v>
      </c>
      <c r="W113" s="14">
        <v>17</v>
      </c>
      <c r="X113" s="14" t="s">
        <v>9</v>
      </c>
      <c r="Y113" s="14">
        <v>10</v>
      </c>
      <c r="Z113" s="14" t="s">
        <v>9</v>
      </c>
      <c r="AA113" s="68">
        <f>SUM(U113:Z113)</f>
        <v>27</v>
      </c>
    </row>
    <row r="114" spans="1:27" ht="15" thickBot="1" x14ac:dyDescent="0.35">
      <c r="A114" s="60"/>
      <c r="B114" s="13" t="s">
        <v>15</v>
      </c>
      <c r="C114" s="21" t="s">
        <v>9</v>
      </c>
      <c r="D114" s="21" t="s">
        <v>9</v>
      </c>
      <c r="E114" s="21">
        <f>E113/E97</f>
        <v>3.5260930888575459E-2</v>
      </c>
      <c r="F114" s="21" t="s">
        <v>9</v>
      </c>
      <c r="G114" s="21">
        <f t="shared" ref="G114" si="265">G113/G97</f>
        <v>1.6741071428571428E-2</v>
      </c>
      <c r="H114" s="21" t="s">
        <v>9</v>
      </c>
      <c r="J114" s="60"/>
      <c r="K114" s="13" t="s">
        <v>15</v>
      </c>
      <c r="L114" s="21" t="s">
        <v>9</v>
      </c>
      <c r="M114" s="21" t="s">
        <v>9</v>
      </c>
      <c r="N114" s="21">
        <f>N113/N97</f>
        <v>3.2388663967611336E-2</v>
      </c>
      <c r="O114" s="21" t="s">
        <v>9</v>
      </c>
      <c r="P114" s="21">
        <f t="shared" ref="P114" si="266">P113/P97</f>
        <v>1.1600928074245939E-2</v>
      </c>
      <c r="Q114" s="21" t="s">
        <v>9</v>
      </c>
      <c r="S114" s="60"/>
      <c r="T114" s="13" t="s">
        <v>15</v>
      </c>
      <c r="U114" s="21" t="s">
        <v>9</v>
      </c>
      <c r="V114" s="21" t="s">
        <v>9</v>
      </c>
      <c r="W114" s="21">
        <f t="shared" ref="W114" si="267">W113/W97</f>
        <v>3.67965367965368E-2</v>
      </c>
      <c r="X114" s="21" t="s">
        <v>9</v>
      </c>
      <c r="Y114" s="21">
        <f t="shared" ref="Y114" si="268">Y113/Y97</f>
        <v>2.1505376344086023E-2</v>
      </c>
      <c r="Z114" s="21" t="s">
        <v>9</v>
      </c>
    </row>
    <row r="115" spans="1:27" ht="15" thickBot="1" x14ac:dyDescent="0.35">
      <c r="A115" s="60"/>
      <c r="B115" s="13" t="s">
        <v>16</v>
      </c>
      <c r="C115" s="21" t="s">
        <v>9</v>
      </c>
      <c r="D115" s="21" t="s">
        <v>9</v>
      </c>
      <c r="E115" s="21">
        <f>E113/E98</f>
        <v>0.75757575757575757</v>
      </c>
      <c r="F115" s="21" t="s">
        <v>9</v>
      </c>
      <c r="G115" s="21">
        <f>G113/G98</f>
        <v>0.4838709677419355</v>
      </c>
      <c r="H115" s="21" t="s">
        <v>9</v>
      </c>
      <c r="I115" s="69">
        <f>(I113/I98)</f>
        <v>0.625</v>
      </c>
      <c r="J115" s="60"/>
      <c r="K115" s="39" t="s">
        <v>16</v>
      </c>
      <c r="L115" s="40" t="s">
        <v>9</v>
      </c>
      <c r="M115" s="40" t="s">
        <v>9</v>
      </c>
      <c r="N115" s="40">
        <f t="shared" ref="N115:P115" si="269">N113/N98</f>
        <v>0.88888888888888884</v>
      </c>
      <c r="O115" s="40" t="s">
        <v>9</v>
      </c>
      <c r="P115" s="40">
        <f t="shared" si="269"/>
        <v>0.45454545454545453</v>
      </c>
      <c r="Q115" s="40" t="s">
        <v>9</v>
      </c>
      <c r="R115" s="69">
        <f>(R113/R98)</f>
        <v>0.65</v>
      </c>
      <c r="S115" s="60"/>
      <c r="T115" s="13" t="s">
        <v>16</v>
      </c>
      <c r="U115" s="40" t="s">
        <v>9</v>
      </c>
      <c r="V115" s="40" t="s">
        <v>9</v>
      </c>
      <c r="W115" s="40">
        <f t="shared" ref="W115:Y115" si="270">W113/W98</f>
        <v>0.70833333333333337</v>
      </c>
      <c r="X115" s="40" t="s">
        <v>9</v>
      </c>
      <c r="Y115" s="40">
        <f t="shared" si="270"/>
        <v>0.5</v>
      </c>
      <c r="Z115" s="40" t="s">
        <v>9</v>
      </c>
      <c r="AA115" s="69">
        <f>(AA113/AA98)</f>
        <v>0.61363636363636365</v>
      </c>
    </row>
    <row r="116" spans="1:27" ht="15" thickBot="1" x14ac:dyDescent="0.35">
      <c r="A116" s="61"/>
      <c r="B116" s="13" t="s">
        <v>21</v>
      </c>
      <c r="C116" s="21" t="s">
        <v>9</v>
      </c>
      <c r="D116" s="21" t="s">
        <v>9</v>
      </c>
      <c r="E116" s="36">
        <f t="shared" ref="E116" si="271">N116+W116</f>
        <v>9</v>
      </c>
      <c r="F116" s="21" t="s">
        <v>9</v>
      </c>
      <c r="G116" s="36">
        <f>P116+Y116</f>
        <v>8</v>
      </c>
      <c r="H116" s="21" t="s">
        <v>9</v>
      </c>
      <c r="J116" s="61"/>
      <c r="K116" s="42" t="s">
        <v>21</v>
      </c>
      <c r="L116" s="43" t="s">
        <v>9</v>
      </c>
      <c r="M116" s="43" t="s">
        <v>9</v>
      </c>
      <c r="N116" s="52">
        <v>4</v>
      </c>
      <c r="O116" s="46" t="s">
        <v>9</v>
      </c>
      <c r="P116" s="52">
        <v>3</v>
      </c>
      <c r="Q116" s="46" t="s">
        <v>9</v>
      </c>
      <c r="S116" s="61"/>
      <c r="T116" s="44" t="s">
        <v>21</v>
      </c>
      <c r="U116" s="41" t="s">
        <v>9</v>
      </c>
      <c r="V116" s="41" t="s">
        <v>9</v>
      </c>
      <c r="W116" s="53">
        <v>5</v>
      </c>
      <c r="X116" s="47" t="s">
        <v>9</v>
      </c>
      <c r="Y116" s="53">
        <v>5</v>
      </c>
      <c r="Z116" s="47" t="s">
        <v>9</v>
      </c>
    </row>
    <row r="166" ht="16.8" customHeight="1" x14ac:dyDescent="0.3"/>
    <row r="181" spans="1:1" x14ac:dyDescent="0.3">
      <c r="A181" s="4"/>
    </row>
    <row r="182" spans="1:1" x14ac:dyDescent="0.3">
      <c r="A182" s="4"/>
    </row>
    <row r="183" spans="1:1" ht="15" customHeight="1" x14ac:dyDescent="0.3"/>
    <row r="201" ht="15" customHeight="1" x14ac:dyDescent="0.3"/>
  </sheetData>
  <mergeCells count="21">
    <mergeCell ref="S1:T1"/>
    <mergeCell ref="A1:B1"/>
    <mergeCell ref="J1:K1"/>
    <mergeCell ref="A22:A40"/>
    <mergeCell ref="A42:A61"/>
    <mergeCell ref="A2:A21"/>
    <mergeCell ref="S22:S40"/>
    <mergeCell ref="S42:S61"/>
    <mergeCell ref="J22:J40"/>
    <mergeCell ref="J42:J61"/>
    <mergeCell ref="S2:S21"/>
    <mergeCell ref="J2:J21"/>
    <mergeCell ref="J97:J116"/>
    <mergeCell ref="A97:A116"/>
    <mergeCell ref="S97:S116"/>
    <mergeCell ref="J62:J76"/>
    <mergeCell ref="A77:A95"/>
    <mergeCell ref="S62:S76"/>
    <mergeCell ref="A62:A76"/>
    <mergeCell ref="J77:J96"/>
    <mergeCell ref="S77:S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0518-BF2E-4B84-9051-61184B61DA54}">
  <dimension ref="A1:Z201"/>
  <sheetViews>
    <sheetView tabSelected="1" topLeftCell="A19" workbookViewId="0">
      <selection activeCell="I116" sqref="I116"/>
    </sheetView>
  </sheetViews>
  <sheetFormatPr defaultRowHeight="14.4" x14ac:dyDescent="0.3"/>
  <cols>
    <col min="2" max="2" width="14.21875" customWidth="1"/>
    <col min="3" max="7" width="11.5546875" bestFit="1" customWidth="1"/>
    <col min="8" max="8" width="12.5546875" bestFit="1" customWidth="1"/>
    <col min="11" max="11" width="13.33203125" customWidth="1"/>
    <col min="12" max="17" width="9.88671875" customWidth="1"/>
    <col min="20" max="20" width="13.109375" customWidth="1"/>
    <col min="21" max="22" width="9" bestFit="1" customWidth="1"/>
    <col min="23" max="23" width="11.44140625" bestFit="1" customWidth="1"/>
    <col min="24" max="24" width="11.21875" bestFit="1" customWidth="1"/>
    <col min="25" max="26" width="12.21875" bestFit="1" customWidth="1"/>
    <col min="29" max="29" width="9.88671875" bestFit="1" customWidth="1"/>
  </cols>
  <sheetData>
    <row r="1" spans="1:26" ht="28.5" customHeight="1" thickBot="1" x14ac:dyDescent="0.35">
      <c r="A1" s="66" t="s">
        <v>0</v>
      </c>
      <c r="B1" s="65"/>
      <c r="C1" s="1">
        <v>2006</v>
      </c>
      <c r="D1" s="1">
        <v>2010</v>
      </c>
      <c r="E1" s="1">
        <v>2012</v>
      </c>
      <c r="F1" s="1">
        <v>2014</v>
      </c>
      <c r="G1" s="1">
        <v>2016</v>
      </c>
      <c r="H1" s="1">
        <v>2018</v>
      </c>
      <c r="J1" s="64" t="s">
        <v>11</v>
      </c>
      <c r="K1" s="65"/>
      <c r="L1" s="1">
        <v>2006</v>
      </c>
      <c r="M1" s="1">
        <v>2010</v>
      </c>
      <c r="N1" s="1">
        <v>2012</v>
      </c>
      <c r="O1" s="1">
        <v>2014</v>
      </c>
      <c r="P1" s="1">
        <v>2016</v>
      </c>
      <c r="Q1" s="1">
        <v>2018</v>
      </c>
      <c r="S1" s="64" t="s">
        <v>10</v>
      </c>
      <c r="T1" s="65"/>
      <c r="U1" s="1">
        <v>2006</v>
      </c>
      <c r="V1" s="1">
        <v>2010</v>
      </c>
      <c r="W1" s="1">
        <v>2012</v>
      </c>
      <c r="X1" s="1">
        <v>2014</v>
      </c>
      <c r="Y1" s="1">
        <v>2016</v>
      </c>
      <c r="Z1" s="1">
        <v>2018</v>
      </c>
    </row>
    <row r="2" spans="1:26" ht="15" customHeight="1" thickBot="1" x14ac:dyDescent="0.35">
      <c r="A2" s="59" t="s">
        <v>1</v>
      </c>
      <c r="B2" s="9" t="s">
        <v>2</v>
      </c>
      <c r="C2" s="9">
        <f>L2+U2</f>
        <v>1219</v>
      </c>
      <c r="D2" s="9">
        <f t="shared" ref="D2:H3" si="0">M2+V2</f>
        <v>1754</v>
      </c>
      <c r="E2" s="9">
        <f t="shared" si="0"/>
        <v>508</v>
      </c>
      <c r="F2" s="9">
        <f t="shared" si="0"/>
        <v>1512</v>
      </c>
      <c r="G2" s="9">
        <f t="shared" si="0"/>
        <v>690</v>
      </c>
      <c r="H2" s="9">
        <f>Q2+Z2</f>
        <v>2230</v>
      </c>
      <c r="J2" s="59" t="s">
        <v>1</v>
      </c>
      <c r="K2" s="9" t="s">
        <v>2</v>
      </c>
      <c r="L2" s="9">
        <v>654</v>
      </c>
      <c r="M2" s="9">
        <v>773</v>
      </c>
      <c r="N2" s="9">
        <v>242</v>
      </c>
      <c r="O2" s="9">
        <f>712+5</f>
        <v>717</v>
      </c>
      <c r="P2" s="9">
        <f>265+8</f>
        <v>273</v>
      </c>
      <c r="Q2" s="9">
        <f>1090+3</f>
        <v>1093</v>
      </c>
      <c r="S2" s="59" t="s">
        <v>1</v>
      </c>
      <c r="T2" s="9" t="s">
        <v>2</v>
      </c>
      <c r="U2" s="9">
        <f>562+3</f>
        <v>565</v>
      </c>
      <c r="V2" s="9">
        <f>977+4</f>
        <v>981</v>
      </c>
      <c r="W2" s="9">
        <v>266</v>
      </c>
      <c r="X2" s="9">
        <f>793+2</f>
        <v>795</v>
      </c>
      <c r="Y2" s="9">
        <f>416+1</f>
        <v>417</v>
      </c>
      <c r="Z2" s="9">
        <f>1126+11</f>
        <v>1137</v>
      </c>
    </row>
    <row r="3" spans="1:26" ht="15" thickBot="1" x14ac:dyDescent="0.35">
      <c r="A3" s="60"/>
      <c r="B3" s="9" t="s">
        <v>25</v>
      </c>
      <c r="C3" s="9">
        <f>L3+U3</f>
        <v>1206</v>
      </c>
      <c r="D3" s="9">
        <f t="shared" si="0"/>
        <v>1739</v>
      </c>
      <c r="E3" s="9">
        <f t="shared" si="0"/>
        <v>508</v>
      </c>
      <c r="F3" s="9">
        <f t="shared" si="0"/>
        <v>1505</v>
      </c>
      <c r="G3" s="9">
        <f t="shared" si="0"/>
        <v>681</v>
      </c>
      <c r="H3" s="9">
        <f t="shared" si="0"/>
        <v>2216</v>
      </c>
      <c r="I3" s="67">
        <f>SUM(C3:H3)</f>
        <v>7855</v>
      </c>
      <c r="J3" s="60"/>
      <c r="K3" s="9" t="s">
        <v>25</v>
      </c>
      <c r="L3" s="9">
        <v>644</v>
      </c>
      <c r="M3" s="9">
        <v>762</v>
      </c>
      <c r="N3" s="9">
        <v>242</v>
      </c>
      <c r="O3" s="9">
        <v>712</v>
      </c>
      <c r="P3" s="9">
        <v>265</v>
      </c>
      <c r="Q3" s="9">
        <v>1090</v>
      </c>
      <c r="S3" s="60"/>
      <c r="T3" s="9" t="s">
        <v>25</v>
      </c>
      <c r="U3" s="9">
        <v>562</v>
      </c>
      <c r="V3" s="9">
        <v>977</v>
      </c>
      <c r="W3" s="9">
        <v>266</v>
      </c>
      <c r="X3" s="9">
        <v>793</v>
      </c>
      <c r="Y3" s="9">
        <v>416</v>
      </c>
      <c r="Z3" s="9">
        <v>1126</v>
      </c>
    </row>
    <row r="4" spans="1:26" ht="15" thickBot="1" x14ac:dyDescent="0.35">
      <c r="A4" s="60"/>
      <c r="B4" s="9" t="s">
        <v>4</v>
      </c>
      <c r="C4" s="17">
        <f t="shared" ref="C4:H4" si="1">C3/C2</f>
        <v>0.98933552091878585</v>
      </c>
      <c r="D4" s="17">
        <f t="shared" si="1"/>
        <v>0.99144811858608894</v>
      </c>
      <c r="E4" s="17">
        <f t="shared" si="1"/>
        <v>1</v>
      </c>
      <c r="F4" s="17">
        <f t="shared" si="1"/>
        <v>0.99537037037037035</v>
      </c>
      <c r="G4" s="17">
        <f t="shared" si="1"/>
        <v>0.9869565217391304</v>
      </c>
      <c r="H4" s="17">
        <f t="shared" si="1"/>
        <v>0.99372197309417043</v>
      </c>
      <c r="J4" s="60"/>
      <c r="K4" s="9" t="s">
        <v>4</v>
      </c>
      <c r="L4" s="24">
        <f>L3/L2</f>
        <v>0.98470948012232418</v>
      </c>
      <c r="M4" s="24">
        <f t="shared" ref="M4:Q4" si="2">M3/M2</f>
        <v>0.98576972833117726</v>
      </c>
      <c r="N4" s="24">
        <f t="shared" si="2"/>
        <v>1</v>
      </c>
      <c r="O4" s="24">
        <f t="shared" si="2"/>
        <v>0.99302649930264997</v>
      </c>
      <c r="P4" s="24">
        <f t="shared" si="2"/>
        <v>0.97069597069597069</v>
      </c>
      <c r="Q4" s="24">
        <f t="shared" si="2"/>
        <v>0.99725526075022874</v>
      </c>
      <c r="S4" s="60"/>
      <c r="T4" s="9" t="s">
        <v>4</v>
      </c>
      <c r="U4" s="24">
        <f t="shared" ref="U4:Z4" si="3">U3/U2</f>
        <v>0.99469026548672568</v>
      </c>
      <c r="V4" s="24">
        <f t="shared" si="3"/>
        <v>0.99592252803261982</v>
      </c>
      <c r="W4" s="24">
        <f t="shared" si="3"/>
        <v>1</v>
      </c>
      <c r="X4" s="24">
        <f t="shared" si="3"/>
        <v>0.99748427672955975</v>
      </c>
      <c r="Y4" s="24">
        <f t="shared" si="3"/>
        <v>0.99760191846522783</v>
      </c>
      <c r="Z4" s="24">
        <f t="shared" si="3"/>
        <v>0.99032541776605099</v>
      </c>
    </row>
    <row r="5" spans="1:26" ht="15" thickBot="1" x14ac:dyDescent="0.35">
      <c r="A5" s="60"/>
      <c r="B5" s="9" t="s">
        <v>27</v>
      </c>
      <c r="C5" s="51">
        <f>L5+U5</f>
        <v>11</v>
      </c>
      <c r="D5" s="51">
        <f t="shared" ref="D5:H6" si="4">M5+V5</f>
        <v>17</v>
      </c>
      <c r="E5" s="51">
        <f t="shared" si="4"/>
        <v>1</v>
      </c>
      <c r="F5" s="51">
        <f t="shared" si="4"/>
        <v>14</v>
      </c>
      <c r="G5" s="51">
        <f t="shared" si="4"/>
        <v>9</v>
      </c>
      <c r="H5" s="51">
        <f t="shared" si="4"/>
        <v>8</v>
      </c>
      <c r="J5" s="60"/>
      <c r="K5" s="9" t="s">
        <v>27</v>
      </c>
      <c r="L5" s="30">
        <v>3</v>
      </c>
      <c r="M5" s="30">
        <v>11</v>
      </c>
      <c r="N5" s="30">
        <v>0</v>
      </c>
      <c r="O5" s="30">
        <v>11</v>
      </c>
      <c r="P5" s="30">
        <v>7</v>
      </c>
      <c r="Q5" s="30">
        <v>4</v>
      </c>
      <c r="S5" s="60"/>
      <c r="T5" s="9" t="s">
        <v>27</v>
      </c>
      <c r="U5" s="31">
        <v>8</v>
      </c>
      <c r="V5" s="31">
        <v>6</v>
      </c>
      <c r="W5" s="31">
        <v>1</v>
      </c>
      <c r="X5" s="31">
        <v>3</v>
      </c>
      <c r="Y5" s="31">
        <v>2</v>
      </c>
      <c r="Z5" s="31">
        <v>4</v>
      </c>
    </row>
    <row r="6" spans="1:26" ht="15" thickBot="1" x14ac:dyDescent="0.35">
      <c r="A6" s="60"/>
      <c r="B6" s="10" t="s">
        <v>28</v>
      </c>
      <c r="C6" s="16">
        <f>L6+U6</f>
        <v>435</v>
      </c>
      <c r="D6" s="16">
        <f>M6+V6</f>
        <v>695</v>
      </c>
      <c r="E6" s="16">
        <f t="shared" si="4"/>
        <v>203</v>
      </c>
      <c r="F6" s="16">
        <f t="shared" si="4"/>
        <v>756</v>
      </c>
      <c r="G6" s="16">
        <f t="shared" si="4"/>
        <v>326</v>
      </c>
      <c r="H6" s="16">
        <f t="shared" si="4"/>
        <v>899</v>
      </c>
      <c r="J6" s="60"/>
      <c r="K6" s="10" t="s">
        <v>28</v>
      </c>
      <c r="L6" s="16">
        <v>242</v>
      </c>
      <c r="M6" s="16">
        <v>316</v>
      </c>
      <c r="N6" s="16">
        <v>105</v>
      </c>
      <c r="O6" s="16">
        <v>380</v>
      </c>
      <c r="P6" s="16">
        <v>125</v>
      </c>
      <c r="Q6" s="16">
        <v>426</v>
      </c>
      <c r="S6" s="60"/>
      <c r="T6" s="10" t="s">
        <v>28</v>
      </c>
      <c r="U6" s="16">
        <v>193</v>
      </c>
      <c r="V6" s="16">
        <v>379</v>
      </c>
      <c r="W6" s="16">
        <v>98</v>
      </c>
      <c r="X6" s="16">
        <v>376</v>
      </c>
      <c r="Y6" s="16">
        <v>201</v>
      </c>
      <c r="Z6" s="16">
        <v>473</v>
      </c>
    </row>
    <row r="7" spans="1:26" ht="15" thickBot="1" x14ac:dyDescent="0.35">
      <c r="A7" s="60"/>
      <c r="B7" s="10" t="s">
        <v>15</v>
      </c>
      <c r="C7" s="18">
        <f t="shared" ref="C7:H7" si="5">C6/C2</f>
        <v>0.35684987694831827</v>
      </c>
      <c r="D7" s="18">
        <f t="shared" si="5"/>
        <v>0.39623717217787913</v>
      </c>
      <c r="E7" s="18">
        <f t="shared" si="5"/>
        <v>0.39960629921259844</v>
      </c>
      <c r="F7" s="18">
        <f t="shared" si="5"/>
        <v>0.5</v>
      </c>
      <c r="G7" s="18">
        <f t="shared" si="5"/>
        <v>0.47246376811594204</v>
      </c>
      <c r="H7" s="18">
        <f t="shared" si="5"/>
        <v>0.40313901345291481</v>
      </c>
      <c r="J7" s="60"/>
      <c r="K7" s="10" t="s">
        <v>15</v>
      </c>
      <c r="L7" s="18">
        <f t="shared" ref="L7:Q7" si="6">L6/L2</f>
        <v>0.37003058103975534</v>
      </c>
      <c r="M7" s="18">
        <f t="shared" si="6"/>
        <v>0.40879689521345408</v>
      </c>
      <c r="N7" s="18">
        <f t="shared" si="6"/>
        <v>0.43388429752066116</v>
      </c>
      <c r="O7" s="18">
        <f t="shared" si="6"/>
        <v>0.52998605299860535</v>
      </c>
      <c r="P7" s="18">
        <f t="shared" si="6"/>
        <v>0.45787545787545786</v>
      </c>
      <c r="Q7" s="18">
        <f t="shared" si="6"/>
        <v>0.38975297346752058</v>
      </c>
      <c r="S7" s="60"/>
      <c r="T7" s="10" t="s">
        <v>15</v>
      </c>
      <c r="U7" s="18">
        <f t="shared" ref="U7:Z7" si="7">U6/U2</f>
        <v>0.34159292035398231</v>
      </c>
      <c r="V7" s="18">
        <f t="shared" si="7"/>
        <v>0.38634046890927626</v>
      </c>
      <c r="W7" s="18">
        <f t="shared" si="7"/>
        <v>0.36842105263157893</v>
      </c>
      <c r="X7" s="18">
        <f t="shared" si="7"/>
        <v>0.4729559748427673</v>
      </c>
      <c r="Y7" s="18">
        <f t="shared" si="7"/>
        <v>0.48201438848920863</v>
      </c>
      <c r="Z7" s="18">
        <f t="shared" si="7"/>
        <v>0.41600703605980649</v>
      </c>
    </row>
    <row r="8" spans="1:26" ht="15" thickBot="1" x14ac:dyDescent="0.35">
      <c r="A8" s="60"/>
      <c r="B8" s="10" t="s">
        <v>26</v>
      </c>
      <c r="C8" s="56">
        <f>C6/C3</f>
        <v>0.36069651741293535</v>
      </c>
      <c r="D8" s="56">
        <f>D6/D3</f>
        <v>0.39965497412305923</v>
      </c>
      <c r="E8" s="56">
        <v>0</v>
      </c>
      <c r="F8" s="56">
        <f>F6/F3</f>
        <v>0.50232558139534889</v>
      </c>
      <c r="G8" s="56">
        <f>G6/G3</f>
        <v>0.47870778267254038</v>
      </c>
      <c r="H8" s="56">
        <f>H6/H3</f>
        <v>0.40568592057761732</v>
      </c>
      <c r="J8" s="60"/>
      <c r="K8" s="10" t="s">
        <v>26</v>
      </c>
      <c r="L8" s="18">
        <f>L6/L3</f>
        <v>0.37577639751552794</v>
      </c>
      <c r="M8" s="18">
        <f>M6/M3</f>
        <v>0.41469816272965881</v>
      </c>
      <c r="N8" s="18">
        <v>0</v>
      </c>
      <c r="O8" s="18">
        <f>O6/O3</f>
        <v>0.5337078651685393</v>
      </c>
      <c r="P8" s="18">
        <f>P6/P3</f>
        <v>0.47169811320754718</v>
      </c>
      <c r="Q8" s="18">
        <f>Q6/Q3</f>
        <v>0.39082568807339452</v>
      </c>
      <c r="S8" s="60"/>
      <c r="T8" s="10" t="s">
        <v>26</v>
      </c>
      <c r="U8" s="18">
        <f>U6/U3</f>
        <v>0.34341637010676157</v>
      </c>
      <c r="V8" s="18">
        <f>V6/V3</f>
        <v>0.38792221084953943</v>
      </c>
      <c r="W8" s="18">
        <v>0</v>
      </c>
      <c r="X8" s="18">
        <f>X6/X3</f>
        <v>0.47414880201765447</v>
      </c>
      <c r="Y8" s="18">
        <f>Y6/Y3</f>
        <v>0.48317307692307693</v>
      </c>
      <c r="Z8" s="18">
        <f>Z6/Z3</f>
        <v>0.42007104795737121</v>
      </c>
    </row>
    <row r="9" spans="1:26" ht="15" thickBot="1" x14ac:dyDescent="0.35">
      <c r="A9" s="60"/>
      <c r="B9" s="10" t="s">
        <v>27</v>
      </c>
      <c r="C9" s="33">
        <f>L9+U9</f>
        <v>2</v>
      </c>
      <c r="D9" s="33">
        <f t="shared" ref="D9:H10" si="8">M9+V9</f>
        <v>9</v>
      </c>
      <c r="E9" s="33">
        <f t="shared" si="8"/>
        <v>0</v>
      </c>
      <c r="F9" s="33">
        <f t="shared" si="8"/>
        <v>8</v>
      </c>
      <c r="G9" s="33">
        <f t="shared" si="8"/>
        <v>3</v>
      </c>
      <c r="H9" s="33">
        <f t="shared" si="8"/>
        <v>4</v>
      </c>
      <c r="J9" s="60"/>
      <c r="K9" s="10" t="s">
        <v>27</v>
      </c>
      <c r="L9" s="32">
        <v>1</v>
      </c>
      <c r="M9" s="32">
        <v>7</v>
      </c>
      <c r="N9" s="32">
        <v>0</v>
      </c>
      <c r="O9" s="32">
        <v>7</v>
      </c>
      <c r="P9" s="32">
        <v>3</v>
      </c>
      <c r="Q9" s="32">
        <v>2</v>
      </c>
      <c r="S9" s="60"/>
      <c r="T9" s="10" t="s">
        <v>27</v>
      </c>
      <c r="U9" s="32">
        <v>1</v>
      </c>
      <c r="V9" s="32">
        <v>2</v>
      </c>
      <c r="W9" s="33">
        <v>0</v>
      </c>
      <c r="X9" s="33">
        <v>1</v>
      </c>
      <c r="Y9" s="33">
        <v>0</v>
      </c>
      <c r="Z9" s="33">
        <v>2</v>
      </c>
    </row>
    <row r="10" spans="1:26" ht="15" thickBot="1" x14ac:dyDescent="0.35">
      <c r="A10" s="60"/>
      <c r="B10" s="12" t="s">
        <v>29</v>
      </c>
      <c r="C10" s="15">
        <f>L10+U10</f>
        <v>68</v>
      </c>
      <c r="D10" s="15">
        <f t="shared" si="8"/>
        <v>289</v>
      </c>
      <c r="E10" s="15">
        <f t="shared" si="8"/>
        <v>42</v>
      </c>
      <c r="F10" s="15">
        <f t="shared" si="8"/>
        <v>172</v>
      </c>
      <c r="G10" s="15">
        <f t="shared" si="8"/>
        <v>75</v>
      </c>
      <c r="H10" s="15">
        <f t="shared" si="8"/>
        <v>151</v>
      </c>
      <c r="J10" s="60"/>
      <c r="K10" s="12" t="s">
        <v>29</v>
      </c>
      <c r="L10" s="15">
        <v>28</v>
      </c>
      <c r="M10" s="15">
        <v>142</v>
      </c>
      <c r="N10" s="15">
        <v>23</v>
      </c>
      <c r="O10" s="15">
        <v>82</v>
      </c>
      <c r="P10" s="15">
        <v>27</v>
      </c>
      <c r="Q10" s="15">
        <v>55</v>
      </c>
      <c r="S10" s="60"/>
      <c r="T10" s="12" t="s">
        <v>29</v>
      </c>
      <c r="U10" s="15">
        <v>40</v>
      </c>
      <c r="V10" s="15">
        <v>147</v>
      </c>
      <c r="W10" s="15">
        <v>19</v>
      </c>
      <c r="X10" s="15">
        <v>90</v>
      </c>
      <c r="Y10" s="15">
        <v>48</v>
      </c>
      <c r="Z10" s="15">
        <v>96</v>
      </c>
    </row>
    <row r="11" spans="1:26" ht="15" thickBot="1" x14ac:dyDescent="0.35">
      <c r="A11" s="60"/>
      <c r="B11" s="12" t="s">
        <v>15</v>
      </c>
      <c r="C11" s="19">
        <f t="shared" ref="C11:H11" si="9">C10/C2</f>
        <v>5.5783429040196883E-2</v>
      </c>
      <c r="D11" s="19">
        <f t="shared" si="9"/>
        <v>0.16476624857468644</v>
      </c>
      <c r="E11" s="19">
        <f t="shared" si="9"/>
        <v>8.2677165354330714E-2</v>
      </c>
      <c r="F11" s="19">
        <f t="shared" si="9"/>
        <v>0.11375661375661375</v>
      </c>
      <c r="G11" s="19">
        <f t="shared" si="9"/>
        <v>0.10869565217391304</v>
      </c>
      <c r="H11" s="19">
        <f t="shared" si="9"/>
        <v>6.7713004484304937E-2</v>
      </c>
      <c r="J11" s="60"/>
      <c r="K11" s="12" t="s">
        <v>15</v>
      </c>
      <c r="L11" s="19">
        <f t="shared" ref="L11:Q11" si="10">L10/L2</f>
        <v>4.2813455657492352E-2</v>
      </c>
      <c r="M11" s="19">
        <f t="shared" si="10"/>
        <v>0.18369987063389392</v>
      </c>
      <c r="N11" s="19">
        <f t="shared" si="10"/>
        <v>9.5041322314049589E-2</v>
      </c>
      <c r="O11" s="19">
        <f t="shared" si="10"/>
        <v>0.11436541143654114</v>
      </c>
      <c r="P11" s="19">
        <f t="shared" si="10"/>
        <v>9.8901098901098897E-2</v>
      </c>
      <c r="Q11" s="19">
        <f t="shared" si="10"/>
        <v>5.0320219579139978E-2</v>
      </c>
      <c r="S11" s="60"/>
      <c r="T11" s="12" t="s">
        <v>15</v>
      </c>
      <c r="U11" s="19">
        <f t="shared" ref="U11:Z11" si="11">U10/U2</f>
        <v>7.0796460176991149E-2</v>
      </c>
      <c r="V11" s="19">
        <f t="shared" si="11"/>
        <v>0.14984709480122324</v>
      </c>
      <c r="W11" s="19">
        <f t="shared" si="11"/>
        <v>7.1428571428571425E-2</v>
      </c>
      <c r="X11" s="19">
        <f t="shared" si="11"/>
        <v>0.11320754716981132</v>
      </c>
      <c r="Y11" s="19">
        <f t="shared" si="11"/>
        <v>0.11510791366906475</v>
      </c>
      <c r="Z11" s="19">
        <f t="shared" si="11"/>
        <v>8.4432717678100261E-2</v>
      </c>
    </row>
    <row r="12" spans="1:26" ht="15" thickBot="1" x14ac:dyDescent="0.35">
      <c r="A12" s="60"/>
      <c r="B12" s="12" t="s">
        <v>26</v>
      </c>
      <c r="C12" s="19">
        <f>C10/C3</f>
        <v>5.6384742951907131E-2</v>
      </c>
      <c r="D12" s="19">
        <f>D10/D3</f>
        <v>0.16618746405980447</v>
      </c>
      <c r="E12" s="19">
        <v>0</v>
      </c>
      <c r="F12" s="19">
        <f>F10/F3</f>
        <v>0.11428571428571428</v>
      </c>
      <c r="G12" s="19">
        <f>G10/G3</f>
        <v>0.11013215859030837</v>
      </c>
      <c r="H12" s="19">
        <f>H10/H3</f>
        <v>6.8140794223826712E-2</v>
      </c>
      <c r="J12" s="60"/>
      <c r="K12" s="12" t="s">
        <v>26</v>
      </c>
      <c r="L12" s="19">
        <f>L10/L3</f>
        <v>4.3478260869565216E-2</v>
      </c>
      <c r="M12" s="19">
        <f>M10/M3</f>
        <v>0.18635170603674542</v>
      </c>
      <c r="N12" s="19">
        <v>0</v>
      </c>
      <c r="O12" s="19">
        <f>O10/O3</f>
        <v>0.1151685393258427</v>
      </c>
      <c r="P12" s="19">
        <f>P10/P3</f>
        <v>0.10188679245283019</v>
      </c>
      <c r="Q12" s="19">
        <f>Q10/Q3</f>
        <v>5.0458715596330278E-2</v>
      </c>
      <c r="S12" s="60"/>
      <c r="T12" s="12" t="s">
        <v>26</v>
      </c>
      <c r="U12" s="19">
        <f>U10/U3</f>
        <v>7.1174377224199295E-2</v>
      </c>
      <c r="V12" s="19">
        <f>V10/V3</f>
        <v>0.15046059365404299</v>
      </c>
      <c r="W12" s="19">
        <v>0</v>
      </c>
      <c r="X12" s="19">
        <f>X10/X3</f>
        <v>0.11349306431273644</v>
      </c>
      <c r="Y12" s="19">
        <f>Y10/Y3</f>
        <v>0.11538461538461539</v>
      </c>
      <c r="Z12" s="19">
        <f>Z10/Z3</f>
        <v>8.5257548845470696E-2</v>
      </c>
    </row>
    <row r="13" spans="1:26" ht="15" thickBot="1" x14ac:dyDescent="0.35">
      <c r="A13" s="60"/>
      <c r="B13" s="12" t="s">
        <v>27</v>
      </c>
      <c r="C13" s="49">
        <f>L13+U13</f>
        <v>0</v>
      </c>
      <c r="D13" s="49">
        <f>M13+V13</f>
        <v>1</v>
      </c>
      <c r="E13" s="49">
        <f t="shared" ref="E13:H13" si="12">N13+W13</f>
        <v>0</v>
      </c>
      <c r="F13" s="49">
        <f t="shared" si="12"/>
        <v>0</v>
      </c>
      <c r="G13" s="49">
        <f t="shared" si="12"/>
        <v>0</v>
      </c>
      <c r="H13" s="49">
        <f t="shared" si="12"/>
        <v>0</v>
      </c>
      <c r="J13" s="60"/>
      <c r="K13" s="12" t="s">
        <v>27</v>
      </c>
      <c r="L13" s="49">
        <v>0</v>
      </c>
      <c r="M13" s="49">
        <v>1</v>
      </c>
      <c r="N13" s="49">
        <v>0</v>
      </c>
      <c r="O13" s="49">
        <v>0</v>
      </c>
      <c r="P13" s="49">
        <v>0</v>
      </c>
      <c r="Q13" s="49">
        <v>0</v>
      </c>
      <c r="S13" s="60"/>
      <c r="T13" s="12" t="s">
        <v>27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</row>
    <row r="14" spans="1:26" ht="15" customHeight="1" thickBot="1" x14ac:dyDescent="0.35">
      <c r="A14" s="60"/>
      <c r="B14" s="7" t="s">
        <v>30</v>
      </c>
      <c r="C14" s="22">
        <f>L14+U14</f>
        <v>46</v>
      </c>
      <c r="D14" s="22">
        <f t="shared" ref="D14:H14" si="13">M14+V14</f>
        <v>125</v>
      </c>
      <c r="E14" s="22">
        <f t="shared" si="13"/>
        <v>15</v>
      </c>
      <c r="F14" s="22">
        <f t="shared" si="13"/>
        <v>84</v>
      </c>
      <c r="G14" s="22">
        <f t="shared" si="13"/>
        <v>38</v>
      </c>
      <c r="H14" s="22">
        <f t="shared" si="13"/>
        <v>204</v>
      </c>
      <c r="J14" s="60"/>
      <c r="K14" s="7" t="s">
        <v>30</v>
      </c>
      <c r="L14" s="22">
        <v>24</v>
      </c>
      <c r="M14" s="22">
        <v>65</v>
      </c>
      <c r="N14" s="22">
        <v>7</v>
      </c>
      <c r="O14" s="22">
        <v>56</v>
      </c>
      <c r="P14" s="22">
        <v>17</v>
      </c>
      <c r="Q14" s="22">
        <v>138</v>
      </c>
      <c r="S14" s="60"/>
      <c r="T14" s="7" t="s">
        <v>30</v>
      </c>
      <c r="U14" s="22">
        <v>22</v>
      </c>
      <c r="V14" s="22">
        <v>60</v>
      </c>
      <c r="W14" s="22">
        <v>8</v>
      </c>
      <c r="X14" s="22">
        <v>28</v>
      </c>
      <c r="Y14" s="22">
        <v>21</v>
      </c>
      <c r="Z14" s="22">
        <v>66</v>
      </c>
    </row>
    <row r="15" spans="1:26" ht="15" thickBot="1" x14ac:dyDescent="0.35">
      <c r="A15" s="60"/>
      <c r="B15" s="7" t="s">
        <v>15</v>
      </c>
      <c r="C15" s="20">
        <f t="shared" ref="C15:H15" si="14">C14/C2</f>
        <v>3.7735849056603772E-2</v>
      </c>
      <c r="D15" s="20">
        <f t="shared" si="14"/>
        <v>7.1265678449258837E-2</v>
      </c>
      <c r="E15" s="20">
        <f t="shared" si="14"/>
        <v>2.952755905511811E-2</v>
      </c>
      <c r="F15" s="20">
        <f t="shared" si="14"/>
        <v>5.5555555555555552E-2</v>
      </c>
      <c r="G15" s="20">
        <f t="shared" si="14"/>
        <v>5.5072463768115941E-2</v>
      </c>
      <c r="H15" s="20">
        <f t="shared" si="14"/>
        <v>9.1479820627802688E-2</v>
      </c>
      <c r="J15" s="60"/>
      <c r="K15" s="7" t="s">
        <v>15</v>
      </c>
      <c r="L15" s="20">
        <f t="shared" ref="L15:Q15" si="15">L14/L2</f>
        <v>3.669724770642202E-2</v>
      </c>
      <c r="M15" s="20">
        <f t="shared" si="15"/>
        <v>8.4087968952134537E-2</v>
      </c>
      <c r="N15" s="20">
        <f t="shared" si="15"/>
        <v>2.8925619834710745E-2</v>
      </c>
      <c r="O15" s="20">
        <f t="shared" si="15"/>
        <v>7.8103207810320777E-2</v>
      </c>
      <c r="P15" s="20">
        <f t="shared" si="15"/>
        <v>6.2271062271062272E-2</v>
      </c>
      <c r="Q15" s="20">
        <f t="shared" si="15"/>
        <v>0.12625800548947849</v>
      </c>
      <c r="S15" s="60"/>
      <c r="T15" s="7" t="s">
        <v>15</v>
      </c>
      <c r="U15" s="20">
        <f t="shared" ref="U15:Z15" si="16">U14/U2</f>
        <v>3.8938053097345132E-2</v>
      </c>
      <c r="V15" s="20">
        <f t="shared" si="16"/>
        <v>6.1162079510703363E-2</v>
      </c>
      <c r="W15" s="20">
        <f t="shared" si="16"/>
        <v>3.007518796992481E-2</v>
      </c>
      <c r="X15" s="20">
        <f t="shared" si="16"/>
        <v>3.5220125786163521E-2</v>
      </c>
      <c r="Y15" s="20">
        <f t="shared" si="16"/>
        <v>5.0359712230215826E-2</v>
      </c>
      <c r="Z15" s="20">
        <f t="shared" si="16"/>
        <v>5.8047493403693931E-2</v>
      </c>
    </row>
    <row r="16" spans="1:26" ht="15" thickBot="1" x14ac:dyDescent="0.35">
      <c r="A16" s="60"/>
      <c r="B16" s="7" t="s">
        <v>26</v>
      </c>
      <c r="C16" s="20">
        <f>C14/C3</f>
        <v>3.8142620232172471E-2</v>
      </c>
      <c r="D16" s="20">
        <f>D14/D3</f>
        <v>7.1880391029327195E-2</v>
      </c>
      <c r="E16" s="20">
        <v>0</v>
      </c>
      <c r="F16" s="20">
        <f>F14/F3</f>
        <v>5.5813953488372092E-2</v>
      </c>
      <c r="G16" s="20">
        <f>G14/G3</f>
        <v>5.5800293685756244E-2</v>
      </c>
      <c r="H16" s="20">
        <f>H14/H3</f>
        <v>9.2057761732851989E-2</v>
      </c>
      <c r="J16" s="60"/>
      <c r="K16" s="7" t="s">
        <v>26</v>
      </c>
      <c r="L16" s="20">
        <f>L14/L3</f>
        <v>3.7267080745341616E-2</v>
      </c>
      <c r="M16" s="20">
        <f>M14/M3</f>
        <v>8.5301837270341213E-2</v>
      </c>
      <c r="N16" s="20">
        <v>0</v>
      </c>
      <c r="O16" s="20">
        <f>O14/O3</f>
        <v>7.8651685393258425E-2</v>
      </c>
      <c r="P16" s="20">
        <f>P14/P3</f>
        <v>6.4150943396226415E-2</v>
      </c>
      <c r="Q16" s="20">
        <f>Q14/Q3</f>
        <v>0.12660550458715597</v>
      </c>
      <c r="S16" s="60"/>
      <c r="T16" s="7" t="s">
        <v>26</v>
      </c>
      <c r="U16" s="20">
        <f>U14/U3</f>
        <v>3.9145907473309607E-2</v>
      </c>
      <c r="V16" s="20">
        <f>V14/V3</f>
        <v>6.1412487205731829E-2</v>
      </c>
      <c r="W16" s="20">
        <v>0</v>
      </c>
      <c r="X16" s="20">
        <f>X14/X3</f>
        <v>3.530895334174023E-2</v>
      </c>
      <c r="Y16" s="20">
        <f>Y14/Y3</f>
        <v>5.0480769230769232E-2</v>
      </c>
      <c r="Z16" s="20">
        <f>Z14/Z3</f>
        <v>5.8614564831261103E-2</v>
      </c>
    </row>
    <row r="17" spans="1:26" ht="15" thickBot="1" x14ac:dyDescent="0.35">
      <c r="A17" s="60"/>
      <c r="B17" s="7" t="s">
        <v>27</v>
      </c>
      <c r="C17" s="50">
        <f>L17+U17</f>
        <v>0</v>
      </c>
      <c r="D17" s="50">
        <f t="shared" ref="D17:H18" si="17">M17+V17</f>
        <v>1</v>
      </c>
      <c r="E17" s="50">
        <f t="shared" si="17"/>
        <v>0</v>
      </c>
      <c r="F17" s="50">
        <f t="shared" si="17"/>
        <v>0</v>
      </c>
      <c r="G17" s="50">
        <f t="shared" si="17"/>
        <v>0</v>
      </c>
      <c r="H17" s="50">
        <f t="shared" si="17"/>
        <v>0</v>
      </c>
      <c r="J17" s="60"/>
      <c r="K17" s="7" t="s">
        <v>27</v>
      </c>
      <c r="L17" s="50">
        <v>0</v>
      </c>
      <c r="M17" s="50">
        <v>1</v>
      </c>
      <c r="N17" s="50">
        <v>0</v>
      </c>
      <c r="O17" s="50">
        <v>0</v>
      </c>
      <c r="P17" s="50">
        <v>0</v>
      </c>
      <c r="Q17" s="50">
        <v>0</v>
      </c>
      <c r="S17" s="60"/>
      <c r="T17" s="7" t="s">
        <v>27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</row>
    <row r="18" spans="1:26" ht="29.4" thickBot="1" x14ac:dyDescent="0.35">
      <c r="A18" s="60"/>
      <c r="B18" s="13" t="s">
        <v>31</v>
      </c>
      <c r="C18" s="14">
        <f>L18+U18</f>
        <v>494</v>
      </c>
      <c r="D18" s="14">
        <f>M18+V18</f>
        <v>829</v>
      </c>
      <c r="E18" s="14">
        <f t="shared" si="17"/>
        <v>227</v>
      </c>
      <c r="F18" s="14">
        <f t="shared" si="17"/>
        <v>838</v>
      </c>
      <c r="G18" s="14">
        <f t="shared" si="17"/>
        <v>363</v>
      </c>
      <c r="H18" s="14">
        <f>Q18+Z18</f>
        <v>1127</v>
      </c>
      <c r="I18" s="68">
        <f>SUM(C18:H18)</f>
        <v>3878</v>
      </c>
      <c r="J18" s="60"/>
      <c r="K18" s="13" t="s">
        <v>31</v>
      </c>
      <c r="L18" s="14">
        <v>272</v>
      </c>
      <c r="M18" s="14">
        <v>383</v>
      </c>
      <c r="N18" s="14">
        <v>122</v>
      </c>
      <c r="O18" s="14">
        <v>418</v>
      </c>
      <c r="P18" s="14">
        <v>135</v>
      </c>
      <c r="Q18" s="14">
        <v>547</v>
      </c>
      <c r="S18" s="60"/>
      <c r="T18" s="13" t="s">
        <v>31</v>
      </c>
      <c r="U18" s="14">
        <v>222</v>
      </c>
      <c r="V18" s="14">
        <v>446</v>
      </c>
      <c r="W18" s="14">
        <v>105</v>
      </c>
      <c r="X18" s="14">
        <v>420</v>
      </c>
      <c r="Y18" s="14">
        <v>228</v>
      </c>
      <c r="Z18" s="14">
        <v>580</v>
      </c>
    </row>
    <row r="19" spans="1:26" ht="15" thickBot="1" x14ac:dyDescent="0.35">
      <c r="A19" s="60"/>
      <c r="B19" s="13" t="s">
        <v>15</v>
      </c>
      <c r="C19" s="21">
        <f t="shared" ref="C19:H19" si="18">C18/C2</f>
        <v>0.40525020508613618</v>
      </c>
      <c r="D19" s="21">
        <f t="shared" si="18"/>
        <v>0.47263397947548463</v>
      </c>
      <c r="E19" s="21">
        <f t="shared" si="18"/>
        <v>0.44685039370078738</v>
      </c>
      <c r="F19" s="21">
        <f t="shared" si="18"/>
        <v>0.55423280423280419</v>
      </c>
      <c r="G19" s="21">
        <f t="shared" si="18"/>
        <v>0.52608695652173909</v>
      </c>
      <c r="H19" s="21">
        <f t="shared" si="18"/>
        <v>0.5053811659192825</v>
      </c>
      <c r="J19" s="60"/>
      <c r="K19" s="13" t="s">
        <v>15</v>
      </c>
      <c r="L19" s="21">
        <f t="shared" ref="L19:Q19" si="19">L18/L2</f>
        <v>0.41590214067278286</v>
      </c>
      <c r="M19" s="21">
        <f t="shared" si="19"/>
        <v>0.49547218628719275</v>
      </c>
      <c r="N19" s="21">
        <f t="shared" si="19"/>
        <v>0.50413223140495866</v>
      </c>
      <c r="O19" s="21">
        <f t="shared" si="19"/>
        <v>0.5829846582984658</v>
      </c>
      <c r="P19" s="21">
        <f t="shared" si="19"/>
        <v>0.49450549450549453</v>
      </c>
      <c r="Q19" s="21">
        <f t="shared" si="19"/>
        <v>0.50045745654162854</v>
      </c>
      <c r="S19" s="60"/>
      <c r="T19" s="13" t="s">
        <v>15</v>
      </c>
      <c r="U19" s="21">
        <f t="shared" ref="U19:Z19" si="20">U18/U2</f>
        <v>0.39292035398230091</v>
      </c>
      <c r="V19" s="21">
        <f t="shared" si="20"/>
        <v>0.45463812436289502</v>
      </c>
      <c r="W19" s="21">
        <f t="shared" si="20"/>
        <v>0.39473684210526316</v>
      </c>
      <c r="X19" s="21">
        <f t="shared" si="20"/>
        <v>0.52830188679245282</v>
      </c>
      <c r="Y19" s="21">
        <f t="shared" si="20"/>
        <v>0.5467625899280576</v>
      </c>
      <c r="Z19" s="21">
        <f t="shared" si="20"/>
        <v>0.51011433597185574</v>
      </c>
    </row>
    <row r="20" spans="1:26" ht="15" thickBot="1" x14ac:dyDescent="0.35">
      <c r="A20" s="60"/>
      <c r="B20" s="13" t="s">
        <v>26</v>
      </c>
      <c r="C20" s="57">
        <f>C18/C3</f>
        <v>0.4096185737976783</v>
      </c>
      <c r="D20" s="57">
        <f>D18/D3</f>
        <v>0.47671075330649798</v>
      </c>
      <c r="E20" s="57">
        <v>0</v>
      </c>
      <c r="F20" s="57">
        <f>F18/F3</f>
        <v>0.55681063122923591</v>
      </c>
      <c r="G20" s="57">
        <f>G18/G3</f>
        <v>0.53303964757709255</v>
      </c>
      <c r="H20" s="57">
        <f>H18/H3</f>
        <v>0.50857400722021662</v>
      </c>
      <c r="I20" s="70">
        <f>I18/I3</f>
        <v>0.49369828134945892</v>
      </c>
      <c r="J20" s="60"/>
      <c r="K20" s="13" t="s">
        <v>16</v>
      </c>
      <c r="L20" s="21">
        <f>L18/L3</f>
        <v>0.42236024844720499</v>
      </c>
      <c r="M20" s="21">
        <f>M18/M3</f>
        <v>0.50262467191601046</v>
      </c>
      <c r="N20" s="21">
        <v>0</v>
      </c>
      <c r="O20" s="21">
        <f>O18/O3</f>
        <v>0.5870786516853933</v>
      </c>
      <c r="P20" s="21">
        <f>P18/P3</f>
        <v>0.50943396226415094</v>
      </c>
      <c r="Q20" s="21">
        <f>Q18/Q3</f>
        <v>0.50183486238532105</v>
      </c>
      <c r="S20" s="60"/>
      <c r="T20" s="13" t="s">
        <v>16</v>
      </c>
      <c r="U20" s="21">
        <f t="shared" ref="U20:Z20" si="21">U18/U3</f>
        <v>0.39501779359430605</v>
      </c>
      <c r="V20" s="21">
        <f t="shared" si="21"/>
        <v>0.45649948822927328</v>
      </c>
      <c r="W20" s="21">
        <f t="shared" si="21"/>
        <v>0.39473684210526316</v>
      </c>
      <c r="X20" s="21">
        <f t="shared" si="21"/>
        <v>0.52963430012610335</v>
      </c>
      <c r="Y20" s="21">
        <f t="shared" si="21"/>
        <v>0.54807692307692313</v>
      </c>
      <c r="Z20" s="21">
        <f t="shared" si="21"/>
        <v>0.51509769094138547</v>
      </c>
    </row>
    <row r="21" spans="1:26" ht="15" thickBot="1" x14ac:dyDescent="0.35">
      <c r="A21" s="61"/>
      <c r="B21" s="13" t="s">
        <v>27</v>
      </c>
      <c r="C21" s="36">
        <f t="shared" ref="C21:H23" si="22">L21+U21</f>
        <v>2</v>
      </c>
      <c r="D21" s="36">
        <f t="shared" si="22"/>
        <v>11</v>
      </c>
      <c r="E21" s="36">
        <f t="shared" si="22"/>
        <v>0</v>
      </c>
      <c r="F21" s="36">
        <f t="shared" si="22"/>
        <v>8</v>
      </c>
      <c r="G21" s="36">
        <f t="shared" si="22"/>
        <v>3</v>
      </c>
      <c r="H21" s="36">
        <f>Q21+Z21</f>
        <v>4</v>
      </c>
      <c r="J21" s="61"/>
      <c r="K21" s="13" t="s">
        <v>27</v>
      </c>
      <c r="L21" s="36">
        <v>1</v>
      </c>
      <c r="M21" s="36">
        <v>9</v>
      </c>
      <c r="N21" s="36">
        <v>0</v>
      </c>
      <c r="O21" s="36">
        <v>7</v>
      </c>
      <c r="P21" s="36">
        <v>3</v>
      </c>
      <c r="Q21" s="36">
        <v>2</v>
      </c>
      <c r="S21" s="61"/>
      <c r="T21" s="13" t="s">
        <v>27</v>
      </c>
      <c r="U21" s="36">
        <v>1</v>
      </c>
      <c r="V21" s="36">
        <v>2</v>
      </c>
      <c r="W21" s="36">
        <v>0</v>
      </c>
      <c r="X21" s="36">
        <v>1</v>
      </c>
      <c r="Y21" s="36">
        <v>0</v>
      </c>
      <c r="Z21" s="36">
        <v>2</v>
      </c>
    </row>
    <row r="22" spans="1:26" ht="15" thickBot="1" x14ac:dyDescent="0.35">
      <c r="A22" s="60" t="s">
        <v>5</v>
      </c>
      <c r="B22" s="9" t="s">
        <v>2</v>
      </c>
      <c r="C22" s="9" t="s">
        <v>9</v>
      </c>
      <c r="D22" s="9" t="s">
        <v>9</v>
      </c>
      <c r="E22" s="9">
        <f>N22+W22</f>
        <v>2556</v>
      </c>
      <c r="F22" s="9">
        <f t="shared" si="22"/>
        <v>2069</v>
      </c>
      <c r="G22" s="9">
        <f t="shared" si="22"/>
        <v>1942</v>
      </c>
      <c r="H22" s="9">
        <f>Q22+Z22</f>
        <v>3744</v>
      </c>
      <c r="J22" s="59" t="s">
        <v>5</v>
      </c>
      <c r="K22" s="9" t="s">
        <v>2</v>
      </c>
      <c r="L22" s="9" t="s">
        <v>9</v>
      </c>
      <c r="M22" s="9" t="s">
        <v>9</v>
      </c>
      <c r="N22" s="9">
        <v>1174</v>
      </c>
      <c r="O22" s="9">
        <v>894</v>
      </c>
      <c r="P22" s="9">
        <v>846</v>
      </c>
      <c r="Q22" s="9">
        <v>1943</v>
      </c>
      <c r="S22" s="59" t="s">
        <v>5</v>
      </c>
      <c r="T22" s="9" t="s">
        <v>2</v>
      </c>
      <c r="U22" s="9" t="s">
        <v>9</v>
      </c>
      <c r="V22" s="9" t="s">
        <v>9</v>
      </c>
      <c r="W22" s="9">
        <f>1310+12+47+13</f>
        <v>1382</v>
      </c>
      <c r="X22" s="9">
        <f>1167+7+1</f>
        <v>1175</v>
      </c>
      <c r="Y22" s="9">
        <f>1073+15+4+4</f>
        <v>1096</v>
      </c>
      <c r="Z22" s="9">
        <f>1772+17+7+5</f>
        <v>1801</v>
      </c>
    </row>
    <row r="23" spans="1:26" ht="15" thickBot="1" x14ac:dyDescent="0.35">
      <c r="A23" s="60"/>
      <c r="B23" s="9" t="s">
        <v>25</v>
      </c>
      <c r="C23" s="9" t="s">
        <v>9</v>
      </c>
      <c r="D23" s="9" t="s">
        <v>9</v>
      </c>
      <c r="E23" s="25">
        <f t="shared" ref="E23" si="23">N23+W23</f>
        <v>2454</v>
      </c>
      <c r="F23" s="25">
        <f t="shared" si="22"/>
        <v>2053</v>
      </c>
      <c r="G23" s="25">
        <f t="shared" si="22"/>
        <v>1929</v>
      </c>
      <c r="H23" s="25">
        <f t="shared" si="22"/>
        <v>3727</v>
      </c>
      <c r="I23" s="67">
        <f>SUM(C23:H23)</f>
        <v>10163</v>
      </c>
      <c r="J23" s="60"/>
      <c r="K23" s="9" t="s">
        <v>25</v>
      </c>
      <c r="L23" s="9" t="s">
        <v>9</v>
      </c>
      <c r="M23" s="9" t="s">
        <v>9</v>
      </c>
      <c r="N23" s="9">
        <v>1132</v>
      </c>
      <c r="O23" s="9">
        <v>886</v>
      </c>
      <c r="P23" s="9">
        <v>841</v>
      </c>
      <c r="Q23" s="9">
        <v>1938</v>
      </c>
      <c r="S23" s="60"/>
      <c r="T23" s="9" t="s">
        <v>25</v>
      </c>
      <c r="U23" s="9" t="s">
        <v>9</v>
      </c>
      <c r="V23" s="9" t="s">
        <v>9</v>
      </c>
      <c r="W23" s="9">
        <v>1322</v>
      </c>
      <c r="X23" s="9">
        <v>1167</v>
      </c>
      <c r="Y23" s="9">
        <v>1088</v>
      </c>
      <c r="Z23" s="9">
        <v>1789</v>
      </c>
    </row>
    <row r="24" spans="1:26" ht="15" thickBot="1" x14ac:dyDescent="0.35">
      <c r="A24" s="60"/>
      <c r="B24" s="9" t="s">
        <v>4</v>
      </c>
      <c r="C24" s="9" t="s">
        <v>9</v>
      </c>
      <c r="D24" s="9" t="s">
        <v>9</v>
      </c>
      <c r="E24" s="17">
        <f>E23/E22</f>
        <v>0.960093896713615</v>
      </c>
      <c r="F24" s="17">
        <f t="shared" ref="F24:G24" si="24">F23/F22</f>
        <v>0.99226679555340747</v>
      </c>
      <c r="G24" s="17">
        <f t="shared" si="24"/>
        <v>0.99330587023686923</v>
      </c>
      <c r="H24" s="17">
        <f>H23/H22</f>
        <v>0.99545940170940173</v>
      </c>
      <c r="J24" s="60"/>
      <c r="K24" s="9" t="s">
        <v>4</v>
      </c>
      <c r="L24" s="9" t="s">
        <v>9</v>
      </c>
      <c r="M24" s="9" t="s">
        <v>9</v>
      </c>
      <c r="N24" s="24">
        <f>N23/N22</f>
        <v>0.96422487223168651</v>
      </c>
      <c r="O24" s="24">
        <f>O23/O22</f>
        <v>0.99105145413870244</v>
      </c>
      <c r="P24" s="24">
        <f t="shared" ref="P24:Q24" si="25">P23/P22</f>
        <v>0.99408983451536648</v>
      </c>
      <c r="Q24" s="24">
        <f t="shared" si="25"/>
        <v>0.99742665980442613</v>
      </c>
      <c r="S24" s="60"/>
      <c r="T24" s="9" t="s">
        <v>4</v>
      </c>
      <c r="U24" s="9" t="s">
        <v>9</v>
      </c>
      <c r="V24" s="9" t="s">
        <v>9</v>
      </c>
      <c r="W24" s="24">
        <f>W23/W22</f>
        <v>0.95658465991316932</v>
      </c>
      <c r="X24" s="24">
        <f>X23/X22</f>
        <v>0.9931914893617021</v>
      </c>
      <c r="Y24" s="24">
        <f>Y23/Y22</f>
        <v>0.99270072992700731</v>
      </c>
      <c r="Z24" s="24">
        <f>Z23/Z22</f>
        <v>0.99333703498056636</v>
      </c>
    </row>
    <row r="25" spans="1:26" ht="15" thickBot="1" x14ac:dyDescent="0.35">
      <c r="A25" s="60"/>
      <c r="B25" s="9" t="s">
        <v>27</v>
      </c>
      <c r="C25" s="9" t="s">
        <v>9</v>
      </c>
      <c r="D25" s="9" t="s">
        <v>9</v>
      </c>
      <c r="E25" s="51">
        <f>N25+W25</f>
        <v>79</v>
      </c>
      <c r="F25" s="51">
        <f t="shared" ref="F25:H26" si="26">O25+X25</f>
        <v>10</v>
      </c>
      <c r="G25" s="51">
        <f t="shared" si="26"/>
        <v>58</v>
      </c>
      <c r="H25" s="51">
        <f t="shared" si="26"/>
        <v>35</v>
      </c>
      <c r="J25" s="60"/>
      <c r="K25" s="9" t="s">
        <v>27</v>
      </c>
      <c r="L25" s="9"/>
      <c r="M25" s="9"/>
      <c r="N25" s="48">
        <v>67</v>
      </c>
      <c r="O25" s="48">
        <v>10</v>
      </c>
      <c r="P25" s="48">
        <v>43</v>
      </c>
      <c r="Q25" s="48">
        <v>18</v>
      </c>
      <c r="S25" s="60"/>
      <c r="T25" s="9" t="s">
        <v>27</v>
      </c>
      <c r="U25" s="9"/>
      <c r="V25" s="9"/>
      <c r="W25" s="48">
        <v>12</v>
      </c>
      <c r="X25" s="48">
        <v>0</v>
      </c>
      <c r="Y25" s="48">
        <v>15</v>
      </c>
      <c r="Z25" s="48">
        <v>17</v>
      </c>
    </row>
    <row r="26" spans="1:26" ht="15" thickBot="1" x14ac:dyDescent="0.35">
      <c r="A26" s="60"/>
      <c r="B26" s="10" t="s">
        <v>28</v>
      </c>
      <c r="C26" s="10" t="s">
        <v>9</v>
      </c>
      <c r="D26" s="10" t="s">
        <v>9</v>
      </c>
      <c r="E26" s="11">
        <f>N26+W26</f>
        <v>1243</v>
      </c>
      <c r="F26" s="11">
        <f t="shared" si="26"/>
        <v>966</v>
      </c>
      <c r="G26" s="11">
        <f t="shared" si="26"/>
        <v>986</v>
      </c>
      <c r="H26" s="11">
        <f>Q26+Z26</f>
        <v>1860</v>
      </c>
      <c r="J26" s="60"/>
      <c r="K26" s="10" t="s">
        <v>28</v>
      </c>
      <c r="L26" s="16" t="s">
        <v>9</v>
      </c>
      <c r="M26" s="16"/>
      <c r="N26" s="16">
        <v>581</v>
      </c>
      <c r="O26" s="16">
        <v>425</v>
      </c>
      <c r="P26" s="16">
        <v>455</v>
      </c>
      <c r="Q26" s="16">
        <v>1009</v>
      </c>
      <c r="S26" s="60"/>
      <c r="T26" s="10" t="s">
        <v>28</v>
      </c>
      <c r="U26" s="16" t="s">
        <v>9</v>
      </c>
      <c r="V26" s="16" t="s">
        <v>9</v>
      </c>
      <c r="W26" s="16">
        <v>662</v>
      </c>
      <c r="X26" s="16">
        <v>541</v>
      </c>
      <c r="Y26" s="16">
        <v>531</v>
      </c>
      <c r="Z26" s="16">
        <v>851</v>
      </c>
    </row>
    <row r="27" spans="1:26" ht="15" thickBot="1" x14ac:dyDescent="0.35">
      <c r="A27" s="60"/>
      <c r="B27" s="10" t="s">
        <v>15</v>
      </c>
      <c r="C27" s="10" t="s">
        <v>9</v>
      </c>
      <c r="D27" s="10" t="s">
        <v>9</v>
      </c>
      <c r="E27" s="18">
        <f t="shared" ref="E27:G27" si="27">E26/E22</f>
        <v>0.48630672926447577</v>
      </c>
      <c r="F27" s="18">
        <f>F26/F22</f>
        <v>0.46689221846302564</v>
      </c>
      <c r="G27" s="18">
        <f t="shared" si="27"/>
        <v>0.50772399588053552</v>
      </c>
      <c r="H27" s="18">
        <f>H26/H22</f>
        <v>0.49679487179487181</v>
      </c>
      <c r="J27" s="60"/>
      <c r="K27" s="10" t="s">
        <v>15</v>
      </c>
      <c r="L27" s="18" t="s">
        <v>9</v>
      </c>
      <c r="M27" s="18" t="s">
        <v>9</v>
      </c>
      <c r="N27" s="18">
        <f>N26/N22</f>
        <v>0.4948892674616695</v>
      </c>
      <c r="O27" s="18">
        <f t="shared" ref="O27" si="28">O26/O22</f>
        <v>0.47539149888143178</v>
      </c>
      <c r="P27" s="18">
        <f>P26/P22</f>
        <v>0.5378250591016549</v>
      </c>
      <c r="Q27" s="18">
        <f>Q26/Q22</f>
        <v>0.51930005146680391</v>
      </c>
      <c r="S27" s="60"/>
      <c r="T27" s="10" t="s">
        <v>15</v>
      </c>
      <c r="U27" s="18" t="s">
        <v>9</v>
      </c>
      <c r="V27" s="18" t="s">
        <v>9</v>
      </c>
      <c r="W27" s="18">
        <f>W26/W22</f>
        <v>0.47901591895803186</v>
      </c>
      <c r="X27" s="18">
        <f t="shared" ref="X27:Z27" si="29">X26/X22</f>
        <v>0.4604255319148936</v>
      </c>
      <c r="Y27" s="18">
        <f t="shared" si="29"/>
        <v>0.48448905109489049</v>
      </c>
      <c r="Z27" s="18">
        <f t="shared" si="29"/>
        <v>0.47251526929483623</v>
      </c>
    </row>
    <row r="28" spans="1:26" ht="15" thickBot="1" x14ac:dyDescent="0.35">
      <c r="A28" s="60"/>
      <c r="B28" s="10" t="s">
        <v>26</v>
      </c>
      <c r="C28" s="10" t="s">
        <v>9</v>
      </c>
      <c r="D28" s="10" t="s">
        <v>9</v>
      </c>
      <c r="E28" s="18">
        <f t="shared" ref="E28:G28" si="30">E26/E23</f>
        <v>0.50651996740016303</v>
      </c>
      <c r="F28" s="18">
        <f>F26/F23</f>
        <v>0.47053093034583537</v>
      </c>
      <c r="G28" s="18">
        <f t="shared" si="30"/>
        <v>0.51114567133229649</v>
      </c>
      <c r="H28" s="18">
        <f>H26/H23</f>
        <v>0.49906090689562649</v>
      </c>
      <c r="J28" s="60"/>
      <c r="K28" s="10" t="s">
        <v>26</v>
      </c>
      <c r="L28" s="18" t="s">
        <v>9</v>
      </c>
      <c r="M28" s="18" t="s">
        <v>9</v>
      </c>
      <c r="N28" s="18">
        <f>N26/N23</f>
        <v>0.51325088339222613</v>
      </c>
      <c r="O28" s="18">
        <f>O26/O23</f>
        <v>0.47968397291196391</v>
      </c>
      <c r="P28" s="18">
        <f>P26/P23</f>
        <v>0.54102259215219972</v>
      </c>
      <c r="Q28" s="18">
        <f>Q26/Q23</f>
        <v>0.52063983488132093</v>
      </c>
      <c r="S28" s="60"/>
      <c r="T28" s="10" t="s">
        <v>26</v>
      </c>
      <c r="U28" s="18" t="s">
        <v>9</v>
      </c>
      <c r="V28" s="18" t="s">
        <v>9</v>
      </c>
      <c r="W28" s="18">
        <f>W26/W23</f>
        <v>0.50075642965204237</v>
      </c>
      <c r="X28" s="18">
        <f>X26/X23</f>
        <v>0.46358183376178236</v>
      </c>
      <c r="Y28" s="18">
        <f>Y26/Y23</f>
        <v>0.48805147058823528</v>
      </c>
      <c r="Z28" s="18">
        <f t="shared" ref="Z28" si="31">Z26/Z23</f>
        <v>0.47568474007825601</v>
      </c>
    </row>
    <row r="29" spans="1:26" ht="15" thickBot="1" x14ac:dyDescent="0.35">
      <c r="A29" s="60"/>
      <c r="B29" s="10" t="s">
        <v>27</v>
      </c>
      <c r="C29" s="10" t="s">
        <v>9</v>
      </c>
      <c r="D29" s="10" t="s">
        <v>9</v>
      </c>
      <c r="E29" s="33">
        <f t="shared" ref="E29:H30" si="32">N29+W29</f>
        <v>44</v>
      </c>
      <c r="F29" s="33">
        <f t="shared" si="32"/>
        <v>7</v>
      </c>
      <c r="G29" s="33">
        <f t="shared" si="32"/>
        <v>29</v>
      </c>
      <c r="H29" s="33">
        <f t="shared" si="32"/>
        <v>16</v>
      </c>
      <c r="J29" s="60"/>
      <c r="K29" s="10" t="s">
        <v>27</v>
      </c>
      <c r="L29" s="18"/>
      <c r="M29" s="18"/>
      <c r="N29" s="33">
        <v>36</v>
      </c>
      <c r="O29" s="33">
        <v>7</v>
      </c>
      <c r="P29" s="33">
        <v>25</v>
      </c>
      <c r="Q29" s="33">
        <v>10</v>
      </c>
      <c r="S29" s="60"/>
      <c r="T29" s="10" t="s">
        <v>27</v>
      </c>
      <c r="U29" s="18"/>
      <c r="V29" s="18"/>
      <c r="W29" s="33">
        <v>8</v>
      </c>
      <c r="X29" s="33">
        <v>0</v>
      </c>
      <c r="Y29" s="33">
        <v>4</v>
      </c>
      <c r="Z29" s="33">
        <v>6</v>
      </c>
    </row>
    <row r="30" spans="1:26" ht="15" thickBot="1" x14ac:dyDescent="0.35">
      <c r="A30" s="60"/>
      <c r="B30" s="12" t="s">
        <v>29</v>
      </c>
      <c r="C30" s="12" t="s">
        <v>9</v>
      </c>
      <c r="D30" s="12" t="s">
        <v>9</v>
      </c>
      <c r="E30" s="15">
        <f t="shared" si="32"/>
        <v>362</v>
      </c>
      <c r="F30" s="15">
        <f t="shared" si="32"/>
        <v>256</v>
      </c>
      <c r="G30" s="15">
        <f t="shared" si="32"/>
        <v>340</v>
      </c>
      <c r="H30" s="15">
        <f t="shared" si="32"/>
        <v>322</v>
      </c>
      <c r="J30" s="60"/>
      <c r="K30" s="12" t="s">
        <v>29</v>
      </c>
      <c r="L30" s="15" t="s">
        <v>9</v>
      </c>
      <c r="M30" s="15" t="s">
        <v>9</v>
      </c>
      <c r="N30" s="15">
        <v>169</v>
      </c>
      <c r="O30" s="15">
        <v>128</v>
      </c>
      <c r="P30" s="15">
        <v>128</v>
      </c>
      <c r="Q30" s="15">
        <v>96</v>
      </c>
      <c r="S30" s="60"/>
      <c r="T30" s="12" t="s">
        <v>29</v>
      </c>
      <c r="U30" s="15" t="s">
        <v>9</v>
      </c>
      <c r="V30" s="15" t="s">
        <v>9</v>
      </c>
      <c r="W30" s="15">
        <v>193</v>
      </c>
      <c r="X30" s="15">
        <v>128</v>
      </c>
      <c r="Y30" s="15">
        <v>212</v>
      </c>
      <c r="Z30" s="15">
        <v>226</v>
      </c>
    </row>
    <row r="31" spans="1:26" ht="15" thickBot="1" x14ac:dyDescent="0.35">
      <c r="A31" s="60"/>
      <c r="B31" s="12" t="s">
        <v>15</v>
      </c>
      <c r="C31" s="12" t="s">
        <v>9</v>
      </c>
      <c r="D31" s="12" t="s">
        <v>9</v>
      </c>
      <c r="E31" s="19">
        <f t="shared" ref="E31:H31" si="33">E30/E22</f>
        <v>0.14162754303599373</v>
      </c>
      <c r="F31" s="19">
        <f t="shared" si="33"/>
        <v>0.12373127114548091</v>
      </c>
      <c r="G31" s="19">
        <f t="shared" si="33"/>
        <v>0.17507723995880536</v>
      </c>
      <c r="H31" s="19">
        <f t="shared" si="33"/>
        <v>8.6004273504273504E-2</v>
      </c>
      <c r="J31" s="60"/>
      <c r="K31" s="12" t="s">
        <v>15</v>
      </c>
      <c r="L31" s="19" t="s">
        <v>9</v>
      </c>
      <c r="M31" s="19" t="s">
        <v>9</v>
      </c>
      <c r="N31" s="19">
        <f>N30/N22</f>
        <v>0.14395229982964225</v>
      </c>
      <c r="O31" s="19">
        <f t="shared" ref="O31:Q31" si="34">O30/O22</f>
        <v>0.14317673378076062</v>
      </c>
      <c r="P31" s="19">
        <f t="shared" si="34"/>
        <v>0.15130023640661938</v>
      </c>
      <c r="Q31" s="19">
        <f t="shared" si="34"/>
        <v>4.9408131755018014E-2</v>
      </c>
      <c r="S31" s="60"/>
      <c r="T31" s="12" t="s">
        <v>15</v>
      </c>
      <c r="U31" s="19" t="s">
        <v>9</v>
      </c>
      <c r="V31" s="19" t="s">
        <v>9</v>
      </c>
      <c r="W31" s="19">
        <f>W30/W22</f>
        <v>0.13965267727930536</v>
      </c>
      <c r="X31" s="19">
        <f t="shared" ref="X31:Z31" si="35">X30/X22</f>
        <v>0.10893617021276596</v>
      </c>
      <c r="Y31" s="19">
        <f t="shared" si="35"/>
        <v>0.19343065693430658</v>
      </c>
      <c r="Z31" s="19">
        <f t="shared" si="35"/>
        <v>0.1254858411993337</v>
      </c>
    </row>
    <row r="32" spans="1:26" ht="15" thickBot="1" x14ac:dyDescent="0.35">
      <c r="A32" s="60"/>
      <c r="B32" s="12" t="s">
        <v>26</v>
      </c>
      <c r="C32" s="12" t="s">
        <v>9</v>
      </c>
      <c r="D32" s="12" t="s">
        <v>9</v>
      </c>
      <c r="E32" s="19">
        <f t="shared" ref="E32:H32" si="36">E30/E23</f>
        <v>0.14751426242868787</v>
      </c>
      <c r="F32" s="19">
        <f t="shared" si="36"/>
        <v>0.12469556746225037</v>
      </c>
      <c r="G32" s="19">
        <f t="shared" si="36"/>
        <v>0.17625712804561949</v>
      </c>
      <c r="H32" s="19">
        <f t="shared" si="36"/>
        <v>8.6396565602361142E-2</v>
      </c>
      <c r="J32" s="60"/>
      <c r="K32" s="12" t="s">
        <v>26</v>
      </c>
      <c r="L32" s="19" t="s">
        <v>9</v>
      </c>
      <c r="M32" s="19" t="s">
        <v>9</v>
      </c>
      <c r="N32" s="19">
        <f>N30/N23</f>
        <v>0.14929328621908128</v>
      </c>
      <c r="O32" s="19">
        <f t="shared" ref="O32:Q32" si="37">O30/O23</f>
        <v>0.14446952595936793</v>
      </c>
      <c r="P32" s="19">
        <f t="shared" si="37"/>
        <v>0.15219976218787157</v>
      </c>
      <c r="Q32" s="19">
        <f t="shared" si="37"/>
        <v>4.9535603715170282E-2</v>
      </c>
      <c r="S32" s="60"/>
      <c r="T32" s="12" t="s">
        <v>26</v>
      </c>
      <c r="U32" s="19" t="s">
        <v>9</v>
      </c>
      <c r="V32" s="19" t="s">
        <v>9</v>
      </c>
      <c r="W32" s="19">
        <f>W30/W23</f>
        <v>0.1459909228441755</v>
      </c>
      <c r="X32" s="19">
        <f>X30/X23</f>
        <v>0.10968294772922023</v>
      </c>
      <c r="Y32" s="19">
        <f t="shared" ref="Y32:Z32" si="38">Y30/Y23</f>
        <v>0.19485294117647059</v>
      </c>
      <c r="Z32" s="19">
        <f t="shared" si="38"/>
        <v>0.12632755729457798</v>
      </c>
    </row>
    <row r="33" spans="1:26" ht="15" thickBot="1" x14ac:dyDescent="0.35">
      <c r="A33" s="60"/>
      <c r="B33" s="12" t="s">
        <v>27</v>
      </c>
      <c r="C33" s="12" t="s">
        <v>9</v>
      </c>
      <c r="D33" s="12" t="s">
        <v>9</v>
      </c>
      <c r="E33" s="49">
        <f t="shared" ref="E33:H34" si="39">N33+W33</f>
        <v>13</v>
      </c>
      <c r="F33" s="49">
        <f t="shared" si="39"/>
        <v>2</v>
      </c>
      <c r="G33" s="49">
        <f t="shared" si="39"/>
        <v>5</v>
      </c>
      <c r="H33" s="49">
        <f t="shared" si="39"/>
        <v>4</v>
      </c>
      <c r="J33" s="60"/>
      <c r="K33" s="12" t="s">
        <v>27</v>
      </c>
      <c r="L33" s="19"/>
      <c r="M33" s="19"/>
      <c r="N33" s="49">
        <v>11</v>
      </c>
      <c r="O33" s="49">
        <v>2</v>
      </c>
      <c r="P33" s="49">
        <v>4</v>
      </c>
      <c r="Q33" s="49">
        <v>2</v>
      </c>
      <c r="S33" s="60"/>
      <c r="T33" s="12" t="s">
        <v>27</v>
      </c>
      <c r="U33" s="19"/>
      <c r="V33" s="19"/>
      <c r="W33" s="49">
        <v>2</v>
      </c>
      <c r="X33" s="49">
        <v>0</v>
      </c>
      <c r="Y33" s="49">
        <v>1</v>
      </c>
      <c r="Z33" s="49">
        <v>2</v>
      </c>
    </row>
    <row r="34" spans="1:26" ht="15" thickBot="1" x14ac:dyDescent="0.35">
      <c r="A34" s="60"/>
      <c r="B34" s="7" t="s">
        <v>30</v>
      </c>
      <c r="C34" s="7" t="s">
        <v>9</v>
      </c>
      <c r="D34" s="7" t="s">
        <v>9</v>
      </c>
      <c r="E34" s="7">
        <f t="shared" si="39"/>
        <v>128</v>
      </c>
      <c r="F34" s="7">
        <f t="shared" si="39"/>
        <v>127</v>
      </c>
      <c r="G34" s="7">
        <f t="shared" si="39"/>
        <v>122</v>
      </c>
      <c r="H34" s="7">
        <f t="shared" si="39"/>
        <v>357</v>
      </c>
      <c r="J34" s="60"/>
      <c r="K34" s="7" t="s">
        <v>30</v>
      </c>
      <c r="L34" s="8" t="s">
        <v>9</v>
      </c>
      <c r="M34" s="8" t="s">
        <v>9</v>
      </c>
      <c r="N34" s="22">
        <v>68</v>
      </c>
      <c r="O34" s="22">
        <v>73</v>
      </c>
      <c r="P34" s="22">
        <v>72</v>
      </c>
      <c r="Q34" s="22">
        <v>228</v>
      </c>
      <c r="S34" s="60"/>
      <c r="T34" s="7" t="s">
        <v>30</v>
      </c>
      <c r="U34" s="8" t="s">
        <v>9</v>
      </c>
      <c r="V34" s="8" t="s">
        <v>9</v>
      </c>
      <c r="W34" s="22">
        <v>60</v>
      </c>
      <c r="X34" s="22">
        <v>54</v>
      </c>
      <c r="Y34" s="22">
        <v>50</v>
      </c>
      <c r="Z34" s="22">
        <v>129</v>
      </c>
    </row>
    <row r="35" spans="1:26" ht="15" thickBot="1" x14ac:dyDescent="0.35">
      <c r="A35" s="60"/>
      <c r="B35" s="7" t="s">
        <v>15</v>
      </c>
      <c r="C35" s="7" t="s">
        <v>9</v>
      </c>
      <c r="D35" s="7" t="s">
        <v>9</v>
      </c>
      <c r="E35" s="20">
        <f t="shared" ref="E35:G35" si="40">E34/E22</f>
        <v>5.0078247261345854E-2</v>
      </c>
      <c r="F35" s="20">
        <f t="shared" si="40"/>
        <v>6.1382310294828421E-2</v>
      </c>
      <c r="G35" s="20">
        <f t="shared" si="40"/>
        <v>6.2821833161688975E-2</v>
      </c>
      <c r="H35" s="20">
        <f>H34/H22</f>
        <v>9.5352564102564097E-2</v>
      </c>
      <c r="J35" s="60"/>
      <c r="K35" s="7" t="s">
        <v>15</v>
      </c>
      <c r="L35" s="20" t="s">
        <v>9</v>
      </c>
      <c r="M35" s="20" t="s">
        <v>9</v>
      </c>
      <c r="N35" s="20">
        <f>N34/N22</f>
        <v>5.7921635434412269E-2</v>
      </c>
      <c r="O35" s="20">
        <f t="shared" ref="O35:Q35" si="41">O34/O22</f>
        <v>8.1655480984340043E-2</v>
      </c>
      <c r="P35" s="20">
        <f t="shared" si="41"/>
        <v>8.5106382978723402E-2</v>
      </c>
      <c r="Q35" s="20">
        <f t="shared" si="41"/>
        <v>0.11734431291816778</v>
      </c>
      <c r="S35" s="60"/>
      <c r="T35" s="7" t="s">
        <v>15</v>
      </c>
      <c r="U35" s="20" t="s">
        <v>9</v>
      </c>
      <c r="V35" s="20" t="s">
        <v>9</v>
      </c>
      <c r="W35" s="20">
        <f>W34/W22</f>
        <v>4.3415340086830678E-2</v>
      </c>
      <c r="X35" s="20">
        <f t="shared" ref="X35:Z35" si="42">X34/X22</f>
        <v>4.5957446808510639E-2</v>
      </c>
      <c r="Y35" s="20">
        <f t="shared" si="42"/>
        <v>4.5620437956204379E-2</v>
      </c>
      <c r="Z35" s="20">
        <f t="shared" si="42"/>
        <v>7.1626873958911721E-2</v>
      </c>
    </row>
    <row r="36" spans="1:26" ht="15" thickBot="1" x14ac:dyDescent="0.35">
      <c r="A36" s="60"/>
      <c r="B36" s="7" t="s">
        <v>26</v>
      </c>
      <c r="C36" s="7" t="s">
        <v>9</v>
      </c>
      <c r="D36" s="7" t="s">
        <v>9</v>
      </c>
      <c r="E36" s="20">
        <f t="shared" ref="E36:G36" si="43">E34/E23</f>
        <v>5.2159739201303991E-2</v>
      </c>
      <c r="F36" s="20">
        <f t="shared" si="43"/>
        <v>6.1860691670725769E-2</v>
      </c>
      <c r="G36" s="20">
        <f t="shared" si="43"/>
        <v>6.3245204769310517E-2</v>
      </c>
      <c r="H36" s="20">
        <f>H34/H23</f>
        <v>9.5787496646096051E-2</v>
      </c>
      <c r="J36" s="60"/>
      <c r="K36" s="7" t="s">
        <v>26</v>
      </c>
      <c r="L36" s="20" t="s">
        <v>9</v>
      </c>
      <c r="M36" s="20" t="s">
        <v>9</v>
      </c>
      <c r="N36" s="20">
        <f>N34/N23</f>
        <v>6.0070671378091869E-2</v>
      </c>
      <c r="O36" s="20">
        <f>O34/O23</f>
        <v>8.2392776523702027E-2</v>
      </c>
      <c r="P36" s="20">
        <f>P34/P23</f>
        <v>8.5612366230677764E-2</v>
      </c>
      <c r="Q36" s="20">
        <f t="shared" ref="Q36" si="44">Q34/Q23</f>
        <v>0.11764705882352941</v>
      </c>
      <c r="S36" s="60"/>
      <c r="T36" s="7" t="s">
        <v>26</v>
      </c>
      <c r="U36" s="20" t="s">
        <v>9</v>
      </c>
      <c r="V36" s="20" t="s">
        <v>9</v>
      </c>
      <c r="W36" s="20">
        <f>W34/W23</f>
        <v>4.5385779122541603E-2</v>
      </c>
      <c r="X36" s="20">
        <f t="shared" ref="X36:Z36" si="45">X34/X23</f>
        <v>4.6272493573264781E-2</v>
      </c>
      <c r="Y36" s="20">
        <f t="shared" si="45"/>
        <v>4.595588235294118E-2</v>
      </c>
      <c r="Z36" s="20">
        <f t="shared" si="45"/>
        <v>7.2107322526551151E-2</v>
      </c>
    </row>
    <row r="37" spans="1:26" ht="15" thickBot="1" x14ac:dyDescent="0.35">
      <c r="A37" s="60"/>
      <c r="B37" s="7" t="s">
        <v>27</v>
      </c>
      <c r="C37" s="7" t="s">
        <v>9</v>
      </c>
      <c r="D37" s="7" t="s">
        <v>9</v>
      </c>
      <c r="E37" s="50">
        <f t="shared" ref="E37:H38" si="46">N37+W37</f>
        <v>3</v>
      </c>
      <c r="F37" s="50">
        <f t="shared" si="46"/>
        <v>0</v>
      </c>
      <c r="G37" s="50">
        <f t="shared" si="46"/>
        <v>3</v>
      </c>
      <c r="H37" s="50">
        <f t="shared" si="46"/>
        <v>5</v>
      </c>
      <c r="J37" s="60"/>
      <c r="K37" s="7" t="s">
        <v>27</v>
      </c>
      <c r="L37" s="20"/>
      <c r="M37" s="20"/>
      <c r="N37" s="50">
        <v>3</v>
      </c>
      <c r="O37" s="50">
        <v>0</v>
      </c>
      <c r="P37" s="50">
        <v>3</v>
      </c>
      <c r="Q37" s="50">
        <v>3</v>
      </c>
      <c r="S37" s="60"/>
      <c r="T37" s="7" t="s">
        <v>27</v>
      </c>
      <c r="U37" s="20"/>
      <c r="V37" s="20"/>
      <c r="W37" s="50">
        <v>0</v>
      </c>
      <c r="X37" s="50">
        <v>0</v>
      </c>
      <c r="Y37" s="50">
        <v>0</v>
      </c>
      <c r="Z37" s="50">
        <v>2</v>
      </c>
    </row>
    <row r="38" spans="1:26" ht="29.4" thickBot="1" x14ac:dyDescent="0.35">
      <c r="A38" s="60"/>
      <c r="B38" s="13" t="s">
        <v>31</v>
      </c>
      <c r="C38" s="13" t="s">
        <v>9</v>
      </c>
      <c r="D38" s="13" t="s">
        <v>9</v>
      </c>
      <c r="E38" s="14">
        <f t="shared" si="46"/>
        <v>1439</v>
      </c>
      <c r="F38" s="14">
        <f t="shared" si="46"/>
        <v>1121</v>
      </c>
      <c r="G38" s="14">
        <f t="shared" si="46"/>
        <v>1146</v>
      </c>
      <c r="H38" s="14">
        <f t="shared" si="46"/>
        <v>2259</v>
      </c>
      <c r="I38" s="68">
        <f>SUM(C38:H38)</f>
        <v>5965</v>
      </c>
      <c r="J38" s="60"/>
      <c r="K38" s="13" t="s">
        <v>31</v>
      </c>
      <c r="L38" s="14" t="s">
        <v>9</v>
      </c>
      <c r="M38" s="14" t="s">
        <v>9</v>
      </c>
      <c r="N38" s="14">
        <v>667</v>
      </c>
      <c r="O38" s="14">
        <v>503</v>
      </c>
      <c r="P38" s="14">
        <v>506</v>
      </c>
      <c r="Q38" s="14">
        <v>1189</v>
      </c>
      <c r="S38" s="60"/>
      <c r="T38" s="13" t="s">
        <v>31</v>
      </c>
      <c r="U38" s="14" t="s">
        <v>9</v>
      </c>
      <c r="V38" s="14" t="s">
        <v>9</v>
      </c>
      <c r="W38" s="14">
        <v>772</v>
      </c>
      <c r="X38" s="14">
        <v>618</v>
      </c>
      <c r="Y38" s="14">
        <v>640</v>
      </c>
      <c r="Z38" s="14">
        <v>1070</v>
      </c>
    </row>
    <row r="39" spans="1:26" ht="15" thickBot="1" x14ac:dyDescent="0.35">
      <c r="A39" s="60"/>
      <c r="B39" s="13" t="s">
        <v>15</v>
      </c>
      <c r="C39" s="13" t="s">
        <v>9</v>
      </c>
      <c r="D39" s="13" t="s">
        <v>9</v>
      </c>
      <c r="E39" s="21">
        <f t="shared" ref="E39:H39" si="47">E38/E22</f>
        <v>0.56298904538341155</v>
      </c>
      <c r="F39" s="21">
        <f t="shared" si="47"/>
        <v>0.54180763653939101</v>
      </c>
      <c r="G39" s="21">
        <f t="shared" si="47"/>
        <v>0.59011328527291451</v>
      </c>
      <c r="H39" s="21">
        <f t="shared" si="47"/>
        <v>0.60336538461538458</v>
      </c>
      <c r="J39" s="60"/>
      <c r="K39" s="13" t="s">
        <v>15</v>
      </c>
      <c r="L39" s="21" t="s">
        <v>9</v>
      </c>
      <c r="M39" s="21" t="s">
        <v>9</v>
      </c>
      <c r="N39" s="21">
        <f>N38/N22</f>
        <v>0.56814310051107331</v>
      </c>
      <c r="O39" s="21">
        <f t="shared" ref="O39:Q39" si="48">O38/O22</f>
        <v>0.56263982102908272</v>
      </c>
      <c r="P39" s="21">
        <f t="shared" si="48"/>
        <v>0.59810874704491723</v>
      </c>
      <c r="Q39" s="21">
        <f t="shared" si="48"/>
        <v>0.61194029850746268</v>
      </c>
      <c r="S39" s="60"/>
      <c r="T39" s="13" t="s">
        <v>15</v>
      </c>
      <c r="U39" s="21" t="s">
        <v>9</v>
      </c>
      <c r="V39" s="21" t="s">
        <v>9</v>
      </c>
      <c r="W39" s="21">
        <f>W38/W22</f>
        <v>0.55861070911722144</v>
      </c>
      <c r="X39" s="21">
        <f t="shared" ref="X39:Z39" si="49">X38/X22</f>
        <v>0.52595744680851064</v>
      </c>
      <c r="Y39" s="21">
        <f t="shared" si="49"/>
        <v>0.58394160583941601</v>
      </c>
      <c r="Z39" s="21">
        <f t="shared" si="49"/>
        <v>0.59411438089950031</v>
      </c>
    </row>
    <row r="40" spans="1:26" ht="15" thickBot="1" x14ac:dyDescent="0.35">
      <c r="A40" s="61"/>
      <c r="B40" s="13" t="s">
        <v>16</v>
      </c>
      <c r="C40" s="58" t="s">
        <v>9</v>
      </c>
      <c r="D40" s="58" t="s">
        <v>9</v>
      </c>
      <c r="E40" s="57">
        <f t="shared" ref="E40:H40" si="50">E38/E23</f>
        <v>0.58638956805215969</v>
      </c>
      <c r="F40" s="57">
        <f t="shared" si="50"/>
        <v>0.5460301997077448</v>
      </c>
      <c r="G40" s="57">
        <f t="shared" si="50"/>
        <v>0.59409020217729391</v>
      </c>
      <c r="H40" s="57">
        <f t="shared" si="50"/>
        <v>0.60611752079420445</v>
      </c>
      <c r="I40" s="70">
        <f>I38/I23</f>
        <v>0.5869329922267047</v>
      </c>
      <c r="J40" s="61"/>
      <c r="K40" s="13" t="s">
        <v>16</v>
      </c>
      <c r="L40" s="21" t="s">
        <v>9</v>
      </c>
      <c r="M40" s="21" t="s">
        <v>9</v>
      </c>
      <c r="N40" s="21">
        <f>N38/N23</f>
        <v>0.58922261484098937</v>
      </c>
      <c r="O40" s="21">
        <f t="shared" ref="O40:Q40" si="51">O38/O23</f>
        <v>0.56772009029345372</v>
      </c>
      <c r="P40" s="21">
        <f t="shared" si="51"/>
        <v>0.60166468489892988</v>
      </c>
      <c r="Q40" s="21">
        <f t="shared" si="51"/>
        <v>0.61351909184726527</v>
      </c>
      <c r="S40" s="61"/>
      <c r="T40" s="13" t="s">
        <v>16</v>
      </c>
      <c r="U40" s="21" t="s">
        <v>9</v>
      </c>
      <c r="V40" s="21" t="s">
        <v>9</v>
      </c>
      <c r="W40" s="21">
        <f>W38/W23</f>
        <v>0.58396369137670201</v>
      </c>
      <c r="X40" s="21">
        <f t="shared" ref="X40:Z40" si="52">X38/X23</f>
        <v>0.5295629820051414</v>
      </c>
      <c r="Y40" s="21">
        <f>Y38/Y23</f>
        <v>0.58823529411764708</v>
      </c>
      <c r="Z40" s="21">
        <f t="shared" si="52"/>
        <v>0.59809949692565678</v>
      </c>
    </row>
    <row r="41" spans="1:26" ht="15" thickBot="1" x14ac:dyDescent="0.35">
      <c r="A41" s="54"/>
      <c r="B41" s="13" t="s">
        <v>27</v>
      </c>
      <c r="C41" s="13" t="s">
        <v>9</v>
      </c>
      <c r="D41" s="13" t="s">
        <v>9</v>
      </c>
      <c r="E41" s="36">
        <f t="shared" ref="E41:H43" si="53">N41+W41</f>
        <v>52</v>
      </c>
      <c r="F41" s="36">
        <f t="shared" si="53"/>
        <v>7</v>
      </c>
      <c r="G41" s="36">
        <f>P41+Y41</f>
        <v>30</v>
      </c>
      <c r="H41" s="36">
        <f t="shared" si="53"/>
        <v>18</v>
      </c>
      <c r="J41" s="54"/>
      <c r="K41" s="13" t="s">
        <v>27</v>
      </c>
      <c r="L41" s="21"/>
      <c r="M41" s="21"/>
      <c r="N41" s="36">
        <v>44</v>
      </c>
      <c r="O41" s="36">
        <v>7</v>
      </c>
      <c r="P41" s="36">
        <v>26</v>
      </c>
      <c r="Q41" s="36">
        <v>10</v>
      </c>
      <c r="S41" s="54"/>
      <c r="T41" s="13" t="s">
        <v>27</v>
      </c>
      <c r="U41" s="21"/>
      <c r="V41" s="21"/>
      <c r="W41" s="36">
        <v>8</v>
      </c>
      <c r="X41" s="36">
        <v>0</v>
      </c>
      <c r="Y41" s="36">
        <v>4</v>
      </c>
      <c r="Z41" s="36">
        <v>8</v>
      </c>
    </row>
    <row r="42" spans="1:26" ht="15" thickBot="1" x14ac:dyDescent="0.35">
      <c r="A42" s="59" t="s">
        <v>7</v>
      </c>
      <c r="B42" s="9" t="s">
        <v>2</v>
      </c>
      <c r="C42" s="9" t="s">
        <v>9</v>
      </c>
      <c r="D42" s="9" t="s">
        <v>9</v>
      </c>
      <c r="E42" s="9">
        <f t="shared" si="53"/>
        <v>1585</v>
      </c>
      <c r="F42" s="9">
        <f t="shared" si="53"/>
        <v>1810</v>
      </c>
      <c r="G42" s="9">
        <f t="shared" si="53"/>
        <v>1370</v>
      </c>
      <c r="H42" s="9">
        <f>Q42+Z42</f>
        <v>1525</v>
      </c>
      <c r="J42" s="59" t="s">
        <v>7</v>
      </c>
      <c r="K42" s="9" t="s">
        <v>2</v>
      </c>
      <c r="L42" s="9" t="s">
        <v>9</v>
      </c>
      <c r="M42" s="9" t="s">
        <v>9</v>
      </c>
      <c r="N42" s="9">
        <v>672</v>
      </c>
      <c r="O42" s="9">
        <v>752</v>
      </c>
      <c r="P42" s="9">
        <v>689</v>
      </c>
      <c r="Q42" s="9">
        <v>721</v>
      </c>
      <c r="S42" s="59" t="s">
        <v>7</v>
      </c>
      <c r="T42" s="9" t="s">
        <v>2</v>
      </c>
      <c r="U42" s="9" t="s">
        <v>9</v>
      </c>
      <c r="V42" s="9" t="s">
        <v>9</v>
      </c>
      <c r="W42" s="9">
        <v>913</v>
      </c>
      <c r="X42" s="9">
        <v>1058</v>
      </c>
      <c r="Y42" s="9">
        <v>681</v>
      </c>
      <c r="Z42" s="9">
        <v>804</v>
      </c>
    </row>
    <row r="43" spans="1:26" ht="15" thickBot="1" x14ac:dyDescent="0.35">
      <c r="A43" s="60"/>
      <c r="B43" s="9" t="s">
        <v>25</v>
      </c>
      <c r="C43" s="9" t="s">
        <v>9</v>
      </c>
      <c r="D43" s="9" t="s">
        <v>9</v>
      </c>
      <c r="E43" s="9">
        <f>N43+W43</f>
        <v>1549</v>
      </c>
      <c r="F43" s="9">
        <f t="shared" si="53"/>
        <v>1786</v>
      </c>
      <c r="G43" s="9">
        <f t="shared" si="53"/>
        <v>1326</v>
      </c>
      <c r="H43" s="9">
        <f t="shared" si="53"/>
        <v>1483</v>
      </c>
      <c r="I43" s="67">
        <f>SUM(C43:H43)</f>
        <v>6144</v>
      </c>
      <c r="J43" s="60"/>
      <c r="K43" s="9" t="s">
        <v>25</v>
      </c>
      <c r="L43" s="9" t="s">
        <v>9</v>
      </c>
      <c r="M43" s="9" t="s">
        <v>9</v>
      </c>
      <c r="N43" s="9">
        <v>649</v>
      </c>
      <c r="O43" s="9">
        <v>733</v>
      </c>
      <c r="P43" s="9">
        <v>658</v>
      </c>
      <c r="Q43" s="9">
        <v>688</v>
      </c>
      <c r="S43" s="60"/>
      <c r="T43" s="9" t="s">
        <v>25</v>
      </c>
      <c r="U43" s="9" t="s">
        <v>9</v>
      </c>
      <c r="V43" s="9" t="s">
        <v>9</v>
      </c>
      <c r="W43" s="9">
        <v>900</v>
      </c>
      <c r="X43" s="9">
        <v>1053</v>
      </c>
      <c r="Y43" s="9">
        <v>668</v>
      </c>
      <c r="Z43" s="9">
        <v>795</v>
      </c>
    </row>
    <row r="44" spans="1:26" ht="15" customHeight="1" thickBot="1" x14ac:dyDescent="0.35">
      <c r="A44" s="60"/>
      <c r="B44" s="9" t="s">
        <v>4</v>
      </c>
      <c r="C44" s="9" t="s">
        <v>9</v>
      </c>
      <c r="D44" s="9" t="s">
        <v>9</v>
      </c>
      <c r="E44" s="17">
        <f>E43/E42</f>
        <v>0.97728706624605677</v>
      </c>
      <c r="F44" s="17">
        <f>F43/F42</f>
        <v>0.9867403314917127</v>
      </c>
      <c r="G44" s="17">
        <f>G43/G42</f>
        <v>0.96788321167883207</v>
      </c>
      <c r="H44" s="17">
        <f>H43/H42</f>
        <v>0.97245901639344268</v>
      </c>
      <c r="J44" s="60"/>
      <c r="K44" s="9" t="s">
        <v>4</v>
      </c>
      <c r="L44" s="9" t="s">
        <v>9</v>
      </c>
      <c r="M44" s="9" t="s">
        <v>9</v>
      </c>
      <c r="N44" s="24">
        <f>N43/N42</f>
        <v>0.96577380952380953</v>
      </c>
      <c r="O44" s="24">
        <f>O43/O42</f>
        <v>0.97473404255319152</v>
      </c>
      <c r="P44" s="24">
        <f>P43/P42</f>
        <v>0.95500725689404931</v>
      </c>
      <c r="Q44" s="24">
        <f>Q43/Q42</f>
        <v>0.95423023578363386</v>
      </c>
      <c r="S44" s="60"/>
      <c r="T44" s="9" t="s">
        <v>4</v>
      </c>
      <c r="U44" s="9" t="s">
        <v>9</v>
      </c>
      <c r="V44" s="9" t="s">
        <v>9</v>
      </c>
      <c r="W44" s="24">
        <f>W43/W42</f>
        <v>0.98576122672508215</v>
      </c>
      <c r="X44" s="24">
        <f>X43/X42</f>
        <v>0.99527410207939504</v>
      </c>
      <c r="Y44" s="24">
        <f>Y43/Y42</f>
        <v>0.98091042584434651</v>
      </c>
      <c r="Z44" s="24">
        <f>Z43/Z42</f>
        <v>0.98880597014925375</v>
      </c>
    </row>
    <row r="45" spans="1:26" ht="15" customHeight="1" thickBot="1" x14ac:dyDescent="0.35">
      <c r="A45" s="60"/>
      <c r="B45" s="9" t="s">
        <v>27</v>
      </c>
      <c r="C45" s="9" t="s">
        <v>9</v>
      </c>
      <c r="D45" s="9" t="s">
        <v>9</v>
      </c>
      <c r="E45" s="51">
        <f>N45+W45</f>
        <v>41</v>
      </c>
      <c r="F45" s="51">
        <f t="shared" ref="F45:H46" si="54">O45+X45</f>
        <v>20</v>
      </c>
      <c r="G45" s="51">
        <f t="shared" si="54"/>
        <v>44</v>
      </c>
      <c r="H45" s="51">
        <f t="shared" si="54"/>
        <v>32</v>
      </c>
      <c r="J45" s="60"/>
      <c r="K45" s="9" t="s">
        <v>27</v>
      </c>
      <c r="L45" s="9" t="s">
        <v>9</v>
      </c>
      <c r="M45" s="9" t="s">
        <v>9</v>
      </c>
      <c r="N45" s="48">
        <v>29</v>
      </c>
      <c r="O45" s="48">
        <v>14</v>
      </c>
      <c r="P45" s="48">
        <v>32</v>
      </c>
      <c r="Q45" s="48">
        <v>16</v>
      </c>
      <c r="S45" s="60"/>
      <c r="T45" s="9" t="s">
        <v>27</v>
      </c>
      <c r="U45" s="9"/>
      <c r="V45" s="9"/>
      <c r="W45" s="48">
        <v>12</v>
      </c>
      <c r="X45" s="48">
        <v>6</v>
      </c>
      <c r="Y45" s="48">
        <v>12</v>
      </c>
      <c r="Z45" s="48">
        <v>16</v>
      </c>
    </row>
    <row r="46" spans="1:26" ht="15" customHeight="1" thickBot="1" x14ac:dyDescent="0.35">
      <c r="A46" s="60"/>
      <c r="B46" s="10" t="s">
        <v>28</v>
      </c>
      <c r="C46" s="10" t="s">
        <v>9</v>
      </c>
      <c r="D46" s="10" t="s">
        <v>9</v>
      </c>
      <c r="E46" s="16">
        <f>N46+W46</f>
        <v>945</v>
      </c>
      <c r="F46" s="16">
        <f t="shared" si="54"/>
        <v>966</v>
      </c>
      <c r="G46" s="16">
        <f t="shared" si="54"/>
        <v>819</v>
      </c>
      <c r="H46" s="16">
        <f t="shared" si="54"/>
        <v>824</v>
      </c>
      <c r="J46" s="60"/>
      <c r="K46" s="10" t="s">
        <v>28</v>
      </c>
      <c r="L46" s="16"/>
      <c r="M46" s="16" t="s">
        <v>9</v>
      </c>
      <c r="N46" s="16">
        <v>383</v>
      </c>
      <c r="O46" s="16">
        <v>398</v>
      </c>
      <c r="P46" s="16">
        <v>419</v>
      </c>
      <c r="Q46" s="16">
        <v>348</v>
      </c>
      <c r="S46" s="60"/>
      <c r="T46" s="10" t="s">
        <v>28</v>
      </c>
      <c r="U46" s="16" t="s">
        <v>9</v>
      </c>
      <c r="V46" s="16" t="s">
        <v>9</v>
      </c>
      <c r="W46" s="16">
        <v>562</v>
      </c>
      <c r="X46" s="16">
        <v>568</v>
      </c>
      <c r="Y46" s="16">
        <v>400</v>
      </c>
      <c r="Z46" s="16">
        <v>476</v>
      </c>
    </row>
    <row r="47" spans="1:26" ht="15" customHeight="1" thickBot="1" x14ac:dyDescent="0.35">
      <c r="A47" s="60"/>
      <c r="B47" s="10" t="s">
        <v>15</v>
      </c>
      <c r="C47" s="10" t="s">
        <v>9</v>
      </c>
      <c r="D47" s="10" t="s">
        <v>9</v>
      </c>
      <c r="E47" s="18">
        <f>E46/E42</f>
        <v>0.59621451104100942</v>
      </c>
      <c r="F47" s="18">
        <f>F46/F42</f>
        <v>0.53370165745856357</v>
      </c>
      <c r="G47" s="18">
        <f>G46/G42</f>
        <v>0.59781021897810216</v>
      </c>
      <c r="H47" s="18">
        <f>H46/H42</f>
        <v>0.54032786885245898</v>
      </c>
      <c r="J47" s="60"/>
      <c r="K47" s="10" t="s">
        <v>15</v>
      </c>
      <c r="L47" s="18" t="s">
        <v>9</v>
      </c>
      <c r="M47" s="18" t="s">
        <v>9</v>
      </c>
      <c r="N47" s="18">
        <f>N46/N42</f>
        <v>0.56994047619047616</v>
      </c>
      <c r="O47" s="18">
        <f>O46/O42</f>
        <v>0.5292553191489362</v>
      </c>
      <c r="P47" s="18">
        <f>P46/P42</f>
        <v>0.60812772133526849</v>
      </c>
      <c r="Q47" s="18">
        <f>Q46/Q42</f>
        <v>0.48266296809986131</v>
      </c>
      <c r="S47" s="60"/>
      <c r="T47" s="10" t="s">
        <v>15</v>
      </c>
      <c r="U47" s="18" t="s">
        <v>9</v>
      </c>
      <c r="V47" s="18" t="s">
        <v>9</v>
      </c>
      <c r="W47" s="18">
        <f>W46/W42</f>
        <v>0.61555312157721798</v>
      </c>
      <c r="X47" s="18">
        <f>X46/X42</f>
        <v>0.53686200378071836</v>
      </c>
      <c r="Y47" s="18">
        <f>Y46/Y42</f>
        <v>0.58737151248164465</v>
      </c>
      <c r="Z47" s="18">
        <f>Z46/Z42</f>
        <v>0.59203980099502485</v>
      </c>
    </row>
    <row r="48" spans="1:26" ht="15" customHeight="1" thickBot="1" x14ac:dyDescent="0.35">
      <c r="A48" s="60"/>
      <c r="B48" s="10" t="s">
        <v>26</v>
      </c>
      <c r="C48" s="10" t="s">
        <v>9</v>
      </c>
      <c r="D48" s="10" t="s">
        <v>9</v>
      </c>
      <c r="E48" s="18">
        <f>E46/E43</f>
        <v>0.61007101355713367</v>
      </c>
      <c r="F48" s="18">
        <f>F46/F43</f>
        <v>0.54087346024636063</v>
      </c>
      <c r="G48" s="18">
        <f>G46/G43</f>
        <v>0.61764705882352944</v>
      </c>
      <c r="H48" s="18">
        <f>H46/H43</f>
        <v>0.55563047875927174</v>
      </c>
      <c r="J48" s="60"/>
      <c r="K48" s="10" t="s">
        <v>26</v>
      </c>
      <c r="L48" s="18" t="s">
        <v>9</v>
      </c>
      <c r="M48" s="18" t="s">
        <v>9</v>
      </c>
      <c r="N48" s="18">
        <f>N46/N43</f>
        <v>0.59013867488443761</v>
      </c>
      <c r="O48" s="18">
        <f>O46/O43</f>
        <v>0.5429740791268759</v>
      </c>
      <c r="P48" s="18">
        <f>P46/P43</f>
        <v>0.63677811550151975</v>
      </c>
      <c r="Q48" s="18">
        <f>Q46/Q43</f>
        <v>0.5058139534883721</v>
      </c>
      <c r="S48" s="60"/>
      <c r="T48" s="10" t="s">
        <v>26</v>
      </c>
      <c r="U48" s="18" t="s">
        <v>9</v>
      </c>
      <c r="V48" s="18" t="s">
        <v>9</v>
      </c>
      <c r="W48" s="18">
        <f>W46/W43</f>
        <v>0.62444444444444447</v>
      </c>
      <c r="X48" s="18">
        <f>X46/X43</f>
        <v>0.53941120607787274</v>
      </c>
      <c r="Y48" s="18">
        <f>Y46/Y43</f>
        <v>0.59880239520958078</v>
      </c>
      <c r="Z48" s="18">
        <f>Z46/Z43</f>
        <v>0.59874213836477985</v>
      </c>
    </row>
    <row r="49" spans="1:26" ht="15" customHeight="1" thickBot="1" x14ac:dyDescent="0.35">
      <c r="A49" s="60"/>
      <c r="B49" s="10" t="s">
        <v>27</v>
      </c>
      <c r="C49" s="10" t="s">
        <v>9</v>
      </c>
      <c r="D49" s="10" t="s">
        <v>9</v>
      </c>
      <c r="E49" s="33">
        <f t="shared" ref="E49:H50" si="55">N49+W49</f>
        <v>20</v>
      </c>
      <c r="F49" s="33">
        <f t="shared" si="55"/>
        <v>10</v>
      </c>
      <c r="G49" s="33">
        <f t="shared" si="55"/>
        <v>27</v>
      </c>
      <c r="H49" s="33">
        <f t="shared" si="55"/>
        <v>8</v>
      </c>
      <c r="J49" s="60"/>
      <c r="K49" s="10" t="s">
        <v>27</v>
      </c>
      <c r="L49" s="18"/>
      <c r="M49" s="18"/>
      <c r="N49" s="33">
        <v>14</v>
      </c>
      <c r="O49" s="33">
        <v>8</v>
      </c>
      <c r="P49" s="33">
        <v>21</v>
      </c>
      <c r="Q49" s="33">
        <v>4</v>
      </c>
      <c r="S49" s="60"/>
      <c r="T49" s="10" t="s">
        <v>27</v>
      </c>
      <c r="U49" s="18"/>
      <c r="V49" s="18"/>
      <c r="W49" s="33">
        <v>6</v>
      </c>
      <c r="X49" s="33">
        <v>2</v>
      </c>
      <c r="Y49" s="33">
        <v>6</v>
      </c>
      <c r="Z49" s="33">
        <v>4</v>
      </c>
    </row>
    <row r="50" spans="1:26" ht="15" customHeight="1" thickBot="1" x14ac:dyDescent="0.35">
      <c r="A50" s="60"/>
      <c r="B50" s="12" t="s">
        <v>29</v>
      </c>
      <c r="C50" s="12" t="s">
        <v>9</v>
      </c>
      <c r="D50" s="12" t="s">
        <v>9</v>
      </c>
      <c r="E50" s="15">
        <f t="shared" si="55"/>
        <v>260</v>
      </c>
      <c r="F50" s="15">
        <f t="shared" si="55"/>
        <v>285</v>
      </c>
      <c r="G50" s="15">
        <f t="shared" si="55"/>
        <v>235</v>
      </c>
      <c r="H50" s="15">
        <f t="shared" si="55"/>
        <v>120</v>
      </c>
      <c r="J50" s="60"/>
      <c r="K50" s="12" t="s">
        <v>29</v>
      </c>
      <c r="L50" s="15" t="s">
        <v>9</v>
      </c>
      <c r="M50" s="15" t="s">
        <v>9</v>
      </c>
      <c r="N50" s="15">
        <v>109</v>
      </c>
      <c r="O50" s="15">
        <v>131</v>
      </c>
      <c r="P50" s="15">
        <v>106</v>
      </c>
      <c r="Q50" s="15">
        <v>47</v>
      </c>
      <c r="S50" s="60"/>
      <c r="T50" s="12" t="s">
        <v>29</v>
      </c>
      <c r="U50" s="15" t="s">
        <v>9</v>
      </c>
      <c r="V50" s="15" t="s">
        <v>9</v>
      </c>
      <c r="W50" s="15">
        <v>151</v>
      </c>
      <c r="X50" s="15">
        <v>154</v>
      </c>
      <c r="Y50" s="15">
        <v>129</v>
      </c>
      <c r="Z50" s="15">
        <v>73</v>
      </c>
    </row>
    <row r="51" spans="1:26" ht="15" customHeight="1" thickBot="1" x14ac:dyDescent="0.35">
      <c r="A51" s="60"/>
      <c r="B51" s="12" t="s">
        <v>15</v>
      </c>
      <c r="C51" s="12" t="s">
        <v>9</v>
      </c>
      <c r="D51" s="12" t="s">
        <v>9</v>
      </c>
      <c r="E51" s="23">
        <f>E50/E42</f>
        <v>0.16403785488958991</v>
      </c>
      <c r="F51" s="23">
        <f>F50/F42</f>
        <v>0.15745856353591159</v>
      </c>
      <c r="G51" s="23">
        <f>G50/G42</f>
        <v>0.17153284671532848</v>
      </c>
      <c r="H51" s="23">
        <f>H50/H42</f>
        <v>7.8688524590163941E-2</v>
      </c>
      <c r="J51" s="60"/>
      <c r="K51" s="12" t="s">
        <v>15</v>
      </c>
      <c r="L51" s="19" t="s">
        <v>9</v>
      </c>
      <c r="M51" s="19" t="s">
        <v>9</v>
      </c>
      <c r="N51" s="19">
        <f>N50/N42</f>
        <v>0.16220238095238096</v>
      </c>
      <c r="O51" s="19">
        <f>O50/O42</f>
        <v>0.17420212765957446</v>
      </c>
      <c r="P51" s="19">
        <f>P50/P42</f>
        <v>0.15384615384615385</v>
      </c>
      <c r="Q51" s="19">
        <f>Q50/Q42</f>
        <v>6.5187239944521497E-2</v>
      </c>
      <c r="S51" s="60"/>
      <c r="T51" s="12" t="s">
        <v>15</v>
      </c>
      <c r="U51" s="19" t="s">
        <v>9</v>
      </c>
      <c r="V51" s="19" t="s">
        <v>9</v>
      </c>
      <c r="W51" s="19">
        <f>W50/W42</f>
        <v>0.16538882803943045</v>
      </c>
      <c r="X51" s="19">
        <f>X50/X42</f>
        <v>0.14555765595463138</v>
      </c>
      <c r="Y51" s="19">
        <f>Y50/Y42</f>
        <v>0.1894273127753304</v>
      </c>
      <c r="Z51" s="19">
        <f>Z50/Z42</f>
        <v>9.0796019900497515E-2</v>
      </c>
    </row>
    <row r="52" spans="1:26" ht="15" customHeight="1" thickBot="1" x14ac:dyDescent="0.35">
      <c r="A52" s="60"/>
      <c r="B52" s="12" t="s">
        <v>26</v>
      </c>
      <c r="C52" s="12" t="s">
        <v>9</v>
      </c>
      <c r="D52" s="12" t="s">
        <v>9</v>
      </c>
      <c r="E52" s="23">
        <f>E50/E43</f>
        <v>0.16785022595222723</v>
      </c>
      <c r="F52" s="23">
        <f>F50/F43</f>
        <v>0.15957446808510639</v>
      </c>
      <c r="G52" s="23">
        <f>G50/G43</f>
        <v>0.17722473604826547</v>
      </c>
      <c r="H52" s="23">
        <f>H50/H43</f>
        <v>8.0917060013486183E-2</v>
      </c>
      <c r="J52" s="60"/>
      <c r="K52" s="12" t="s">
        <v>26</v>
      </c>
      <c r="L52" s="19" t="s">
        <v>9</v>
      </c>
      <c r="M52" s="19" t="s">
        <v>9</v>
      </c>
      <c r="N52" s="19">
        <f>N50/N43</f>
        <v>0.1679506933744222</v>
      </c>
      <c r="O52" s="19">
        <f>O50/O43</f>
        <v>0.17871759890859482</v>
      </c>
      <c r="P52" s="19">
        <f>P50/P43</f>
        <v>0.16109422492401215</v>
      </c>
      <c r="Q52" s="19">
        <f>Q50/Q43</f>
        <v>6.8313953488372089E-2</v>
      </c>
      <c r="S52" s="60"/>
      <c r="T52" s="12" t="s">
        <v>26</v>
      </c>
      <c r="U52" s="19" t="s">
        <v>9</v>
      </c>
      <c r="V52" s="19" t="s">
        <v>9</v>
      </c>
      <c r="W52" s="19">
        <f>W50/W43</f>
        <v>0.16777777777777778</v>
      </c>
      <c r="X52" s="19">
        <f>X50/X43</f>
        <v>0.14624881291547959</v>
      </c>
      <c r="Y52" s="19">
        <f>Y50/Y43</f>
        <v>0.19311377245508982</v>
      </c>
      <c r="Z52" s="19">
        <f>Z50/Z43</f>
        <v>9.1823899371069176E-2</v>
      </c>
    </row>
    <row r="53" spans="1:26" ht="15" customHeight="1" thickBot="1" x14ac:dyDescent="0.35">
      <c r="A53" s="60"/>
      <c r="B53" s="12" t="s">
        <v>27</v>
      </c>
      <c r="C53" s="12" t="s">
        <v>9</v>
      </c>
      <c r="D53" s="12" t="s">
        <v>9</v>
      </c>
      <c r="E53" s="15">
        <f t="shared" ref="E53:H54" si="56">N53+W53</f>
        <v>3</v>
      </c>
      <c r="F53" s="15">
        <f t="shared" si="56"/>
        <v>2</v>
      </c>
      <c r="G53" s="15">
        <f t="shared" si="56"/>
        <v>4</v>
      </c>
      <c r="H53" s="15">
        <f t="shared" si="56"/>
        <v>0</v>
      </c>
      <c r="J53" s="60"/>
      <c r="K53" s="12" t="s">
        <v>27</v>
      </c>
      <c r="L53" s="19" t="s">
        <v>9</v>
      </c>
      <c r="M53" s="19" t="s">
        <v>9</v>
      </c>
      <c r="N53" s="49">
        <v>2</v>
      </c>
      <c r="O53" s="49">
        <v>2</v>
      </c>
      <c r="P53" s="49">
        <v>4</v>
      </c>
      <c r="Q53" s="49">
        <v>0</v>
      </c>
      <c r="S53" s="60"/>
      <c r="T53" s="12" t="s">
        <v>27</v>
      </c>
      <c r="U53" s="19"/>
      <c r="V53" s="19"/>
      <c r="W53" s="49">
        <v>1</v>
      </c>
      <c r="X53" s="49">
        <v>0</v>
      </c>
      <c r="Y53" s="49">
        <v>0</v>
      </c>
      <c r="Z53" s="49">
        <v>0</v>
      </c>
    </row>
    <row r="54" spans="1:26" ht="15" customHeight="1" thickBot="1" x14ac:dyDescent="0.35">
      <c r="A54" s="60"/>
      <c r="B54" s="7" t="s">
        <v>30</v>
      </c>
      <c r="C54" s="7" t="s">
        <v>9</v>
      </c>
      <c r="D54" s="7" t="s">
        <v>9</v>
      </c>
      <c r="E54" s="7">
        <f t="shared" si="56"/>
        <v>135</v>
      </c>
      <c r="F54" s="7">
        <f t="shared" si="56"/>
        <v>182</v>
      </c>
      <c r="G54" s="7">
        <f t="shared" si="56"/>
        <v>107</v>
      </c>
      <c r="H54" s="7">
        <f t="shared" si="56"/>
        <v>181</v>
      </c>
      <c r="J54" s="60"/>
      <c r="K54" s="7" t="s">
        <v>30</v>
      </c>
      <c r="L54" s="8" t="s">
        <v>9</v>
      </c>
      <c r="M54" s="8" t="s">
        <v>9</v>
      </c>
      <c r="N54" s="22">
        <v>70</v>
      </c>
      <c r="O54" s="22">
        <v>98</v>
      </c>
      <c r="P54" s="22">
        <v>51</v>
      </c>
      <c r="Q54" s="22">
        <v>126</v>
      </c>
      <c r="S54" s="60"/>
      <c r="T54" s="7" t="s">
        <v>30</v>
      </c>
      <c r="U54" s="8" t="s">
        <v>9</v>
      </c>
      <c r="V54" s="8" t="s">
        <v>9</v>
      </c>
      <c r="W54" s="22">
        <v>65</v>
      </c>
      <c r="X54" s="22">
        <v>84</v>
      </c>
      <c r="Y54" s="22">
        <v>56</v>
      </c>
      <c r="Z54" s="22">
        <v>55</v>
      </c>
    </row>
    <row r="55" spans="1:26" ht="15" customHeight="1" thickBot="1" x14ac:dyDescent="0.35">
      <c r="A55" s="60"/>
      <c r="B55" s="7" t="s">
        <v>15</v>
      </c>
      <c r="C55" s="7" t="s">
        <v>9</v>
      </c>
      <c r="D55" s="7" t="s">
        <v>9</v>
      </c>
      <c r="E55" s="20">
        <f>E54/E42</f>
        <v>8.5173501577287064E-2</v>
      </c>
      <c r="F55" s="20">
        <f>F54/F42</f>
        <v>0.10055248618784531</v>
      </c>
      <c r="G55" s="20">
        <f>G54/G42</f>
        <v>7.8102189781021902E-2</v>
      </c>
      <c r="H55" s="20">
        <f>H54/H42</f>
        <v>0.11868852459016394</v>
      </c>
      <c r="J55" s="60"/>
      <c r="K55" s="7" t="s">
        <v>15</v>
      </c>
      <c r="L55" s="20" t="s">
        <v>9</v>
      </c>
      <c r="M55" s="20" t="s">
        <v>9</v>
      </c>
      <c r="N55" s="20">
        <f>N54/N42</f>
        <v>0.10416666666666667</v>
      </c>
      <c r="O55" s="20">
        <f>O54/O42</f>
        <v>0.13031914893617022</v>
      </c>
      <c r="P55" s="20">
        <f>P54/P42</f>
        <v>7.4020319303338175E-2</v>
      </c>
      <c r="Q55" s="20">
        <f>Q54/Q42</f>
        <v>0.17475728155339806</v>
      </c>
      <c r="S55" s="60"/>
      <c r="T55" s="7" t="s">
        <v>15</v>
      </c>
      <c r="U55" s="20" t="s">
        <v>9</v>
      </c>
      <c r="V55" s="20" t="s">
        <v>9</v>
      </c>
      <c r="W55" s="20">
        <f>W54/W42</f>
        <v>7.1193866374589271E-2</v>
      </c>
      <c r="X55" s="20">
        <f>X54/X42</f>
        <v>7.9395085066162566E-2</v>
      </c>
      <c r="Y55" s="20">
        <f>Y54/Y42</f>
        <v>8.223201174743025E-2</v>
      </c>
      <c r="Z55" s="20">
        <f>Z54/Z42</f>
        <v>6.8407960199004969E-2</v>
      </c>
    </row>
    <row r="56" spans="1:26" ht="15" customHeight="1" thickBot="1" x14ac:dyDescent="0.35">
      <c r="A56" s="60"/>
      <c r="B56" s="7" t="s">
        <v>26</v>
      </c>
      <c r="C56" s="7" t="s">
        <v>9</v>
      </c>
      <c r="D56" s="7" t="s">
        <v>9</v>
      </c>
      <c r="E56" s="20">
        <f>E54/E43</f>
        <v>8.7153001936733379E-2</v>
      </c>
      <c r="F56" s="20">
        <f>F54/F43</f>
        <v>0.1019036954087346</v>
      </c>
      <c r="G56" s="20">
        <f>G54/G43</f>
        <v>8.069381598793364E-2</v>
      </c>
      <c r="H56" s="20">
        <f>H54/H43</f>
        <v>0.12204989885367498</v>
      </c>
      <c r="J56" s="60"/>
      <c r="K56" s="7" t="s">
        <v>26</v>
      </c>
      <c r="L56" s="20" t="s">
        <v>9</v>
      </c>
      <c r="M56" s="20" t="s">
        <v>9</v>
      </c>
      <c r="N56" s="20">
        <f>N54/N43</f>
        <v>0.10785824345146379</v>
      </c>
      <c r="O56" s="20">
        <f>O54/O43</f>
        <v>0.13369713506139155</v>
      </c>
      <c r="P56" s="20">
        <f>P54/P43</f>
        <v>7.7507598784194526E-2</v>
      </c>
      <c r="Q56" s="20">
        <f>Q54/Q43</f>
        <v>0.18313953488372092</v>
      </c>
      <c r="S56" s="60"/>
      <c r="T56" s="7" t="s">
        <v>26</v>
      </c>
      <c r="U56" s="20" t="s">
        <v>9</v>
      </c>
      <c r="V56" s="20" t="s">
        <v>9</v>
      </c>
      <c r="W56" s="20">
        <f>W54/W43</f>
        <v>7.2222222222222215E-2</v>
      </c>
      <c r="X56" s="20">
        <f>X54/X43</f>
        <v>7.9772079772079771E-2</v>
      </c>
      <c r="Y56" s="20">
        <f>Y54/Y43</f>
        <v>8.3832335329341312E-2</v>
      </c>
      <c r="Z56" s="20">
        <f>Z54/Z43</f>
        <v>6.9182389937106917E-2</v>
      </c>
    </row>
    <row r="57" spans="1:26" ht="15" customHeight="1" thickBot="1" x14ac:dyDescent="0.35">
      <c r="A57" s="60"/>
      <c r="B57" s="7" t="s">
        <v>27</v>
      </c>
      <c r="C57" s="7"/>
      <c r="D57" s="7"/>
      <c r="E57" s="50">
        <f t="shared" ref="E57:H58" si="57">N57+W57</f>
        <v>2</v>
      </c>
      <c r="F57" s="50">
        <f t="shared" si="57"/>
        <v>3</v>
      </c>
      <c r="G57" s="50">
        <f t="shared" si="57"/>
        <v>0</v>
      </c>
      <c r="H57" s="50">
        <f t="shared" si="57"/>
        <v>0</v>
      </c>
      <c r="J57" s="60"/>
      <c r="K57" s="7" t="s">
        <v>27</v>
      </c>
      <c r="L57" s="20"/>
      <c r="M57" s="20"/>
      <c r="N57" s="50">
        <v>0</v>
      </c>
      <c r="O57" s="50">
        <v>3</v>
      </c>
      <c r="P57" s="50">
        <v>0</v>
      </c>
      <c r="Q57" s="50">
        <v>0</v>
      </c>
      <c r="S57" s="60"/>
      <c r="T57" s="7" t="s">
        <v>27</v>
      </c>
      <c r="U57" s="20"/>
      <c r="V57" s="20"/>
      <c r="W57" s="50">
        <v>2</v>
      </c>
      <c r="X57" s="50">
        <v>0</v>
      </c>
      <c r="Y57" s="50">
        <v>0</v>
      </c>
      <c r="Z57" s="50">
        <v>0</v>
      </c>
    </row>
    <row r="58" spans="1:26" ht="29.4" thickBot="1" x14ac:dyDescent="0.35">
      <c r="A58" s="60"/>
      <c r="B58" s="13" t="s">
        <v>31</v>
      </c>
      <c r="C58" s="26" t="s">
        <v>9</v>
      </c>
      <c r="D58" s="26" t="s">
        <v>9</v>
      </c>
      <c r="E58" s="27">
        <f t="shared" si="57"/>
        <v>1053</v>
      </c>
      <c r="F58" s="27">
        <f t="shared" si="57"/>
        <v>1134</v>
      </c>
      <c r="G58" s="27">
        <f t="shared" si="57"/>
        <v>919</v>
      </c>
      <c r="H58" s="27">
        <f t="shared" si="57"/>
        <v>973</v>
      </c>
      <c r="I58" s="68">
        <f>SUM(C58:H58)</f>
        <v>4079</v>
      </c>
      <c r="J58" s="60"/>
      <c r="K58" s="13" t="s">
        <v>31</v>
      </c>
      <c r="L58" s="27" t="s">
        <v>9</v>
      </c>
      <c r="M58" s="27" t="s">
        <v>9</v>
      </c>
      <c r="N58" s="27">
        <v>438</v>
      </c>
      <c r="O58" s="27">
        <v>473</v>
      </c>
      <c r="P58" s="27">
        <v>456</v>
      </c>
      <c r="Q58" s="27">
        <v>438</v>
      </c>
      <c r="S58" s="60"/>
      <c r="T58" s="13" t="s">
        <v>31</v>
      </c>
      <c r="U58" s="27" t="s">
        <v>9</v>
      </c>
      <c r="V58" s="27" t="s">
        <v>9</v>
      </c>
      <c r="W58" s="27">
        <v>615</v>
      </c>
      <c r="X58" s="27">
        <v>661</v>
      </c>
      <c r="Y58" s="27">
        <v>463</v>
      </c>
      <c r="Z58" s="27">
        <v>535</v>
      </c>
    </row>
    <row r="59" spans="1:26" ht="15" customHeight="1" thickBot="1" x14ac:dyDescent="0.35">
      <c r="A59" s="60"/>
      <c r="B59" s="13" t="s">
        <v>15</v>
      </c>
      <c r="C59" s="26" t="s">
        <v>9</v>
      </c>
      <c r="D59" s="26" t="s">
        <v>9</v>
      </c>
      <c r="E59" s="28">
        <f>E58/E42</f>
        <v>0.66435331230283912</v>
      </c>
      <c r="F59" s="28">
        <f>F58/F42</f>
        <v>0.62651933701657458</v>
      </c>
      <c r="G59" s="28">
        <f>G58/G42</f>
        <v>0.67080291970802919</v>
      </c>
      <c r="H59" s="28">
        <f>H58/H42</f>
        <v>0.6380327868852459</v>
      </c>
      <c r="J59" s="60"/>
      <c r="K59" s="13" t="s">
        <v>15</v>
      </c>
      <c r="L59" s="28" t="s">
        <v>9</v>
      </c>
      <c r="M59" s="28" t="s">
        <v>9</v>
      </c>
      <c r="N59" s="28">
        <f>N58/N42</f>
        <v>0.6517857142857143</v>
      </c>
      <c r="O59" s="28">
        <f>O58/O42</f>
        <v>0.62898936170212771</v>
      </c>
      <c r="P59" s="28">
        <f>P58/P42</f>
        <v>0.66182873730043545</v>
      </c>
      <c r="Q59" s="28">
        <f>Q58/Q42</f>
        <v>0.60748959778085987</v>
      </c>
      <c r="S59" s="60"/>
      <c r="T59" s="13" t="s">
        <v>15</v>
      </c>
      <c r="U59" s="28" t="s">
        <v>9</v>
      </c>
      <c r="V59" s="28" t="s">
        <v>9</v>
      </c>
      <c r="W59" s="28">
        <f>W58/W42</f>
        <v>0.67360350492880616</v>
      </c>
      <c r="X59" s="28">
        <f>X58/X42</f>
        <v>0.62476370510396972</v>
      </c>
      <c r="Y59" s="28">
        <f>Y58/Y42</f>
        <v>0.67988252569750363</v>
      </c>
      <c r="Z59" s="28">
        <f>Z58/Z42</f>
        <v>0.66542288557213936</v>
      </c>
    </row>
    <row r="60" spans="1:26" ht="15" customHeight="1" thickBot="1" x14ac:dyDescent="0.35">
      <c r="A60" s="60"/>
      <c r="B60" s="13" t="s">
        <v>16</v>
      </c>
      <c r="C60" s="26" t="s">
        <v>9</v>
      </c>
      <c r="D60" s="26" t="s">
        <v>9</v>
      </c>
      <c r="E60" s="28">
        <f>E58/E43</f>
        <v>0.67979341510652036</v>
      </c>
      <c r="F60" s="28">
        <f>F58/F43</f>
        <v>0.63493840985442329</v>
      </c>
      <c r="G60" s="28">
        <f>G58/G43</f>
        <v>0.69306184012066363</v>
      </c>
      <c r="H60" s="28">
        <f>H58/H43</f>
        <v>0.6561024949426838</v>
      </c>
      <c r="I60" s="70">
        <f>I58/I43</f>
        <v>0.66389973958333337</v>
      </c>
      <c r="J60" s="60"/>
      <c r="K60" s="13" t="s">
        <v>16</v>
      </c>
      <c r="L60" s="28" t="s">
        <v>9</v>
      </c>
      <c r="M60" s="28" t="s">
        <v>9</v>
      </c>
      <c r="N60" s="28">
        <f>N58/N43</f>
        <v>0.67488443759630201</v>
      </c>
      <c r="O60" s="28">
        <f>O58/O43</f>
        <v>0.64529331514324695</v>
      </c>
      <c r="P60" s="28">
        <f>P58/P43</f>
        <v>0.69300911854103342</v>
      </c>
      <c r="Q60" s="28">
        <f>Q58/Q43</f>
        <v>0.63662790697674421</v>
      </c>
      <c r="S60" s="60"/>
      <c r="T60" s="13" t="s">
        <v>16</v>
      </c>
      <c r="U60" s="28"/>
      <c r="V60" s="28"/>
      <c r="W60" s="28">
        <f>W58/W43</f>
        <v>0.68333333333333335</v>
      </c>
      <c r="X60" s="28">
        <f>X58/X43</f>
        <v>0.62773029439696104</v>
      </c>
      <c r="Y60" s="28">
        <f>Y58/Y43</f>
        <v>0.69311377245508987</v>
      </c>
      <c r="Z60" s="28">
        <f>Z58/Z43</f>
        <v>0.67295597484276726</v>
      </c>
    </row>
    <row r="61" spans="1:26" ht="15" thickBot="1" x14ac:dyDescent="0.35">
      <c r="A61" s="61"/>
      <c r="B61" s="13" t="s">
        <v>27</v>
      </c>
      <c r="C61" s="26" t="s">
        <v>9</v>
      </c>
      <c r="D61" s="26" t="s">
        <v>9</v>
      </c>
      <c r="E61" s="27">
        <f t="shared" ref="E61:H61" si="58">N61+W61</f>
        <v>20</v>
      </c>
      <c r="F61" s="27">
        <f t="shared" si="58"/>
        <v>11</v>
      </c>
      <c r="G61" s="27">
        <f t="shared" si="58"/>
        <v>28</v>
      </c>
      <c r="H61" s="27">
        <f t="shared" si="58"/>
        <v>8</v>
      </c>
      <c r="J61" s="61"/>
      <c r="K61" s="13" t="s">
        <v>27</v>
      </c>
      <c r="L61" s="28" t="s">
        <v>9</v>
      </c>
      <c r="M61" s="28" t="s">
        <v>9</v>
      </c>
      <c r="N61" s="27">
        <v>14</v>
      </c>
      <c r="O61" s="27">
        <v>9</v>
      </c>
      <c r="P61" s="27">
        <v>22</v>
      </c>
      <c r="Q61" s="27">
        <v>4</v>
      </c>
      <c r="S61" s="61"/>
      <c r="T61" s="13" t="s">
        <v>27</v>
      </c>
      <c r="U61" s="28" t="s">
        <v>9</v>
      </c>
      <c r="V61" s="28" t="s">
        <v>9</v>
      </c>
      <c r="W61" s="27">
        <v>6</v>
      </c>
      <c r="X61" s="27">
        <v>2</v>
      </c>
      <c r="Y61" s="27">
        <v>6</v>
      </c>
      <c r="Z61" s="27">
        <v>4</v>
      </c>
    </row>
    <row r="62" spans="1:26" ht="14.7" hidden="1" customHeight="1" x14ac:dyDescent="0.3">
      <c r="A62" s="59" t="s">
        <v>8</v>
      </c>
      <c r="B62" s="2" t="s">
        <v>2</v>
      </c>
      <c r="C62" s="3" t="s">
        <v>9</v>
      </c>
      <c r="D62" s="3" t="s">
        <v>9</v>
      </c>
      <c r="E62" s="3" t="e">
        <f>N62+#REF!+#REF!</f>
        <v>#REF!</v>
      </c>
      <c r="F62" s="3" t="s">
        <v>9</v>
      </c>
      <c r="G62" s="3" t="e">
        <f>P62+#REF!+#REF!</f>
        <v>#REF!</v>
      </c>
      <c r="H62" s="3" t="s">
        <v>9</v>
      </c>
      <c r="J62" s="59" t="s">
        <v>8</v>
      </c>
      <c r="K62" s="9" t="s">
        <v>2</v>
      </c>
      <c r="L62" s="9" t="s">
        <v>9</v>
      </c>
      <c r="M62" s="9" t="s">
        <v>9</v>
      </c>
      <c r="N62" s="9">
        <f>699571+69132+854</f>
        <v>769557</v>
      </c>
      <c r="O62" s="9" t="s">
        <v>9</v>
      </c>
      <c r="P62" s="9">
        <f>372867+8528+76</f>
        <v>381471</v>
      </c>
      <c r="Q62" s="9" t="s">
        <v>9</v>
      </c>
      <c r="S62" s="59" t="s">
        <v>8</v>
      </c>
      <c r="T62" s="9" t="s">
        <v>2</v>
      </c>
      <c r="U62" s="9" t="s">
        <v>9</v>
      </c>
      <c r="V62" s="9" t="s">
        <v>9</v>
      </c>
      <c r="W62" s="9">
        <f>699571+69132+854</f>
        <v>769557</v>
      </c>
      <c r="X62" s="9" t="s">
        <v>9</v>
      </c>
      <c r="Y62" s="9">
        <f>372867+8528+76</f>
        <v>381471</v>
      </c>
      <c r="Z62" s="9" t="s">
        <v>9</v>
      </c>
    </row>
    <row r="63" spans="1:26" ht="14.7" hidden="1" customHeight="1" x14ac:dyDescent="0.3">
      <c r="A63" s="60"/>
      <c r="B63" s="2" t="s">
        <v>3</v>
      </c>
      <c r="C63" s="3" t="s">
        <v>9</v>
      </c>
      <c r="D63" s="3" t="s">
        <v>9</v>
      </c>
      <c r="E63" s="3" t="e">
        <f>#REF!+#REF!+#REF!</f>
        <v>#REF!</v>
      </c>
      <c r="F63" s="3" t="s">
        <v>9</v>
      </c>
      <c r="G63" s="3" t="e">
        <f>#REF!+#REF!+#REF!</f>
        <v>#REF!</v>
      </c>
      <c r="H63" s="3" t="s">
        <v>9</v>
      </c>
      <c r="J63" s="60"/>
      <c r="K63" s="9" t="s">
        <v>3</v>
      </c>
      <c r="L63" s="9" t="s">
        <v>9</v>
      </c>
      <c r="M63" s="9" t="s">
        <v>9</v>
      </c>
      <c r="N63" s="9">
        <v>61932</v>
      </c>
      <c r="O63" s="9" t="s">
        <v>9</v>
      </c>
      <c r="P63" s="9">
        <v>8528</v>
      </c>
      <c r="Q63" s="9" t="s">
        <v>9</v>
      </c>
      <c r="S63" s="60"/>
      <c r="T63" s="9" t="s">
        <v>3</v>
      </c>
      <c r="U63" s="9" t="s">
        <v>9</v>
      </c>
      <c r="V63" s="9" t="s">
        <v>9</v>
      </c>
      <c r="W63" s="9">
        <v>61932</v>
      </c>
      <c r="X63" s="9" t="s">
        <v>9</v>
      </c>
      <c r="Y63" s="9">
        <v>8528</v>
      </c>
      <c r="Z63" s="9" t="s">
        <v>9</v>
      </c>
    </row>
    <row r="64" spans="1:26" ht="14.7" hidden="1" customHeight="1" x14ac:dyDescent="0.3">
      <c r="A64" s="60"/>
      <c r="B64" s="2" t="s">
        <v>4</v>
      </c>
      <c r="C64" s="3" t="s">
        <v>9</v>
      </c>
      <c r="D64" s="3" t="s">
        <v>9</v>
      </c>
      <c r="E64" s="5" t="e">
        <f>E63/E62 *100</f>
        <v>#REF!</v>
      </c>
      <c r="F64" s="5" t="s">
        <v>9</v>
      </c>
      <c r="G64" s="5" t="e">
        <f>G63/G62 *100</f>
        <v>#REF!</v>
      </c>
      <c r="H64" s="3" t="s">
        <v>9</v>
      </c>
      <c r="J64" s="60"/>
      <c r="K64" s="9" t="s">
        <v>4</v>
      </c>
      <c r="L64" s="9"/>
      <c r="M64" s="9"/>
      <c r="N64" s="24">
        <f>N63/N62</f>
        <v>8.047746950518285E-2</v>
      </c>
      <c r="O64" s="9" t="s">
        <v>9</v>
      </c>
      <c r="P64" s="24">
        <f>P63/P62</f>
        <v>2.2355565691756386E-2</v>
      </c>
      <c r="Q64" s="9" t="s">
        <v>9</v>
      </c>
      <c r="S64" s="60"/>
      <c r="T64" s="9" t="s">
        <v>4</v>
      </c>
      <c r="U64" s="9"/>
      <c r="V64" s="9"/>
      <c r="W64" s="24">
        <f>W63/W62</f>
        <v>8.047746950518285E-2</v>
      </c>
      <c r="X64" s="9" t="s">
        <v>9</v>
      </c>
      <c r="Y64" s="24">
        <f>Y63/Y62</f>
        <v>2.2355565691756386E-2</v>
      </c>
      <c r="Z64" s="9" t="s">
        <v>9</v>
      </c>
    </row>
    <row r="65" spans="1:26" ht="14.7" hidden="1" customHeight="1" x14ac:dyDescent="0.3">
      <c r="A65" s="60"/>
      <c r="B65" s="2" t="s">
        <v>13</v>
      </c>
      <c r="C65" s="3"/>
      <c r="D65" s="3"/>
      <c r="E65" s="6">
        <f>43619+32694</f>
        <v>76313</v>
      </c>
      <c r="F65" s="6"/>
      <c r="G65" s="6">
        <f>21083+1652</f>
        <v>22735</v>
      </c>
      <c r="H65" s="3"/>
      <c r="J65" s="60"/>
      <c r="K65" s="10" t="s">
        <v>13</v>
      </c>
      <c r="L65" s="16"/>
      <c r="M65" s="16"/>
      <c r="N65" s="16"/>
      <c r="O65" s="16"/>
      <c r="P65" s="16"/>
      <c r="Q65" s="16"/>
      <c r="S65" s="60"/>
      <c r="T65" s="10" t="s">
        <v>13</v>
      </c>
      <c r="U65" s="16"/>
      <c r="V65" s="16"/>
      <c r="W65" s="16"/>
      <c r="X65" s="16"/>
      <c r="Y65" s="16"/>
      <c r="Z65" s="16"/>
    </row>
    <row r="66" spans="1:26" ht="14.7" hidden="1" customHeight="1" x14ac:dyDescent="0.3">
      <c r="A66" s="60"/>
      <c r="B66" s="2" t="s">
        <v>15</v>
      </c>
      <c r="C66" s="3" t="e">
        <f>C65/C62</f>
        <v>#VALUE!</v>
      </c>
      <c r="D66" s="3" t="e">
        <f t="shared" ref="D66:H66" si="59">D65/D62</f>
        <v>#VALUE!</v>
      </c>
      <c r="E66" s="3" t="e">
        <f t="shared" si="59"/>
        <v>#REF!</v>
      </c>
      <c r="F66" s="3" t="e">
        <f t="shared" si="59"/>
        <v>#VALUE!</v>
      </c>
      <c r="G66" s="3" t="e">
        <f t="shared" si="59"/>
        <v>#REF!</v>
      </c>
      <c r="H66" s="3" t="e">
        <f t="shared" si="59"/>
        <v>#VALUE!</v>
      </c>
      <c r="J66" s="60"/>
      <c r="K66" s="10" t="s">
        <v>15</v>
      </c>
      <c r="L66" s="18" t="e">
        <f t="shared" ref="L66:Q66" si="60">L65/B323</f>
        <v>#DIV/0!</v>
      </c>
      <c r="M66" s="18" t="e">
        <f t="shared" si="60"/>
        <v>#DIV/0!</v>
      </c>
      <c r="N66" s="18" t="e">
        <f t="shared" si="60"/>
        <v>#DIV/0!</v>
      </c>
      <c r="O66" s="18" t="e">
        <f t="shared" si="60"/>
        <v>#DIV/0!</v>
      </c>
      <c r="P66" s="18" t="e">
        <f t="shared" si="60"/>
        <v>#DIV/0!</v>
      </c>
      <c r="Q66" s="18" t="e">
        <f t="shared" si="60"/>
        <v>#DIV/0!</v>
      </c>
      <c r="S66" s="60"/>
      <c r="T66" s="10" t="s">
        <v>15</v>
      </c>
      <c r="U66" s="18" t="e">
        <f t="shared" ref="U66:Z66" si="61">U65/K323</f>
        <v>#DIV/0!</v>
      </c>
      <c r="V66" s="18" t="e">
        <f t="shared" si="61"/>
        <v>#DIV/0!</v>
      </c>
      <c r="W66" s="18" t="e">
        <f t="shared" si="61"/>
        <v>#DIV/0!</v>
      </c>
      <c r="X66" s="18" t="e">
        <f t="shared" si="61"/>
        <v>#DIV/0!</v>
      </c>
      <c r="Y66" s="18" t="e">
        <f t="shared" si="61"/>
        <v>#DIV/0!</v>
      </c>
      <c r="Z66" s="18" t="e">
        <f t="shared" si="61"/>
        <v>#DIV/0!</v>
      </c>
    </row>
    <row r="67" spans="1:26" ht="14.7" hidden="1" customHeight="1" x14ac:dyDescent="0.3">
      <c r="A67" s="60"/>
      <c r="B67" s="2" t="s">
        <v>16</v>
      </c>
      <c r="C67" s="3" t="e">
        <f>C65/C63</f>
        <v>#VALUE!</v>
      </c>
      <c r="D67" s="3" t="e">
        <f t="shared" ref="D67:H67" si="62">D65/D63</f>
        <v>#VALUE!</v>
      </c>
      <c r="E67" s="3" t="e">
        <f t="shared" si="62"/>
        <v>#REF!</v>
      </c>
      <c r="F67" s="3" t="e">
        <f t="shared" si="62"/>
        <v>#VALUE!</v>
      </c>
      <c r="G67" s="3" t="e">
        <f t="shared" si="62"/>
        <v>#REF!</v>
      </c>
      <c r="H67" s="3" t="e">
        <f t="shared" si="62"/>
        <v>#VALUE!</v>
      </c>
      <c r="J67" s="60"/>
      <c r="K67" s="10" t="s">
        <v>16</v>
      </c>
      <c r="L67" s="18" t="e">
        <f>L65/B324</f>
        <v>#DIV/0!</v>
      </c>
      <c r="M67" s="18" t="e">
        <f>M65/C324</f>
        <v>#DIV/0!</v>
      </c>
      <c r="N67" s="18">
        <v>0</v>
      </c>
      <c r="O67" s="18" t="e">
        <f>O65/E324</f>
        <v>#DIV/0!</v>
      </c>
      <c r="P67" s="18" t="e">
        <f>P65/F324</f>
        <v>#DIV/0!</v>
      </c>
      <c r="Q67" s="18" t="e">
        <f>Q65/G324</f>
        <v>#DIV/0!</v>
      </c>
      <c r="S67" s="60"/>
      <c r="T67" s="10" t="s">
        <v>16</v>
      </c>
      <c r="U67" s="18" t="e">
        <f>U65/K324</f>
        <v>#DIV/0!</v>
      </c>
      <c r="V67" s="18" t="e">
        <f>V65/L324</f>
        <v>#DIV/0!</v>
      </c>
      <c r="W67" s="18">
        <v>0</v>
      </c>
      <c r="X67" s="18" t="e">
        <f>X65/N324</f>
        <v>#DIV/0!</v>
      </c>
      <c r="Y67" s="18" t="e">
        <f>Y65/O324</f>
        <v>#DIV/0!</v>
      </c>
      <c r="Z67" s="18" t="e">
        <f>Z65/P324</f>
        <v>#DIV/0!</v>
      </c>
    </row>
    <row r="68" spans="1:26" ht="14.7" hidden="1" customHeight="1" x14ac:dyDescent="0.3">
      <c r="A68" s="60"/>
      <c r="B68" s="2" t="s">
        <v>14</v>
      </c>
      <c r="C68" s="3"/>
      <c r="D68" s="3"/>
      <c r="E68" s="6">
        <f>11778+2398</f>
        <v>14176</v>
      </c>
      <c r="F68" s="6"/>
      <c r="G68" s="6">
        <f>3182+124</f>
        <v>3306</v>
      </c>
      <c r="H68" s="3"/>
      <c r="J68" s="60"/>
      <c r="K68" s="12" t="s">
        <v>14</v>
      </c>
      <c r="L68" s="15"/>
      <c r="M68" s="15"/>
      <c r="N68" s="15"/>
      <c r="O68" s="15"/>
      <c r="P68" s="15"/>
      <c r="Q68" s="15"/>
      <c r="S68" s="60"/>
      <c r="T68" s="12" t="s">
        <v>14</v>
      </c>
      <c r="U68" s="15"/>
      <c r="V68" s="15"/>
      <c r="W68" s="15"/>
      <c r="X68" s="15"/>
      <c r="Y68" s="15"/>
      <c r="Z68" s="15"/>
    </row>
    <row r="69" spans="1:26" ht="14.7" hidden="1" customHeight="1" x14ac:dyDescent="0.3">
      <c r="A69" s="60"/>
      <c r="B69" s="2" t="s">
        <v>15</v>
      </c>
      <c r="C69" s="3" t="e">
        <f>C68/C62</f>
        <v>#VALUE!</v>
      </c>
      <c r="D69" s="3" t="e">
        <f t="shared" ref="D69:H69" si="63">D68/D62</f>
        <v>#VALUE!</v>
      </c>
      <c r="E69" s="3" t="e">
        <f t="shared" si="63"/>
        <v>#REF!</v>
      </c>
      <c r="F69" s="3" t="e">
        <f t="shared" si="63"/>
        <v>#VALUE!</v>
      </c>
      <c r="G69" s="3" t="e">
        <f t="shared" si="63"/>
        <v>#REF!</v>
      </c>
      <c r="H69" s="3" t="e">
        <f t="shared" si="63"/>
        <v>#VALUE!</v>
      </c>
      <c r="J69" s="60"/>
      <c r="K69" s="12" t="s">
        <v>15</v>
      </c>
      <c r="L69" s="19" t="e">
        <f t="shared" ref="L69:Q69" si="64">L68/B323</f>
        <v>#DIV/0!</v>
      </c>
      <c r="M69" s="19" t="e">
        <f t="shared" si="64"/>
        <v>#DIV/0!</v>
      </c>
      <c r="N69" s="19" t="e">
        <f t="shared" si="64"/>
        <v>#DIV/0!</v>
      </c>
      <c r="O69" s="19" t="e">
        <f t="shared" si="64"/>
        <v>#DIV/0!</v>
      </c>
      <c r="P69" s="19" t="e">
        <f t="shared" si="64"/>
        <v>#DIV/0!</v>
      </c>
      <c r="Q69" s="19" t="e">
        <f t="shared" si="64"/>
        <v>#DIV/0!</v>
      </c>
      <c r="S69" s="60"/>
      <c r="T69" s="12" t="s">
        <v>15</v>
      </c>
      <c r="U69" s="19" t="e">
        <f t="shared" ref="U69:Z69" si="65">U68/K323</f>
        <v>#DIV/0!</v>
      </c>
      <c r="V69" s="19" t="e">
        <f t="shared" si="65"/>
        <v>#DIV/0!</v>
      </c>
      <c r="W69" s="19" t="e">
        <f t="shared" si="65"/>
        <v>#DIV/0!</v>
      </c>
      <c r="X69" s="19" t="e">
        <f t="shared" si="65"/>
        <v>#DIV/0!</v>
      </c>
      <c r="Y69" s="19" t="e">
        <f t="shared" si="65"/>
        <v>#DIV/0!</v>
      </c>
      <c r="Z69" s="19" t="e">
        <f t="shared" si="65"/>
        <v>#DIV/0!</v>
      </c>
    </row>
    <row r="70" spans="1:26" ht="14.7" hidden="1" customHeight="1" x14ac:dyDescent="0.3">
      <c r="A70" s="60"/>
      <c r="B70" s="2" t="s">
        <v>16</v>
      </c>
      <c r="C70" s="3" t="e">
        <f>C68/C63</f>
        <v>#VALUE!</v>
      </c>
      <c r="D70" s="3" t="e">
        <f t="shared" ref="D70:H70" si="66">D68/D63</f>
        <v>#VALUE!</v>
      </c>
      <c r="E70" s="3" t="e">
        <f t="shared" si="66"/>
        <v>#REF!</v>
      </c>
      <c r="F70" s="3" t="e">
        <f t="shared" si="66"/>
        <v>#VALUE!</v>
      </c>
      <c r="G70" s="3" t="e">
        <f t="shared" si="66"/>
        <v>#REF!</v>
      </c>
      <c r="H70" s="3" t="e">
        <f t="shared" si="66"/>
        <v>#VALUE!</v>
      </c>
      <c r="J70" s="60"/>
      <c r="K70" s="12" t="s">
        <v>16</v>
      </c>
      <c r="L70" s="19" t="e">
        <f>L68/B324</f>
        <v>#DIV/0!</v>
      </c>
      <c r="M70" s="19" t="e">
        <f>M68/C324</f>
        <v>#DIV/0!</v>
      </c>
      <c r="N70" s="19">
        <v>0</v>
      </c>
      <c r="O70" s="19" t="e">
        <f>O68/E324</f>
        <v>#DIV/0!</v>
      </c>
      <c r="P70" s="19" t="e">
        <f>P68/F324</f>
        <v>#DIV/0!</v>
      </c>
      <c r="Q70" s="19" t="e">
        <f>Q68/G324</f>
        <v>#DIV/0!</v>
      </c>
      <c r="S70" s="60"/>
      <c r="T70" s="12" t="s">
        <v>16</v>
      </c>
      <c r="U70" s="19" t="e">
        <f>U68/K324</f>
        <v>#DIV/0!</v>
      </c>
      <c r="V70" s="19" t="e">
        <f>V68/L324</f>
        <v>#DIV/0!</v>
      </c>
      <c r="W70" s="19">
        <v>0</v>
      </c>
      <c r="X70" s="19" t="e">
        <f>X68/N324</f>
        <v>#DIV/0!</v>
      </c>
      <c r="Y70" s="19" t="e">
        <f>Y68/O324</f>
        <v>#DIV/0!</v>
      </c>
      <c r="Z70" s="19" t="e">
        <f>Z68/P324</f>
        <v>#DIV/0!</v>
      </c>
    </row>
    <row r="71" spans="1:26" ht="14.7" hidden="1" customHeight="1" x14ac:dyDescent="0.3">
      <c r="A71" s="60"/>
      <c r="B71" s="2" t="s">
        <v>17</v>
      </c>
      <c r="C71" s="3"/>
      <c r="D71" s="3"/>
      <c r="E71" s="3">
        <v>4893</v>
      </c>
      <c r="F71" s="3"/>
      <c r="G71" s="3">
        <v>2</v>
      </c>
      <c r="H71" s="3"/>
      <c r="J71" s="60"/>
      <c r="K71" s="7" t="s">
        <v>17</v>
      </c>
      <c r="L71" s="8"/>
      <c r="M71" s="8"/>
      <c r="N71" s="8"/>
      <c r="O71" s="8"/>
      <c r="P71" s="8"/>
      <c r="Q71" s="8"/>
      <c r="S71" s="60"/>
      <c r="T71" s="7" t="s">
        <v>17</v>
      </c>
      <c r="U71" s="8"/>
      <c r="V71" s="8"/>
      <c r="W71" s="8"/>
      <c r="X71" s="8"/>
      <c r="Y71" s="8"/>
      <c r="Z71" s="8"/>
    </row>
    <row r="72" spans="1:26" ht="14.7" hidden="1" customHeight="1" x14ac:dyDescent="0.3">
      <c r="A72" s="60"/>
      <c r="B72" s="2" t="s">
        <v>15</v>
      </c>
      <c r="C72" s="3" t="e">
        <f>C71/C62</f>
        <v>#VALUE!</v>
      </c>
      <c r="D72" s="3" t="e">
        <f t="shared" ref="D72:H72" si="67">D71/D62</f>
        <v>#VALUE!</v>
      </c>
      <c r="E72" s="3" t="e">
        <f t="shared" si="67"/>
        <v>#REF!</v>
      </c>
      <c r="F72" s="3" t="e">
        <f t="shared" si="67"/>
        <v>#VALUE!</v>
      </c>
      <c r="G72" s="3" t="e">
        <f t="shared" si="67"/>
        <v>#REF!</v>
      </c>
      <c r="H72" s="3" t="e">
        <f t="shared" si="67"/>
        <v>#VALUE!</v>
      </c>
      <c r="J72" s="60"/>
      <c r="K72" s="7" t="s">
        <v>15</v>
      </c>
      <c r="L72" s="20" t="e">
        <f t="shared" ref="L72:Q72" si="68">L71/B323</f>
        <v>#DIV/0!</v>
      </c>
      <c r="M72" s="20" t="e">
        <f t="shared" si="68"/>
        <v>#DIV/0!</v>
      </c>
      <c r="N72" s="20" t="e">
        <f t="shared" si="68"/>
        <v>#DIV/0!</v>
      </c>
      <c r="O72" s="20" t="e">
        <f t="shared" si="68"/>
        <v>#DIV/0!</v>
      </c>
      <c r="P72" s="20" t="e">
        <f t="shared" si="68"/>
        <v>#DIV/0!</v>
      </c>
      <c r="Q72" s="20" t="e">
        <f t="shared" si="68"/>
        <v>#DIV/0!</v>
      </c>
      <c r="S72" s="60"/>
      <c r="T72" s="7" t="s">
        <v>15</v>
      </c>
      <c r="U72" s="20" t="e">
        <f t="shared" ref="U72:Z72" si="69">U71/K323</f>
        <v>#DIV/0!</v>
      </c>
      <c r="V72" s="20" t="e">
        <f t="shared" si="69"/>
        <v>#DIV/0!</v>
      </c>
      <c r="W72" s="20" t="e">
        <f t="shared" si="69"/>
        <v>#DIV/0!</v>
      </c>
      <c r="X72" s="20" t="e">
        <f t="shared" si="69"/>
        <v>#DIV/0!</v>
      </c>
      <c r="Y72" s="20" t="e">
        <f t="shared" si="69"/>
        <v>#DIV/0!</v>
      </c>
      <c r="Z72" s="20" t="e">
        <f t="shared" si="69"/>
        <v>#DIV/0!</v>
      </c>
    </row>
    <row r="73" spans="1:26" ht="14.7" hidden="1" customHeight="1" x14ac:dyDescent="0.3">
      <c r="A73" s="60"/>
      <c r="B73" s="2" t="s">
        <v>16</v>
      </c>
      <c r="C73" s="3" t="e">
        <f>C71/C63</f>
        <v>#VALUE!</v>
      </c>
      <c r="D73" s="3" t="e">
        <f t="shared" ref="D73:H73" si="70">D71/D63</f>
        <v>#VALUE!</v>
      </c>
      <c r="E73" s="3" t="e">
        <f t="shared" si="70"/>
        <v>#REF!</v>
      </c>
      <c r="F73" s="3" t="e">
        <f t="shared" si="70"/>
        <v>#VALUE!</v>
      </c>
      <c r="G73" s="3" t="e">
        <f t="shared" si="70"/>
        <v>#REF!</v>
      </c>
      <c r="H73" s="3" t="e">
        <f t="shared" si="70"/>
        <v>#VALUE!</v>
      </c>
      <c r="J73" s="60"/>
      <c r="K73" s="7" t="s">
        <v>16</v>
      </c>
      <c r="L73" s="20" t="e">
        <f>L71/B324</f>
        <v>#DIV/0!</v>
      </c>
      <c r="M73" s="20" t="e">
        <f>M71/C324</f>
        <v>#DIV/0!</v>
      </c>
      <c r="N73" s="20">
        <v>0</v>
      </c>
      <c r="O73" s="20" t="e">
        <f>O71/E324</f>
        <v>#DIV/0!</v>
      </c>
      <c r="P73" s="20" t="e">
        <f>P71/F324</f>
        <v>#DIV/0!</v>
      </c>
      <c r="Q73" s="20" t="e">
        <f>Q71/G324</f>
        <v>#DIV/0!</v>
      </c>
      <c r="S73" s="60"/>
      <c r="T73" s="7" t="s">
        <v>16</v>
      </c>
      <c r="U73" s="20" t="e">
        <f>U71/K324</f>
        <v>#DIV/0!</v>
      </c>
      <c r="V73" s="20" t="e">
        <f>V71/L324</f>
        <v>#DIV/0!</v>
      </c>
      <c r="W73" s="20">
        <v>0</v>
      </c>
      <c r="X73" s="20" t="e">
        <f>X71/N324</f>
        <v>#DIV/0!</v>
      </c>
      <c r="Y73" s="20" t="e">
        <f>Y71/O324</f>
        <v>#DIV/0!</v>
      </c>
      <c r="Z73" s="20" t="e">
        <f>Z71/P324</f>
        <v>#DIV/0!</v>
      </c>
    </row>
    <row r="74" spans="1:26" ht="43.2" hidden="1" customHeight="1" x14ac:dyDescent="0.3">
      <c r="A74" s="60"/>
      <c r="B74" s="2" t="s">
        <v>20</v>
      </c>
      <c r="C74" s="3"/>
      <c r="D74" s="3"/>
      <c r="E74" s="6">
        <f>E65+E68+E71</f>
        <v>95382</v>
      </c>
      <c r="F74" s="6"/>
      <c r="G74" s="6">
        <f>G65+G68+G71</f>
        <v>26043</v>
      </c>
      <c r="H74" s="3"/>
      <c r="J74" s="60"/>
      <c r="K74" s="13" t="s">
        <v>18</v>
      </c>
      <c r="L74" s="14">
        <f>L65+L68+L71</f>
        <v>0</v>
      </c>
      <c r="M74" s="14">
        <f t="shared" ref="M74:O74" si="71">M65+M68+M71</f>
        <v>0</v>
      </c>
      <c r="N74" s="14">
        <f t="shared" si="71"/>
        <v>0</v>
      </c>
      <c r="O74" s="14">
        <f t="shared" si="71"/>
        <v>0</v>
      </c>
      <c r="P74" s="14">
        <f>P65+P68+P71</f>
        <v>0</v>
      </c>
      <c r="Q74" s="14">
        <f>Q65+Q68+Q71</f>
        <v>0</v>
      </c>
      <c r="S74" s="60"/>
      <c r="T74" s="13" t="s">
        <v>18</v>
      </c>
      <c r="U74" s="14">
        <f>U65+U68+U71</f>
        <v>0</v>
      </c>
      <c r="V74" s="14">
        <f t="shared" ref="V74:X74" si="72">V65+V68+V71</f>
        <v>0</v>
      </c>
      <c r="W74" s="14">
        <f t="shared" si="72"/>
        <v>0</v>
      </c>
      <c r="X74" s="14">
        <f t="shared" si="72"/>
        <v>0</v>
      </c>
      <c r="Y74" s="14">
        <f>Y65+Y68+Y71</f>
        <v>0</v>
      </c>
      <c r="Z74" s="14">
        <f>Z65+Z68+Z71</f>
        <v>0</v>
      </c>
    </row>
    <row r="75" spans="1:26" ht="14.7" hidden="1" customHeight="1" x14ac:dyDescent="0.3">
      <c r="A75" s="60"/>
      <c r="B75" s="2" t="s">
        <v>15</v>
      </c>
      <c r="C75" s="3" t="e">
        <f>C74/C62</f>
        <v>#VALUE!</v>
      </c>
      <c r="D75" s="3" t="e">
        <f t="shared" ref="D75:H75" si="73">D74/D62</f>
        <v>#VALUE!</v>
      </c>
      <c r="E75" s="3" t="e">
        <f t="shared" si="73"/>
        <v>#REF!</v>
      </c>
      <c r="F75" s="3" t="e">
        <f t="shared" si="73"/>
        <v>#VALUE!</v>
      </c>
      <c r="G75" s="3" t="e">
        <f t="shared" si="73"/>
        <v>#REF!</v>
      </c>
      <c r="H75" s="3" t="e">
        <f t="shared" si="73"/>
        <v>#VALUE!</v>
      </c>
      <c r="J75" s="60"/>
      <c r="K75" s="13" t="s">
        <v>15</v>
      </c>
      <c r="L75" s="21" t="e">
        <f t="shared" ref="L75:Q75" si="74">L74/B323</f>
        <v>#DIV/0!</v>
      </c>
      <c r="M75" s="21" t="e">
        <f t="shared" si="74"/>
        <v>#DIV/0!</v>
      </c>
      <c r="N75" s="21" t="e">
        <f t="shared" si="74"/>
        <v>#DIV/0!</v>
      </c>
      <c r="O75" s="21" t="e">
        <f t="shared" si="74"/>
        <v>#DIV/0!</v>
      </c>
      <c r="P75" s="21" t="e">
        <f t="shared" si="74"/>
        <v>#DIV/0!</v>
      </c>
      <c r="Q75" s="21" t="e">
        <f t="shared" si="74"/>
        <v>#DIV/0!</v>
      </c>
      <c r="S75" s="60"/>
      <c r="T75" s="13" t="s">
        <v>15</v>
      </c>
      <c r="U75" s="21" t="e">
        <f t="shared" ref="U75:Z75" si="75">U74/K323</f>
        <v>#DIV/0!</v>
      </c>
      <c r="V75" s="21" t="e">
        <f t="shared" si="75"/>
        <v>#DIV/0!</v>
      </c>
      <c r="W75" s="21" t="e">
        <f t="shared" si="75"/>
        <v>#DIV/0!</v>
      </c>
      <c r="X75" s="21" t="e">
        <f t="shared" si="75"/>
        <v>#DIV/0!</v>
      </c>
      <c r="Y75" s="21" t="e">
        <f t="shared" si="75"/>
        <v>#DIV/0!</v>
      </c>
      <c r="Z75" s="21" t="e">
        <f t="shared" si="75"/>
        <v>#DIV/0!</v>
      </c>
    </row>
    <row r="76" spans="1:26" ht="14.7" hidden="1" customHeight="1" x14ac:dyDescent="0.3">
      <c r="A76" s="61"/>
      <c r="B76" s="2" t="s">
        <v>16</v>
      </c>
      <c r="C76" s="3" t="e">
        <f>C74/C63</f>
        <v>#VALUE!</v>
      </c>
      <c r="D76" s="3" t="e">
        <f t="shared" ref="D76:H76" si="76">D74/D63</f>
        <v>#VALUE!</v>
      </c>
      <c r="E76" s="3" t="e">
        <f t="shared" si="76"/>
        <v>#REF!</v>
      </c>
      <c r="F76" s="3" t="e">
        <f t="shared" si="76"/>
        <v>#VALUE!</v>
      </c>
      <c r="G76" s="3" t="e">
        <f t="shared" si="76"/>
        <v>#REF!</v>
      </c>
      <c r="H76" s="3" t="e">
        <f t="shared" si="76"/>
        <v>#VALUE!</v>
      </c>
      <c r="J76" s="60"/>
      <c r="K76" s="13" t="s">
        <v>16</v>
      </c>
      <c r="L76" s="21" t="e">
        <f>L74/B324</f>
        <v>#DIV/0!</v>
      </c>
      <c r="M76" s="21" t="e">
        <f>M74/C324</f>
        <v>#DIV/0!</v>
      </c>
      <c r="N76" s="21">
        <v>0</v>
      </c>
      <c r="O76" s="21" t="e">
        <f>O74/E324</f>
        <v>#DIV/0!</v>
      </c>
      <c r="P76" s="21" t="e">
        <f>P74/F324</f>
        <v>#DIV/0!</v>
      </c>
      <c r="Q76" s="21" t="e">
        <f>Q74/G324</f>
        <v>#DIV/0!</v>
      </c>
      <c r="S76" s="61"/>
      <c r="T76" s="13" t="s">
        <v>16</v>
      </c>
      <c r="U76" s="21" t="e">
        <f>U74/K324</f>
        <v>#DIV/0!</v>
      </c>
      <c r="V76" s="21" t="e">
        <f>V74/L324</f>
        <v>#DIV/0!</v>
      </c>
      <c r="W76" s="21">
        <v>0</v>
      </c>
      <c r="X76" s="21" t="e">
        <f>X74/N324</f>
        <v>#DIV/0!</v>
      </c>
      <c r="Y76" s="21" t="e">
        <f>Y74/O324</f>
        <v>#DIV/0!</v>
      </c>
      <c r="Z76" s="21" t="e">
        <f>Z74/P324</f>
        <v>#DIV/0!</v>
      </c>
    </row>
    <row r="77" spans="1:26" ht="15" thickBot="1" x14ac:dyDescent="0.35">
      <c r="A77" s="62" t="s">
        <v>12</v>
      </c>
      <c r="B77" s="9" t="s">
        <v>2</v>
      </c>
      <c r="C77" s="9">
        <f>L77+U77</f>
        <v>3055</v>
      </c>
      <c r="D77" s="9">
        <f t="shared" ref="D77:H78" si="77">M77+V77</f>
        <v>4389</v>
      </c>
      <c r="E77" s="9">
        <f t="shared" si="77"/>
        <v>4141</v>
      </c>
      <c r="F77" s="9">
        <f t="shared" si="77"/>
        <v>3879</v>
      </c>
      <c r="G77" s="9">
        <f t="shared" si="77"/>
        <v>3312</v>
      </c>
      <c r="H77" s="9">
        <f>Q77+Z77</f>
        <v>5269</v>
      </c>
      <c r="J77" s="59" t="s">
        <v>12</v>
      </c>
      <c r="K77" s="9" t="s">
        <v>2</v>
      </c>
      <c r="L77" s="9">
        <v>1545</v>
      </c>
      <c r="M77" s="9">
        <v>1896</v>
      </c>
      <c r="N77" s="9">
        <f>N22+N42</f>
        <v>1846</v>
      </c>
      <c r="O77" s="9">
        <f>O22+O42</f>
        <v>1646</v>
      </c>
      <c r="P77" s="9">
        <f>P22+P42</f>
        <v>1535</v>
      </c>
      <c r="Q77" s="9">
        <f>Q22+Q42</f>
        <v>2664</v>
      </c>
      <c r="S77" s="59" t="s">
        <v>12</v>
      </c>
      <c r="T77" s="9" t="s">
        <v>2</v>
      </c>
      <c r="U77" s="9">
        <v>1510</v>
      </c>
      <c r="V77" s="9">
        <v>2493</v>
      </c>
      <c r="W77" s="9">
        <f>W22+W42</f>
        <v>2295</v>
      </c>
      <c r="X77" s="9">
        <f>X22+X42</f>
        <v>2233</v>
      </c>
      <c r="Y77" s="9">
        <f>Y22+Y42</f>
        <v>1777</v>
      </c>
      <c r="Z77" s="9">
        <f>Z22+Z42</f>
        <v>2605</v>
      </c>
    </row>
    <row r="78" spans="1:26" ht="15" thickBot="1" x14ac:dyDescent="0.35">
      <c r="A78" s="63"/>
      <c r="B78" s="9" t="s">
        <v>25</v>
      </c>
      <c r="C78" s="9">
        <f>L78+U78</f>
        <v>3040</v>
      </c>
      <c r="D78" s="9">
        <f t="shared" si="77"/>
        <v>4220</v>
      </c>
      <c r="E78" s="9">
        <f t="shared" si="77"/>
        <v>4003</v>
      </c>
      <c r="F78" s="9">
        <f t="shared" si="77"/>
        <v>3839</v>
      </c>
      <c r="G78" s="9">
        <f t="shared" si="77"/>
        <v>3255</v>
      </c>
      <c r="H78" s="9">
        <f t="shared" si="77"/>
        <v>5210</v>
      </c>
      <c r="I78" s="67">
        <f>SUM(C78:H78)</f>
        <v>23567</v>
      </c>
      <c r="J78" s="60"/>
      <c r="K78" s="9" t="s">
        <v>25</v>
      </c>
      <c r="L78" s="9">
        <v>1536</v>
      </c>
      <c r="M78" s="9">
        <v>1790</v>
      </c>
      <c r="N78" s="9">
        <f>N43+N23</f>
        <v>1781</v>
      </c>
      <c r="O78" s="9">
        <f>O43+O23</f>
        <v>1619</v>
      </c>
      <c r="P78" s="9">
        <f>P43+P23</f>
        <v>1499</v>
      </c>
      <c r="Q78" s="9">
        <f>Q43+Q23</f>
        <v>2626</v>
      </c>
      <c r="S78" s="60"/>
      <c r="T78" s="9" t="s">
        <v>25</v>
      </c>
      <c r="U78" s="9">
        <v>1504</v>
      </c>
      <c r="V78" s="9">
        <v>2430</v>
      </c>
      <c r="W78" s="9">
        <f>W43+W23</f>
        <v>2222</v>
      </c>
      <c r="X78" s="9">
        <f>X43+X23</f>
        <v>2220</v>
      </c>
      <c r="Y78" s="9">
        <f>Y43+Y23</f>
        <v>1756</v>
      </c>
      <c r="Z78" s="9">
        <f>Z43+Z23</f>
        <v>2584</v>
      </c>
    </row>
    <row r="79" spans="1:26" ht="15" thickBot="1" x14ac:dyDescent="0.35">
      <c r="A79" s="63"/>
      <c r="B79" s="9" t="s">
        <v>4</v>
      </c>
      <c r="C79" s="17">
        <f>C78/C77</f>
        <v>0.9950900163666121</v>
      </c>
      <c r="D79" s="17">
        <f>D78/D77</f>
        <v>0.96149464570517207</v>
      </c>
      <c r="E79" s="17">
        <f>E78/E77</f>
        <v>0.96667471625211299</v>
      </c>
      <c r="F79" s="17">
        <f t="shared" ref="F79:H79" si="78">F78/F77</f>
        <v>0.98968806393400366</v>
      </c>
      <c r="G79" s="17">
        <f t="shared" si="78"/>
        <v>0.98278985507246375</v>
      </c>
      <c r="H79" s="17">
        <f t="shared" si="78"/>
        <v>0.98880242930347317</v>
      </c>
      <c r="J79" s="60"/>
      <c r="K79" s="9" t="s">
        <v>4</v>
      </c>
      <c r="L79" s="24">
        <f>L78/L77</f>
        <v>0.99417475728155336</v>
      </c>
      <c r="M79" s="24">
        <f t="shared" ref="M79:Q79" si="79">M78/M77</f>
        <v>0.94409282700421937</v>
      </c>
      <c r="N79" s="24">
        <f t="shared" si="79"/>
        <v>0.96478873239436624</v>
      </c>
      <c r="O79" s="24">
        <f t="shared" si="79"/>
        <v>0.98359659781287967</v>
      </c>
      <c r="P79" s="24">
        <f t="shared" si="79"/>
        <v>0.97654723127035825</v>
      </c>
      <c r="Q79" s="24">
        <f t="shared" si="79"/>
        <v>0.9857357357357357</v>
      </c>
      <c r="S79" s="60"/>
      <c r="T79" s="9" t="s">
        <v>4</v>
      </c>
      <c r="U79" s="24">
        <f>U78/U77</f>
        <v>0.99602649006622512</v>
      </c>
      <c r="V79" s="24">
        <f>V78/V77</f>
        <v>0.97472924187725629</v>
      </c>
      <c r="W79" s="24">
        <f t="shared" ref="W79:Z79" si="80">W78/W77</f>
        <v>0.96819172113289764</v>
      </c>
      <c r="X79" s="24">
        <f t="shared" si="80"/>
        <v>0.99417823555754592</v>
      </c>
      <c r="Y79" s="24">
        <f t="shared" si="80"/>
        <v>0.988182329769274</v>
      </c>
      <c r="Z79" s="24">
        <f t="shared" si="80"/>
        <v>0.9919385796545106</v>
      </c>
    </row>
    <row r="80" spans="1:26" ht="15" thickBot="1" x14ac:dyDescent="0.35">
      <c r="A80" s="63"/>
      <c r="B80" s="9" t="s">
        <v>27</v>
      </c>
      <c r="C80" s="51">
        <f t="shared" ref="C80:H81" si="81">L80+U80</f>
        <v>71</v>
      </c>
      <c r="D80" s="51">
        <f t="shared" si="81"/>
        <v>258</v>
      </c>
      <c r="E80" s="51">
        <f t="shared" si="81"/>
        <v>120</v>
      </c>
      <c r="F80" s="51">
        <f t="shared" si="81"/>
        <v>30</v>
      </c>
      <c r="G80" s="51">
        <f t="shared" si="81"/>
        <v>102</v>
      </c>
      <c r="H80" s="51">
        <f t="shared" si="81"/>
        <v>67</v>
      </c>
      <c r="J80" s="60"/>
      <c r="K80" s="9" t="s">
        <v>27</v>
      </c>
      <c r="L80" s="48">
        <v>59</v>
      </c>
      <c r="M80" s="48">
        <v>192</v>
      </c>
      <c r="N80" s="48">
        <f>N25+N45</f>
        <v>96</v>
      </c>
      <c r="O80" s="48">
        <f>O25+O45</f>
        <v>24</v>
      </c>
      <c r="P80" s="48">
        <f t="shared" ref="P80:Q80" si="82">P25+P45</f>
        <v>75</v>
      </c>
      <c r="Q80" s="48">
        <f t="shared" si="82"/>
        <v>34</v>
      </c>
      <c r="S80" s="60"/>
      <c r="T80" s="9" t="s">
        <v>27</v>
      </c>
      <c r="U80" s="48">
        <v>12</v>
      </c>
      <c r="V80" s="48">
        <v>66</v>
      </c>
      <c r="W80" s="48">
        <f>W45+W25</f>
        <v>24</v>
      </c>
      <c r="X80" s="48">
        <f t="shared" ref="X80:Y80" si="83">X45+X25</f>
        <v>6</v>
      </c>
      <c r="Y80" s="48">
        <f t="shared" si="83"/>
        <v>27</v>
      </c>
      <c r="Z80" s="48">
        <f>Z45+Z25</f>
        <v>33</v>
      </c>
    </row>
    <row r="81" spans="1:26" ht="15" thickBot="1" x14ac:dyDescent="0.35">
      <c r="A81" s="63"/>
      <c r="B81" s="10" t="s">
        <v>28</v>
      </c>
      <c r="C81" s="16">
        <f>L81+U81</f>
        <v>1435</v>
      </c>
      <c r="D81" s="16">
        <f>M81+V81</f>
        <v>2187</v>
      </c>
      <c r="E81" s="16">
        <f t="shared" si="81"/>
        <v>2188</v>
      </c>
      <c r="F81" s="16">
        <f t="shared" si="81"/>
        <v>1932</v>
      </c>
      <c r="G81" s="16">
        <f t="shared" si="81"/>
        <v>1805</v>
      </c>
      <c r="H81" s="16">
        <f t="shared" si="81"/>
        <v>2684</v>
      </c>
      <c r="J81" s="60"/>
      <c r="K81" s="10" t="s">
        <v>28</v>
      </c>
      <c r="L81" s="16">
        <v>756</v>
      </c>
      <c r="M81" s="16">
        <v>868</v>
      </c>
      <c r="N81" s="16">
        <f>N46+N26</f>
        <v>964</v>
      </c>
      <c r="O81" s="16">
        <f>O46+O26</f>
        <v>823</v>
      </c>
      <c r="P81" s="16">
        <f>P46+P26</f>
        <v>874</v>
      </c>
      <c r="Q81" s="16">
        <f>Q46+Q26</f>
        <v>1357</v>
      </c>
      <c r="S81" s="60"/>
      <c r="T81" s="10" t="s">
        <v>28</v>
      </c>
      <c r="U81" s="16">
        <v>679</v>
      </c>
      <c r="V81" s="16">
        <v>1319</v>
      </c>
      <c r="W81" s="16">
        <f>W46+W26</f>
        <v>1224</v>
      </c>
      <c r="X81" s="16">
        <f>X46+X26</f>
        <v>1109</v>
      </c>
      <c r="Y81" s="16">
        <f>Y46+Y26</f>
        <v>931</v>
      </c>
      <c r="Z81" s="16">
        <f>Z46+Z26</f>
        <v>1327</v>
      </c>
    </row>
    <row r="82" spans="1:26" ht="15" thickBot="1" x14ac:dyDescent="0.35">
      <c r="A82" s="63"/>
      <c r="B82" s="10" t="s">
        <v>15</v>
      </c>
      <c r="C82" s="18">
        <f>C81/C77</f>
        <v>0.469721767594108</v>
      </c>
      <c r="D82" s="18">
        <f t="shared" ref="D82:G82" si="84">D81/D77</f>
        <v>0.49829118250170884</v>
      </c>
      <c r="E82" s="18">
        <f t="shared" si="84"/>
        <v>0.52837478869838206</v>
      </c>
      <c r="F82" s="18">
        <f>F81/F77</f>
        <v>0.49806651198762569</v>
      </c>
      <c r="G82" s="18">
        <f t="shared" si="84"/>
        <v>0.54498792270531404</v>
      </c>
      <c r="H82" s="18">
        <f>H81/H77</f>
        <v>0.50939457202505223</v>
      </c>
      <c r="J82" s="60"/>
      <c r="K82" s="10" t="s">
        <v>15</v>
      </c>
      <c r="L82" s="18">
        <f>L81/L77</f>
        <v>0.48932038834951458</v>
      </c>
      <c r="M82" s="18">
        <f t="shared" ref="M82:Q82" si="85">M81/M77</f>
        <v>0.4578059071729958</v>
      </c>
      <c r="N82" s="18">
        <f t="shared" si="85"/>
        <v>0.52221018418201515</v>
      </c>
      <c r="O82" s="18">
        <f t="shared" si="85"/>
        <v>0.5</v>
      </c>
      <c r="P82" s="18">
        <f t="shared" si="85"/>
        <v>0.56938110749185666</v>
      </c>
      <c r="Q82" s="18">
        <f t="shared" si="85"/>
        <v>0.50938438438438438</v>
      </c>
      <c r="S82" s="60"/>
      <c r="T82" s="10" t="s">
        <v>15</v>
      </c>
      <c r="U82" s="18">
        <f>U81/U77</f>
        <v>0.44966887417218543</v>
      </c>
      <c r="V82" s="18">
        <f t="shared" ref="V82:Z82" si="86">V81/V77</f>
        <v>0.52908142799839553</v>
      </c>
      <c r="W82" s="18">
        <f t="shared" si="86"/>
        <v>0.53333333333333333</v>
      </c>
      <c r="X82" s="18">
        <f t="shared" si="86"/>
        <v>0.49664128974473803</v>
      </c>
      <c r="Y82" s="18">
        <f t="shared" si="86"/>
        <v>0.5239167135621835</v>
      </c>
      <c r="Z82" s="18">
        <f t="shared" si="86"/>
        <v>0.50940499040307097</v>
      </c>
    </row>
    <row r="83" spans="1:26" ht="15" thickBot="1" x14ac:dyDescent="0.35">
      <c r="A83" s="63"/>
      <c r="B83" s="10" t="s">
        <v>26</v>
      </c>
      <c r="C83" s="18">
        <f>C81/C78</f>
        <v>0.47203947368421051</v>
      </c>
      <c r="D83" s="18">
        <f t="shared" ref="D83:H83" si="87">D81/D78</f>
        <v>0.51824644549763033</v>
      </c>
      <c r="E83" s="18">
        <f t="shared" si="87"/>
        <v>0.54659005745690736</v>
      </c>
      <c r="F83" s="18">
        <f t="shared" si="87"/>
        <v>0.50325605626465231</v>
      </c>
      <c r="G83" s="18">
        <f t="shared" si="87"/>
        <v>0.55453149001536095</v>
      </c>
      <c r="H83" s="18">
        <f t="shared" si="87"/>
        <v>0.51516314779270633</v>
      </c>
      <c r="J83" s="60"/>
      <c r="K83" s="10" t="s">
        <v>26</v>
      </c>
      <c r="L83" s="18">
        <f>L81/L78</f>
        <v>0.4921875</v>
      </c>
      <c r="M83" s="18">
        <f t="shared" ref="M83:Q83" si="88">M81/M78</f>
        <v>0.48491620111731842</v>
      </c>
      <c r="N83" s="18">
        <f t="shared" si="88"/>
        <v>0.54126895002807407</v>
      </c>
      <c r="O83" s="18">
        <f t="shared" si="88"/>
        <v>0.50833848054354536</v>
      </c>
      <c r="P83" s="18">
        <f t="shared" si="88"/>
        <v>0.58305537024683118</v>
      </c>
      <c r="Q83" s="18">
        <f t="shared" si="88"/>
        <v>0.5167555217060168</v>
      </c>
      <c r="S83" s="60"/>
      <c r="T83" s="10" t="s">
        <v>26</v>
      </c>
      <c r="U83" s="18">
        <f>U81/U78</f>
        <v>0.45146276595744683</v>
      </c>
      <c r="V83" s="18">
        <f t="shared" ref="V83:Z83" si="89">V81/V78</f>
        <v>0.54279835390946507</v>
      </c>
      <c r="W83" s="18">
        <f>W81/W78</f>
        <v>0.55085508550855089</v>
      </c>
      <c r="X83" s="18">
        <f t="shared" si="89"/>
        <v>0.49954954954954955</v>
      </c>
      <c r="Y83" s="18">
        <f t="shared" si="89"/>
        <v>0.53018223234624151</v>
      </c>
      <c r="Z83" s="18">
        <f t="shared" si="89"/>
        <v>0.51354489164086692</v>
      </c>
    </row>
    <row r="84" spans="1:26" ht="15" thickBot="1" x14ac:dyDescent="0.35">
      <c r="A84" s="63"/>
      <c r="B84" s="10" t="s">
        <v>27</v>
      </c>
      <c r="C84" s="33">
        <f t="shared" ref="C84:H85" si="90">L84+U84</f>
        <v>41</v>
      </c>
      <c r="D84" s="33">
        <f t="shared" si="90"/>
        <v>167</v>
      </c>
      <c r="E84" s="33">
        <f t="shared" si="90"/>
        <v>64</v>
      </c>
      <c r="F84" s="33">
        <f t="shared" si="90"/>
        <v>17</v>
      </c>
      <c r="G84" s="33">
        <f t="shared" si="90"/>
        <v>56</v>
      </c>
      <c r="H84" s="33">
        <f t="shared" si="90"/>
        <v>24</v>
      </c>
      <c r="J84" s="60"/>
      <c r="K84" s="10" t="s">
        <v>27</v>
      </c>
      <c r="L84" s="33">
        <v>36</v>
      </c>
      <c r="M84" s="33">
        <v>122</v>
      </c>
      <c r="N84" s="33">
        <f t="shared" ref="N84:Q84" si="91">N29+N49</f>
        <v>50</v>
      </c>
      <c r="O84" s="33">
        <f>O29+O49</f>
        <v>15</v>
      </c>
      <c r="P84" s="33">
        <f t="shared" si="91"/>
        <v>46</v>
      </c>
      <c r="Q84" s="33">
        <f t="shared" si="91"/>
        <v>14</v>
      </c>
      <c r="S84" s="60"/>
      <c r="T84" s="10" t="s">
        <v>27</v>
      </c>
      <c r="U84" s="33">
        <v>5</v>
      </c>
      <c r="V84" s="33">
        <v>45</v>
      </c>
      <c r="W84" s="33">
        <f t="shared" ref="W84:Z84" si="92">W49+W29</f>
        <v>14</v>
      </c>
      <c r="X84" s="33">
        <f t="shared" si="92"/>
        <v>2</v>
      </c>
      <c r="Y84" s="33">
        <f t="shared" si="92"/>
        <v>10</v>
      </c>
      <c r="Z84" s="33">
        <f t="shared" si="92"/>
        <v>10</v>
      </c>
    </row>
    <row r="85" spans="1:26" ht="15" thickBot="1" x14ac:dyDescent="0.35">
      <c r="A85" s="63"/>
      <c r="B85" s="12" t="s">
        <v>29</v>
      </c>
      <c r="C85" s="15">
        <f>L85+U85</f>
        <v>341</v>
      </c>
      <c r="D85" s="15">
        <f t="shared" si="90"/>
        <v>922</v>
      </c>
      <c r="E85" s="15">
        <f t="shared" si="90"/>
        <v>622</v>
      </c>
      <c r="F85" s="15">
        <f t="shared" si="90"/>
        <v>541</v>
      </c>
      <c r="G85" s="15">
        <f t="shared" si="90"/>
        <v>575</v>
      </c>
      <c r="H85" s="15">
        <f t="shared" si="90"/>
        <v>442</v>
      </c>
      <c r="J85" s="60"/>
      <c r="K85" s="12" t="s">
        <v>29</v>
      </c>
      <c r="L85" s="15">
        <v>117</v>
      </c>
      <c r="M85" s="15">
        <v>416</v>
      </c>
      <c r="N85" s="15">
        <f>N50+N30</f>
        <v>278</v>
      </c>
      <c r="O85" s="15">
        <f>O50+O30</f>
        <v>259</v>
      </c>
      <c r="P85" s="15">
        <f>P50+P30</f>
        <v>234</v>
      </c>
      <c r="Q85" s="15">
        <f>Q50+Q30</f>
        <v>143</v>
      </c>
      <c r="S85" s="60"/>
      <c r="T85" s="12" t="s">
        <v>29</v>
      </c>
      <c r="U85" s="15">
        <v>224</v>
      </c>
      <c r="V85" s="15">
        <v>506</v>
      </c>
      <c r="W85" s="15">
        <f>W50+W30</f>
        <v>344</v>
      </c>
      <c r="X85" s="15">
        <f>X50+X30</f>
        <v>282</v>
      </c>
      <c r="Y85" s="15">
        <f>Y50+Y30</f>
        <v>341</v>
      </c>
      <c r="Z85" s="15">
        <f>Z50+Z30</f>
        <v>299</v>
      </c>
    </row>
    <row r="86" spans="1:26" ht="15" thickBot="1" x14ac:dyDescent="0.35">
      <c r="A86" s="63"/>
      <c r="B86" s="12" t="s">
        <v>15</v>
      </c>
      <c r="C86" s="19">
        <f>C85/C77</f>
        <v>0.111620294599018</v>
      </c>
      <c r="D86" s="19">
        <f>D85/D77</f>
        <v>0.21007063112326271</v>
      </c>
      <c r="E86" s="19">
        <f t="shared" ref="E86:H86" si="93">E85/E77</f>
        <v>0.15020526442888191</v>
      </c>
      <c r="F86" s="19">
        <f t="shared" si="93"/>
        <v>0.13946893529260118</v>
      </c>
      <c r="G86" s="19">
        <f t="shared" si="93"/>
        <v>0.1736111111111111</v>
      </c>
      <c r="H86" s="19">
        <f t="shared" si="93"/>
        <v>8.3886885557031693E-2</v>
      </c>
      <c r="J86" s="60"/>
      <c r="K86" s="12" t="s">
        <v>15</v>
      </c>
      <c r="L86" s="19">
        <f>L85/L77</f>
        <v>7.5728155339805828E-2</v>
      </c>
      <c r="M86" s="19">
        <f t="shared" ref="M86:Q86" si="94">M85/M77</f>
        <v>0.21940928270042195</v>
      </c>
      <c r="N86" s="19">
        <f t="shared" si="94"/>
        <v>0.15059588299024917</v>
      </c>
      <c r="O86" s="19">
        <f t="shared" si="94"/>
        <v>0.15735115431348723</v>
      </c>
      <c r="P86" s="19">
        <f t="shared" si="94"/>
        <v>0.15244299674267101</v>
      </c>
      <c r="Q86" s="19">
        <f t="shared" si="94"/>
        <v>5.3678678678678676E-2</v>
      </c>
      <c r="S86" s="60"/>
      <c r="T86" s="12" t="s">
        <v>15</v>
      </c>
      <c r="U86" s="19">
        <f>U85/U77</f>
        <v>0.14834437086092717</v>
      </c>
      <c r="V86" s="19">
        <f t="shared" ref="V86:Z86" si="95">V85/V77</f>
        <v>0.20296831127156037</v>
      </c>
      <c r="W86" s="19">
        <f t="shared" si="95"/>
        <v>0.14989106753812637</v>
      </c>
      <c r="X86" s="19">
        <f t="shared" si="95"/>
        <v>0.12628750559785043</v>
      </c>
      <c r="Y86" s="19">
        <f t="shared" si="95"/>
        <v>0.19189645469893077</v>
      </c>
      <c r="Z86" s="19">
        <f t="shared" si="95"/>
        <v>0.11477927063339731</v>
      </c>
    </row>
    <row r="87" spans="1:26" ht="15" thickBot="1" x14ac:dyDescent="0.35">
      <c r="A87" s="63"/>
      <c r="B87" s="12" t="s">
        <v>26</v>
      </c>
      <c r="C87" s="19">
        <f>C85/C78</f>
        <v>0.11217105263157895</v>
      </c>
      <c r="D87" s="19">
        <f>D85/D78</f>
        <v>0.21848341232227489</v>
      </c>
      <c r="E87" s="19">
        <f t="shared" ref="E87:H87" si="96">E85/E78</f>
        <v>0.15538346240319761</v>
      </c>
      <c r="F87" s="19">
        <f t="shared" si="96"/>
        <v>0.14092211513414951</v>
      </c>
      <c r="G87" s="19">
        <f t="shared" si="96"/>
        <v>0.17665130568356374</v>
      </c>
      <c r="H87" s="19">
        <f t="shared" si="96"/>
        <v>8.4836852207293673E-2</v>
      </c>
      <c r="J87" s="60"/>
      <c r="K87" s="12" t="s">
        <v>26</v>
      </c>
      <c r="L87" s="19">
        <f>L85/L78</f>
        <v>7.6171875E-2</v>
      </c>
      <c r="M87" s="19">
        <f t="shared" ref="M87:Q87" si="97">M85/M78</f>
        <v>0.23240223463687151</v>
      </c>
      <c r="N87" s="19">
        <f t="shared" si="97"/>
        <v>0.15609208309938236</v>
      </c>
      <c r="O87" s="19">
        <f t="shared" si="97"/>
        <v>0.1599752933909821</v>
      </c>
      <c r="P87" s="19">
        <f t="shared" si="97"/>
        <v>0.1561040693795864</v>
      </c>
      <c r="Q87" s="19">
        <f t="shared" si="97"/>
        <v>5.4455445544554455E-2</v>
      </c>
      <c r="S87" s="60"/>
      <c r="T87" s="12" t="s">
        <v>26</v>
      </c>
      <c r="U87" s="19">
        <f>U85/U78</f>
        <v>0.14893617021276595</v>
      </c>
      <c r="V87" s="19">
        <f t="shared" ref="V87:Z87" si="98">V85/V78</f>
        <v>0.20823045267489712</v>
      </c>
      <c r="W87" s="19">
        <f t="shared" si="98"/>
        <v>0.1548154815481548</v>
      </c>
      <c r="X87" s="19">
        <f t="shared" si="98"/>
        <v>0.12702702702702703</v>
      </c>
      <c r="Y87" s="19">
        <f t="shared" si="98"/>
        <v>0.19419134396355353</v>
      </c>
      <c r="Z87" s="19">
        <f t="shared" si="98"/>
        <v>0.11571207430340558</v>
      </c>
    </row>
    <row r="88" spans="1:26" ht="15" thickBot="1" x14ac:dyDescent="0.35">
      <c r="A88" s="63"/>
      <c r="B88" s="12" t="s">
        <v>27</v>
      </c>
      <c r="C88" s="49">
        <f t="shared" ref="C88:H89" si="99">L88+U88</f>
        <v>5</v>
      </c>
      <c r="D88" s="49">
        <f t="shared" si="99"/>
        <v>55</v>
      </c>
      <c r="E88" s="49">
        <f t="shared" si="99"/>
        <v>16</v>
      </c>
      <c r="F88" s="49">
        <f t="shared" si="99"/>
        <v>4</v>
      </c>
      <c r="G88" s="49">
        <f t="shared" si="99"/>
        <v>9</v>
      </c>
      <c r="H88" s="49">
        <f t="shared" si="99"/>
        <v>4</v>
      </c>
      <c r="J88" s="60"/>
      <c r="K88" s="12" t="s">
        <v>27</v>
      </c>
      <c r="L88" s="49">
        <v>4</v>
      </c>
      <c r="M88" s="49">
        <v>42</v>
      </c>
      <c r="N88" s="49">
        <f t="shared" ref="N88:Q88" si="100">N33+N53</f>
        <v>13</v>
      </c>
      <c r="O88" s="49">
        <f t="shared" si="100"/>
        <v>4</v>
      </c>
      <c r="P88" s="49">
        <f t="shared" si="100"/>
        <v>8</v>
      </c>
      <c r="Q88" s="49">
        <f t="shared" si="100"/>
        <v>2</v>
      </c>
      <c r="S88" s="60"/>
      <c r="T88" s="12" t="s">
        <v>27</v>
      </c>
      <c r="U88" s="49">
        <v>1</v>
      </c>
      <c r="V88" s="49">
        <v>13</v>
      </c>
      <c r="W88" s="49">
        <f t="shared" ref="W88:Z88" si="101">W53+W33</f>
        <v>3</v>
      </c>
      <c r="X88" s="49">
        <f t="shared" si="101"/>
        <v>0</v>
      </c>
      <c r="Y88" s="49">
        <f t="shared" si="101"/>
        <v>1</v>
      </c>
      <c r="Z88" s="49">
        <f t="shared" si="101"/>
        <v>2</v>
      </c>
    </row>
    <row r="89" spans="1:26" ht="15" thickBot="1" x14ac:dyDescent="0.35">
      <c r="A89" s="63"/>
      <c r="B89" s="7" t="s">
        <v>30</v>
      </c>
      <c r="C89" s="22">
        <f>L89+U89</f>
        <v>154</v>
      </c>
      <c r="D89" s="22">
        <f t="shared" si="99"/>
        <v>359</v>
      </c>
      <c r="E89" s="22">
        <f t="shared" si="99"/>
        <v>263</v>
      </c>
      <c r="F89" s="22">
        <f t="shared" si="99"/>
        <v>309</v>
      </c>
      <c r="G89" s="22">
        <f t="shared" si="99"/>
        <v>229</v>
      </c>
      <c r="H89" s="22">
        <f t="shared" si="99"/>
        <v>538</v>
      </c>
      <c r="J89" s="60"/>
      <c r="K89" s="7" t="s">
        <v>30</v>
      </c>
      <c r="L89" s="22">
        <v>91</v>
      </c>
      <c r="M89" s="22">
        <v>181</v>
      </c>
      <c r="N89" s="22">
        <f>N54+N34</f>
        <v>138</v>
      </c>
      <c r="O89" s="22">
        <f>O54+O34</f>
        <v>171</v>
      </c>
      <c r="P89" s="22">
        <f>P54+P34</f>
        <v>123</v>
      </c>
      <c r="Q89" s="22">
        <f>Q54+Q34</f>
        <v>354</v>
      </c>
      <c r="S89" s="60"/>
      <c r="T89" s="7" t="s">
        <v>30</v>
      </c>
      <c r="U89" s="22">
        <v>63</v>
      </c>
      <c r="V89" s="22">
        <v>178</v>
      </c>
      <c r="W89" s="8">
        <f>W54+W34</f>
        <v>125</v>
      </c>
      <c r="X89" s="8">
        <f>X54+X34</f>
        <v>138</v>
      </c>
      <c r="Y89" s="8">
        <f>Y54+Y34</f>
        <v>106</v>
      </c>
      <c r="Z89" s="8">
        <f>Z54+Z34</f>
        <v>184</v>
      </c>
    </row>
    <row r="90" spans="1:26" ht="15" thickBot="1" x14ac:dyDescent="0.35">
      <c r="A90" s="63"/>
      <c r="B90" s="7" t="s">
        <v>15</v>
      </c>
      <c r="C90" s="20">
        <f>C89/C77</f>
        <v>5.0409165302782326E-2</v>
      </c>
      <c r="D90" s="20">
        <f>D89/D77</f>
        <v>8.1795397584871268E-2</v>
      </c>
      <c r="E90" s="20">
        <f>E89/E77</f>
        <v>6.3511229171697658E-2</v>
      </c>
      <c r="F90" s="20">
        <f t="shared" ref="F90:H90" si="102">F89/F77</f>
        <v>7.965970610982212E-2</v>
      </c>
      <c r="G90" s="20">
        <f t="shared" si="102"/>
        <v>6.9142512077294688E-2</v>
      </c>
      <c r="H90" s="20">
        <f t="shared" si="102"/>
        <v>0.10210666160561777</v>
      </c>
      <c r="J90" s="60"/>
      <c r="K90" s="7" t="s">
        <v>15</v>
      </c>
      <c r="L90" s="20">
        <f>L89/L77</f>
        <v>5.8899676375404532E-2</v>
      </c>
      <c r="M90" s="20">
        <f t="shared" ref="M90:P90" si="103">M89/M77</f>
        <v>9.5464135021097046E-2</v>
      </c>
      <c r="N90" s="20">
        <f t="shared" si="103"/>
        <v>7.4756229685807155E-2</v>
      </c>
      <c r="O90" s="20">
        <f t="shared" si="103"/>
        <v>0.10388821385176185</v>
      </c>
      <c r="P90" s="20">
        <f t="shared" si="103"/>
        <v>8.0130293159609123E-2</v>
      </c>
      <c r="Q90" s="20">
        <f>Q89/Q77</f>
        <v>0.13288288288288289</v>
      </c>
      <c r="S90" s="60"/>
      <c r="T90" s="7" t="s">
        <v>15</v>
      </c>
      <c r="U90" s="20">
        <f>U89/U77</f>
        <v>4.1721854304635764E-2</v>
      </c>
      <c r="V90" s="20">
        <f>V89/V77</f>
        <v>7.1399919775371037E-2</v>
      </c>
      <c r="W90" s="20">
        <f>W89/W77</f>
        <v>5.4466230936819175E-2</v>
      </c>
      <c r="X90" s="20">
        <f>X89/X77</f>
        <v>6.1800268696820419E-2</v>
      </c>
      <c r="Y90" s="20">
        <f t="shared" ref="Y90" si="104">Y89/Y77</f>
        <v>5.9651097355092851E-2</v>
      </c>
      <c r="Z90" s="20">
        <f>Z89/Z77</f>
        <v>7.0633397312859891E-2</v>
      </c>
    </row>
    <row r="91" spans="1:26" ht="15" thickBot="1" x14ac:dyDescent="0.35">
      <c r="A91" s="63"/>
      <c r="B91" s="7" t="s">
        <v>26</v>
      </c>
      <c r="C91" s="20">
        <f>C89/C78</f>
        <v>5.0657894736842103E-2</v>
      </c>
      <c r="D91" s="20">
        <f t="shared" ref="D91:H91" si="105">D89/D78</f>
        <v>8.5071090047393369E-2</v>
      </c>
      <c r="E91" s="20">
        <f t="shared" si="105"/>
        <v>6.5700724456657505E-2</v>
      </c>
      <c r="F91" s="20">
        <f t="shared" si="105"/>
        <v>8.0489710862203703E-2</v>
      </c>
      <c r="G91" s="20">
        <f t="shared" si="105"/>
        <v>7.035330261136713E-2</v>
      </c>
      <c r="H91" s="20">
        <f t="shared" si="105"/>
        <v>0.10326295585412668</v>
      </c>
      <c r="J91" s="60"/>
      <c r="K91" s="7" t="s">
        <v>26</v>
      </c>
      <c r="L91" s="20">
        <f>L89/L78</f>
        <v>5.9244791666666664E-2</v>
      </c>
      <c r="M91" s="20">
        <f>M89/M78</f>
        <v>0.10111731843575419</v>
      </c>
      <c r="N91" s="20">
        <f t="shared" ref="N91:Q91" si="106">N89/N78</f>
        <v>7.748455923638406E-2</v>
      </c>
      <c r="O91" s="20">
        <f t="shared" si="106"/>
        <v>0.10562075355157505</v>
      </c>
      <c r="P91" s="20">
        <f t="shared" si="106"/>
        <v>8.2054703135423609E-2</v>
      </c>
      <c r="Q91" s="20">
        <f t="shared" si="106"/>
        <v>0.13480578827113482</v>
      </c>
      <c r="S91" s="60"/>
      <c r="T91" s="7" t="s">
        <v>26</v>
      </c>
      <c r="U91" s="20">
        <f>U89/U78</f>
        <v>4.1888297872340427E-2</v>
      </c>
      <c r="V91" s="20">
        <f>V89/V78</f>
        <v>7.3251028806584365E-2</v>
      </c>
      <c r="W91" s="20">
        <f>W89/W78</f>
        <v>5.6255625562556255E-2</v>
      </c>
      <c r="X91" s="20">
        <f t="shared" ref="X91:Z91" si="107">X89/X78</f>
        <v>6.2162162162162166E-2</v>
      </c>
      <c r="Y91" s="20">
        <f t="shared" si="107"/>
        <v>6.0364464692482918E-2</v>
      </c>
      <c r="Z91" s="20">
        <f t="shared" si="107"/>
        <v>7.1207430340557279E-2</v>
      </c>
    </row>
    <row r="92" spans="1:26" ht="15" thickBot="1" x14ac:dyDescent="0.35">
      <c r="A92" s="63"/>
      <c r="B92" s="7" t="s">
        <v>27</v>
      </c>
      <c r="C92" s="50">
        <f t="shared" ref="C92:H93" si="108">L92+U92</f>
        <v>3</v>
      </c>
      <c r="D92" s="50">
        <f t="shared" si="108"/>
        <v>45</v>
      </c>
      <c r="E92" s="50">
        <f t="shared" si="108"/>
        <v>5</v>
      </c>
      <c r="F92" s="50">
        <f t="shared" si="108"/>
        <v>3</v>
      </c>
      <c r="G92" s="50">
        <f t="shared" si="108"/>
        <v>3</v>
      </c>
      <c r="H92" s="50">
        <f t="shared" si="108"/>
        <v>5</v>
      </c>
      <c r="J92" s="60"/>
      <c r="K92" s="7" t="s">
        <v>27</v>
      </c>
      <c r="L92" s="50">
        <v>3</v>
      </c>
      <c r="M92" s="50">
        <v>38</v>
      </c>
      <c r="N92" s="50">
        <f t="shared" ref="N92:Q92" si="109">N37+N57</f>
        <v>3</v>
      </c>
      <c r="O92" s="50">
        <f t="shared" si="109"/>
        <v>3</v>
      </c>
      <c r="P92" s="50">
        <f t="shared" si="109"/>
        <v>3</v>
      </c>
      <c r="Q92" s="50">
        <f t="shared" si="109"/>
        <v>3</v>
      </c>
      <c r="S92" s="60"/>
      <c r="T92" s="7" t="s">
        <v>27</v>
      </c>
      <c r="U92" s="50">
        <v>0</v>
      </c>
      <c r="V92" s="50">
        <v>7</v>
      </c>
      <c r="W92" s="50">
        <f t="shared" ref="W92:Z92" si="110">W57+W37</f>
        <v>2</v>
      </c>
      <c r="X92" s="50">
        <f t="shared" si="110"/>
        <v>0</v>
      </c>
      <c r="Y92" s="50">
        <f t="shared" si="110"/>
        <v>0</v>
      </c>
      <c r="Z92" s="50">
        <f t="shared" si="110"/>
        <v>2</v>
      </c>
    </row>
    <row r="93" spans="1:26" ht="29.4" thickBot="1" x14ac:dyDescent="0.35">
      <c r="A93" s="63"/>
      <c r="B93" s="13" t="s">
        <v>31</v>
      </c>
      <c r="C93" s="14">
        <f>L93+U93</f>
        <v>1576</v>
      </c>
      <c r="D93" s="14">
        <f>M93+V93</f>
        <v>2541</v>
      </c>
      <c r="E93" s="14">
        <f t="shared" si="108"/>
        <v>2492</v>
      </c>
      <c r="F93" s="14">
        <f>O93+X93</f>
        <v>2255</v>
      </c>
      <c r="G93" s="14">
        <f t="shared" si="108"/>
        <v>2065</v>
      </c>
      <c r="H93" s="14">
        <f t="shared" si="108"/>
        <v>3232</v>
      </c>
      <c r="I93" s="68">
        <f>SUM(C93:H93)</f>
        <v>14161</v>
      </c>
      <c r="J93" s="60"/>
      <c r="K93" s="13" t="s">
        <v>31</v>
      </c>
      <c r="L93" s="14">
        <v>820</v>
      </c>
      <c r="M93" s="14">
        <v>1052</v>
      </c>
      <c r="N93" s="14">
        <f>N58+N38</f>
        <v>1105</v>
      </c>
      <c r="O93" s="14">
        <f>O58+O38</f>
        <v>976</v>
      </c>
      <c r="P93" s="14">
        <f>P58+P38</f>
        <v>962</v>
      </c>
      <c r="Q93" s="14">
        <f>Q58+Q38</f>
        <v>1627</v>
      </c>
      <c r="S93" s="60"/>
      <c r="T93" s="13" t="s">
        <v>31</v>
      </c>
      <c r="U93" s="14">
        <v>756</v>
      </c>
      <c r="V93" s="14">
        <v>1489</v>
      </c>
      <c r="W93" s="14">
        <f>W58+W38</f>
        <v>1387</v>
      </c>
      <c r="X93" s="14">
        <f>X58+X38</f>
        <v>1279</v>
      </c>
      <c r="Y93" s="14">
        <f>Y58+Y38</f>
        <v>1103</v>
      </c>
      <c r="Z93" s="14">
        <f>Z58+Z38</f>
        <v>1605</v>
      </c>
    </row>
    <row r="94" spans="1:26" ht="15" thickBot="1" x14ac:dyDescent="0.35">
      <c r="A94" s="63"/>
      <c r="B94" s="13" t="s">
        <v>15</v>
      </c>
      <c r="C94" s="21">
        <f>C93/C77</f>
        <v>0.51587561374795421</v>
      </c>
      <c r="D94" s="21">
        <f t="shared" ref="D94:H94" si="111">D93/D77</f>
        <v>0.57894736842105265</v>
      </c>
      <c r="E94" s="21">
        <f t="shared" si="111"/>
        <v>0.60178700796908957</v>
      </c>
      <c r="F94" s="21">
        <f>F93/F77</f>
        <v>0.58133539572054649</v>
      </c>
      <c r="G94" s="21">
        <f t="shared" si="111"/>
        <v>0.62349033816425126</v>
      </c>
      <c r="H94" s="21">
        <f t="shared" si="111"/>
        <v>0.61339912696906429</v>
      </c>
      <c r="J94" s="60"/>
      <c r="K94" s="13" t="s">
        <v>15</v>
      </c>
      <c r="L94" s="21">
        <f>L93/L77</f>
        <v>0.53074433656957931</v>
      </c>
      <c r="M94" s="21">
        <f t="shared" ref="M94:P94" si="112">M93/M77</f>
        <v>0.55485232067510548</v>
      </c>
      <c r="N94" s="21">
        <f t="shared" si="112"/>
        <v>0.59859154929577463</v>
      </c>
      <c r="O94" s="21">
        <f t="shared" si="112"/>
        <v>0.59295261239368169</v>
      </c>
      <c r="P94" s="21">
        <f t="shared" si="112"/>
        <v>0.62671009771986974</v>
      </c>
      <c r="Q94" s="21">
        <f>Q93/Q77</f>
        <v>0.6107357357357357</v>
      </c>
      <c r="S94" s="60"/>
      <c r="T94" s="13" t="s">
        <v>15</v>
      </c>
      <c r="U94" s="21">
        <f>U93/U77</f>
        <v>0.50066225165562916</v>
      </c>
      <c r="V94" s="21">
        <f t="shared" ref="V94:Z94" si="113">V93/V77</f>
        <v>0.5972723626153229</v>
      </c>
      <c r="W94" s="21">
        <f t="shared" si="113"/>
        <v>0.60435729847494557</v>
      </c>
      <c r="X94" s="21">
        <f t="shared" si="113"/>
        <v>0.57277205553067623</v>
      </c>
      <c r="Y94" s="21">
        <f t="shared" si="113"/>
        <v>0.62070906021384353</v>
      </c>
      <c r="Z94" s="21">
        <f t="shared" si="113"/>
        <v>0.61612284069097889</v>
      </c>
    </row>
    <row r="95" spans="1:26" ht="15" thickBot="1" x14ac:dyDescent="0.35">
      <c r="A95" s="63"/>
      <c r="B95" s="13" t="s">
        <v>16</v>
      </c>
      <c r="C95" s="21">
        <f>C93/C78</f>
        <v>0.51842105263157889</v>
      </c>
      <c r="D95" s="21">
        <f>D93/D78</f>
        <v>0.60213270142180098</v>
      </c>
      <c r="E95" s="21">
        <f t="shared" ref="E95:H95" si="114">E93/E78</f>
        <v>0.62253310017486885</v>
      </c>
      <c r="F95" s="21">
        <f>F93/F78</f>
        <v>0.58739255014326652</v>
      </c>
      <c r="G95" s="21">
        <f>G93/G78</f>
        <v>0.63440860215053763</v>
      </c>
      <c r="H95" s="21">
        <f t="shared" si="114"/>
        <v>0.62034548944337808</v>
      </c>
      <c r="I95" s="70">
        <f>I93/I78</f>
        <v>0.60088259006237532</v>
      </c>
      <c r="J95" s="60"/>
      <c r="K95" s="13" t="s">
        <v>16</v>
      </c>
      <c r="L95" s="21">
        <f>L93/L78</f>
        <v>0.53385416666666663</v>
      </c>
      <c r="M95" s="21">
        <f t="shared" ref="M95:P95" si="115">M93/M78</f>
        <v>0.58770949720670396</v>
      </c>
      <c r="N95" s="21">
        <f t="shared" si="115"/>
        <v>0.62043795620437958</v>
      </c>
      <c r="O95" s="21">
        <f t="shared" si="115"/>
        <v>0.60284126003705996</v>
      </c>
      <c r="P95" s="21">
        <f t="shared" si="115"/>
        <v>0.64176117411607736</v>
      </c>
      <c r="Q95" s="21">
        <f>Q93/Q78</f>
        <v>0.61957349581111953</v>
      </c>
      <c r="S95" s="60"/>
      <c r="T95" s="13" t="s">
        <v>16</v>
      </c>
      <c r="U95" s="21">
        <f>U93/U78</f>
        <v>0.50265957446808507</v>
      </c>
      <c r="V95" s="21">
        <f t="shared" ref="V95:Z95" si="116">V93/V78</f>
        <v>0.61275720164609049</v>
      </c>
      <c r="W95" s="21">
        <f t="shared" si="116"/>
        <v>0.62421242124212417</v>
      </c>
      <c r="X95" s="21">
        <f t="shared" si="116"/>
        <v>0.57612612612612613</v>
      </c>
      <c r="Y95" s="21">
        <f t="shared" si="116"/>
        <v>0.62813211845102501</v>
      </c>
      <c r="Z95" s="21">
        <f t="shared" si="116"/>
        <v>0.62113003095975228</v>
      </c>
    </row>
    <row r="96" spans="1:26" ht="15" thickBot="1" x14ac:dyDescent="0.35">
      <c r="A96" s="55"/>
      <c r="B96" s="13" t="s">
        <v>27</v>
      </c>
      <c r="C96" s="36">
        <f t="shared" ref="C96:H98" si="117">L96+U96</f>
        <v>41</v>
      </c>
      <c r="D96" s="36">
        <f t="shared" si="117"/>
        <v>183</v>
      </c>
      <c r="E96" s="36">
        <f t="shared" si="117"/>
        <v>72</v>
      </c>
      <c r="F96" s="36">
        <f t="shared" si="117"/>
        <v>18</v>
      </c>
      <c r="G96" s="36">
        <f t="shared" si="117"/>
        <v>58</v>
      </c>
      <c r="H96" s="36">
        <f t="shared" si="117"/>
        <v>26</v>
      </c>
      <c r="J96" s="61"/>
      <c r="K96" s="13" t="s">
        <v>27</v>
      </c>
      <c r="L96" s="36">
        <v>36</v>
      </c>
      <c r="M96" s="36">
        <v>136</v>
      </c>
      <c r="N96" s="36">
        <f t="shared" ref="N96:Q96" si="118">N41+N61</f>
        <v>58</v>
      </c>
      <c r="O96" s="36">
        <f t="shared" si="118"/>
        <v>16</v>
      </c>
      <c r="P96" s="36">
        <f t="shared" si="118"/>
        <v>48</v>
      </c>
      <c r="Q96" s="36">
        <f t="shared" si="118"/>
        <v>14</v>
      </c>
      <c r="S96" s="61"/>
      <c r="T96" s="13" t="s">
        <v>27</v>
      </c>
      <c r="U96" s="36">
        <v>5</v>
      </c>
      <c r="V96" s="36">
        <v>47</v>
      </c>
      <c r="W96" s="36">
        <f t="shared" ref="W96:Z96" si="119">W61+W41</f>
        <v>14</v>
      </c>
      <c r="X96" s="36">
        <f>X61+X41</f>
        <v>2</v>
      </c>
      <c r="Y96" s="36">
        <f t="shared" si="119"/>
        <v>10</v>
      </c>
      <c r="Z96" s="36">
        <f t="shared" si="119"/>
        <v>12</v>
      </c>
    </row>
    <row r="97" spans="1:26" ht="15" customHeight="1" thickBot="1" x14ac:dyDescent="0.35">
      <c r="A97" s="59" t="s">
        <v>8</v>
      </c>
      <c r="B97" s="9" t="s">
        <v>2</v>
      </c>
      <c r="C97" s="9" t="s">
        <v>9</v>
      </c>
      <c r="D97" s="9" t="s">
        <v>9</v>
      </c>
      <c r="E97" s="9">
        <f t="shared" si="117"/>
        <v>709</v>
      </c>
      <c r="F97" s="9" t="s">
        <v>9</v>
      </c>
      <c r="G97" s="9">
        <f t="shared" si="117"/>
        <v>896</v>
      </c>
      <c r="H97" s="9" t="s">
        <v>9</v>
      </c>
      <c r="J97" s="59" t="s">
        <v>8</v>
      </c>
      <c r="K97" s="9" t="s">
        <v>2</v>
      </c>
      <c r="L97" s="9" t="s">
        <v>9</v>
      </c>
      <c r="M97" s="9" t="s">
        <v>9</v>
      </c>
      <c r="N97" s="9">
        <v>247</v>
      </c>
      <c r="O97" s="9" t="s">
        <v>9</v>
      </c>
      <c r="P97" s="9">
        <v>431</v>
      </c>
      <c r="Q97" s="9" t="s">
        <v>9</v>
      </c>
      <c r="S97" s="59" t="s">
        <v>8</v>
      </c>
      <c r="T97" s="9" t="s">
        <v>2</v>
      </c>
      <c r="U97" s="9" t="s">
        <v>9</v>
      </c>
      <c r="V97" s="9" t="s">
        <v>9</v>
      </c>
      <c r="W97" s="9">
        <v>462</v>
      </c>
      <c r="X97" s="9" t="s">
        <v>9</v>
      </c>
      <c r="Y97" s="9">
        <v>465</v>
      </c>
      <c r="Z97" s="9" t="s">
        <v>9</v>
      </c>
    </row>
    <row r="98" spans="1:26" ht="15" thickBot="1" x14ac:dyDescent="0.35">
      <c r="A98" s="60"/>
      <c r="B98" s="9" t="s">
        <v>25</v>
      </c>
      <c r="C98" s="9" t="s">
        <v>9</v>
      </c>
      <c r="D98" s="9" t="s">
        <v>9</v>
      </c>
      <c r="E98" s="9">
        <f t="shared" si="117"/>
        <v>676</v>
      </c>
      <c r="F98" s="9" t="s">
        <v>9</v>
      </c>
      <c r="G98" s="9">
        <f t="shared" si="117"/>
        <v>865</v>
      </c>
      <c r="H98" s="9" t="s">
        <v>9</v>
      </c>
      <c r="I98" s="67">
        <f>SUM(C98:H98)</f>
        <v>1541</v>
      </c>
      <c r="J98" s="60"/>
      <c r="K98" s="9" t="s">
        <v>25</v>
      </c>
      <c r="L98" s="9" t="s">
        <v>9</v>
      </c>
      <c r="M98" s="9" t="s">
        <v>9</v>
      </c>
      <c r="N98" s="9">
        <v>238</v>
      </c>
      <c r="O98" s="9" t="s">
        <v>9</v>
      </c>
      <c r="P98" s="9">
        <v>420</v>
      </c>
      <c r="Q98" s="9" t="s">
        <v>9</v>
      </c>
      <c r="S98" s="60"/>
      <c r="T98" s="9" t="s">
        <v>25</v>
      </c>
      <c r="U98" s="9" t="s">
        <v>9</v>
      </c>
      <c r="V98" s="9" t="s">
        <v>9</v>
      </c>
      <c r="W98" s="9">
        <v>438</v>
      </c>
      <c r="X98" s="9" t="s">
        <v>9</v>
      </c>
      <c r="Y98" s="9">
        <v>445</v>
      </c>
      <c r="Z98" s="9" t="s">
        <v>9</v>
      </c>
    </row>
    <row r="99" spans="1:26" ht="15" thickBot="1" x14ac:dyDescent="0.35">
      <c r="A99" s="60"/>
      <c r="B99" s="9" t="s">
        <v>4</v>
      </c>
      <c r="C99" s="17" t="s">
        <v>9</v>
      </c>
      <c r="D99" s="17" t="s">
        <v>9</v>
      </c>
      <c r="E99" s="17">
        <f>E98/E97</f>
        <v>0.95345557122708036</v>
      </c>
      <c r="F99" s="17" t="s">
        <v>9</v>
      </c>
      <c r="G99" s="17">
        <f t="shared" ref="G99" si="120">G98/G97</f>
        <v>0.9654017857142857</v>
      </c>
      <c r="H99" s="17" t="s">
        <v>9</v>
      </c>
      <c r="J99" s="60"/>
      <c r="K99" s="9" t="s">
        <v>4</v>
      </c>
      <c r="L99" s="17" t="s">
        <v>9</v>
      </c>
      <c r="M99" s="17" t="s">
        <v>9</v>
      </c>
      <c r="N99" s="17">
        <f>N98/N97</f>
        <v>0.96356275303643724</v>
      </c>
      <c r="O99" s="17" t="s">
        <v>9</v>
      </c>
      <c r="P99" s="17">
        <f t="shared" ref="P99" si="121">P98/P97</f>
        <v>0.97447795823665895</v>
      </c>
      <c r="Q99" s="17" t="s">
        <v>9</v>
      </c>
      <c r="S99" s="60"/>
      <c r="T99" s="9" t="s">
        <v>4</v>
      </c>
      <c r="U99" s="17" t="s">
        <v>9</v>
      </c>
      <c r="V99" s="17" t="s">
        <v>9</v>
      </c>
      <c r="W99" s="17">
        <f>W98/W97</f>
        <v>0.94805194805194803</v>
      </c>
      <c r="X99" s="17" t="s">
        <v>9</v>
      </c>
      <c r="Y99" s="17">
        <f t="shared" ref="Y99" si="122">Y98/Y97</f>
        <v>0.956989247311828</v>
      </c>
      <c r="Z99" s="17" t="s">
        <v>9</v>
      </c>
    </row>
    <row r="100" spans="1:26" ht="15" thickBot="1" x14ac:dyDescent="0.35">
      <c r="A100" s="60"/>
      <c r="B100" s="9" t="s">
        <v>27</v>
      </c>
      <c r="C100" s="17" t="s">
        <v>9</v>
      </c>
      <c r="D100" s="17" t="s">
        <v>9</v>
      </c>
      <c r="E100" s="51">
        <f>N100+W100</f>
        <v>17</v>
      </c>
      <c r="F100" s="17" t="s">
        <v>9</v>
      </c>
      <c r="G100" s="51">
        <f>P100+Y100</f>
        <v>22</v>
      </c>
      <c r="H100" s="17" t="s">
        <v>9</v>
      </c>
      <c r="J100" s="60"/>
      <c r="K100" s="9" t="s">
        <v>27</v>
      </c>
      <c r="L100" s="17" t="s">
        <v>9</v>
      </c>
      <c r="M100" s="17" t="s">
        <v>9</v>
      </c>
      <c r="N100" s="51">
        <v>10</v>
      </c>
      <c r="O100" s="45" t="s">
        <v>9</v>
      </c>
      <c r="P100" s="51">
        <v>10</v>
      </c>
      <c r="Q100" s="45" t="s">
        <v>9</v>
      </c>
      <c r="S100" s="60"/>
      <c r="T100" s="9" t="s">
        <v>27</v>
      </c>
      <c r="U100" s="17" t="s">
        <v>9</v>
      </c>
      <c r="V100" s="17" t="s">
        <v>9</v>
      </c>
      <c r="W100" s="51">
        <v>7</v>
      </c>
      <c r="X100" s="45" t="s">
        <v>9</v>
      </c>
      <c r="Y100" s="51">
        <v>12</v>
      </c>
      <c r="Z100" s="45" t="s">
        <v>9</v>
      </c>
    </row>
    <row r="101" spans="1:26" ht="15" thickBot="1" x14ac:dyDescent="0.35">
      <c r="A101" s="60"/>
      <c r="B101" s="10" t="s">
        <v>28</v>
      </c>
      <c r="C101" s="16" t="s">
        <v>9</v>
      </c>
      <c r="D101" s="16" t="s">
        <v>9</v>
      </c>
      <c r="E101" s="16">
        <f>SUM(N101,W101)</f>
        <v>405</v>
      </c>
      <c r="F101" s="16" t="s">
        <v>9</v>
      </c>
      <c r="G101" s="16">
        <f>SUM(P101,Y101)</f>
        <v>373</v>
      </c>
      <c r="H101" s="16" t="s">
        <v>9</v>
      </c>
      <c r="J101" s="60"/>
      <c r="K101" s="10" t="s">
        <v>28</v>
      </c>
      <c r="L101" s="16" t="s">
        <v>9</v>
      </c>
      <c r="M101" s="16" t="s">
        <v>9</v>
      </c>
      <c r="N101" s="16">
        <v>134</v>
      </c>
      <c r="O101" s="16" t="s">
        <v>9</v>
      </c>
      <c r="P101" s="16">
        <v>166</v>
      </c>
      <c r="Q101" s="16" t="s">
        <v>9</v>
      </c>
      <c r="S101" s="60"/>
      <c r="T101" s="10" t="s">
        <v>28</v>
      </c>
      <c r="U101" s="16" t="s">
        <v>9</v>
      </c>
      <c r="V101" s="16" t="s">
        <v>9</v>
      </c>
      <c r="W101" s="16">
        <v>271</v>
      </c>
      <c r="X101" s="16" t="s">
        <v>9</v>
      </c>
      <c r="Y101" s="16">
        <v>207</v>
      </c>
      <c r="Z101" s="16" t="s">
        <v>9</v>
      </c>
    </row>
    <row r="102" spans="1:26" ht="15" thickBot="1" x14ac:dyDescent="0.35">
      <c r="A102" s="60"/>
      <c r="B102" s="10" t="s">
        <v>15</v>
      </c>
      <c r="C102" s="18" t="s">
        <v>9</v>
      </c>
      <c r="D102" s="18" t="s">
        <v>9</v>
      </c>
      <c r="E102" s="18">
        <f t="shared" ref="E102:G102" si="123">E101/E97</f>
        <v>0.57122708039492243</v>
      </c>
      <c r="F102" s="18" t="s">
        <v>9</v>
      </c>
      <c r="G102" s="18">
        <f t="shared" si="123"/>
        <v>0.41629464285714285</v>
      </c>
      <c r="H102" s="18" t="s">
        <v>9</v>
      </c>
      <c r="J102" s="60"/>
      <c r="K102" s="10" t="s">
        <v>15</v>
      </c>
      <c r="L102" s="18" t="s">
        <v>9</v>
      </c>
      <c r="M102" s="18" t="s">
        <v>9</v>
      </c>
      <c r="N102" s="18">
        <f t="shared" ref="N102:P102" si="124">N101/N97</f>
        <v>0.54251012145748989</v>
      </c>
      <c r="O102" s="18" t="s">
        <v>9</v>
      </c>
      <c r="P102" s="18">
        <f t="shared" si="124"/>
        <v>0.38515081206496521</v>
      </c>
      <c r="Q102" s="18" t="s">
        <v>9</v>
      </c>
      <c r="S102" s="60"/>
      <c r="T102" s="10" t="s">
        <v>15</v>
      </c>
      <c r="U102" s="18" t="s">
        <v>9</v>
      </c>
      <c r="V102" s="18" t="s">
        <v>9</v>
      </c>
      <c r="W102" s="18">
        <f t="shared" ref="W102" si="125">W101/W97</f>
        <v>0.58658008658008653</v>
      </c>
      <c r="X102" s="18" t="s">
        <v>9</v>
      </c>
      <c r="Y102" s="18">
        <f t="shared" ref="Y102" si="126">Y101/Y97</f>
        <v>0.44516129032258067</v>
      </c>
      <c r="Z102" s="18" t="s">
        <v>9</v>
      </c>
    </row>
    <row r="103" spans="1:26" ht="15" thickBot="1" x14ac:dyDescent="0.35">
      <c r="A103" s="60"/>
      <c r="B103" s="10" t="s">
        <v>26</v>
      </c>
      <c r="C103" s="18" t="s">
        <v>9</v>
      </c>
      <c r="D103" s="18" t="s">
        <v>9</v>
      </c>
      <c r="E103" s="18">
        <f t="shared" ref="E103" si="127">E101/E98</f>
        <v>0.59911242603550297</v>
      </c>
      <c r="F103" s="18" t="s">
        <v>9</v>
      </c>
      <c r="G103" s="18">
        <f>G101/G98</f>
        <v>0.43121387283236995</v>
      </c>
      <c r="H103" s="18" t="s">
        <v>9</v>
      </c>
      <c r="J103" s="60"/>
      <c r="K103" s="10" t="s">
        <v>26</v>
      </c>
      <c r="L103" s="18" t="s">
        <v>9</v>
      </c>
      <c r="M103" s="18" t="s">
        <v>9</v>
      </c>
      <c r="N103" s="18">
        <f t="shared" ref="N103:P103" si="128">N101/N98</f>
        <v>0.56302521008403361</v>
      </c>
      <c r="O103" s="18" t="s">
        <v>9</v>
      </c>
      <c r="P103" s="18">
        <f t="shared" si="128"/>
        <v>0.39523809523809522</v>
      </c>
      <c r="Q103" s="18" t="s">
        <v>9</v>
      </c>
      <c r="S103" s="60"/>
      <c r="T103" s="10" t="s">
        <v>26</v>
      </c>
      <c r="U103" s="18" t="s">
        <v>9</v>
      </c>
      <c r="V103" s="18" t="s">
        <v>9</v>
      </c>
      <c r="W103" s="18">
        <f t="shared" ref="W103:Y103" si="129">W101/W98</f>
        <v>0.61872146118721461</v>
      </c>
      <c r="X103" s="18" t="s">
        <v>9</v>
      </c>
      <c r="Y103" s="18">
        <f t="shared" si="129"/>
        <v>0.46516853932584268</v>
      </c>
      <c r="Z103" s="18" t="s">
        <v>9</v>
      </c>
    </row>
    <row r="104" spans="1:26" ht="15" thickBot="1" x14ac:dyDescent="0.35">
      <c r="A104" s="60"/>
      <c r="B104" s="10" t="s">
        <v>27</v>
      </c>
      <c r="C104" s="18" t="s">
        <v>9</v>
      </c>
      <c r="D104" s="18" t="s">
        <v>9</v>
      </c>
      <c r="E104" s="33">
        <f t="shared" ref="E104" si="130">N104+W104</f>
        <v>15</v>
      </c>
      <c r="F104" s="18" t="s">
        <v>9</v>
      </c>
      <c r="G104" s="33">
        <f t="shared" ref="G104:G105" si="131">P104+Y104</f>
        <v>10</v>
      </c>
      <c r="H104" s="18" t="s">
        <v>9</v>
      </c>
      <c r="J104" s="60"/>
      <c r="K104" s="10" t="s">
        <v>27</v>
      </c>
      <c r="L104" s="18" t="s">
        <v>9</v>
      </c>
      <c r="M104" s="18" t="s">
        <v>9</v>
      </c>
      <c r="N104" s="33">
        <v>8</v>
      </c>
      <c r="O104" s="37" t="s">
        <v>9</v>
      </c>
      <c r="P104" s="33">
        <v>4</v>
      </c>
      <c r="Q104" s="37" t="s">
        <v>9</v>
      </c>
      <c r="S104" s="60"/>
      <c r="T104" s="10" t="s">
        <v>27</v>
      </c>
      <c r="U104" s="18" t="s">
        <v>9</v>
      </c>
      <c r="V104" s="18" t="s">
        <v>9</v>
      </c>
      <c r="W104" s="33">
        <v>7</v>
      </c>
      <c r="X104" s="37" t="s">
        <v>9</v>
      </c>
      <c r="Y104" s="33">
        <v>6</v>
      </c>
      <c r="Z104" s="37" t="s">
        <v>9</v>
      </c>
    </row>
    <row r="105" spans="1:26" ht="15" thickBot="1" x14ac:dyDescent="0.35">
      <c r="A105" s="60"/>
      <c r="B105" s="12" t="s">
        <v>29</v>
      </c>
      <c r="C105" s="15" t="s">
        <v>9</v>
      </c>
      <c r="D105" s="15" t="s">
        <v>9</v>
      </c>
      <c r="E105" s="15">
        <f>N105+W105</f>
        <v>142</v>
      </c>
      <c r="F105" s="15" t="s">
        <v>9</v>
      </c>
      <c r="G105" s="15">
        <f t="shared" si="131"/>
        <v>197</v>
      </c>
      <c r="H105" s="15" t="s">
        <v>9</v>
      </c>
      <c r="J105" s="60"/>
      <c r="K105" s="12" t="s">
        <v>29</v>
      </c>
      <c r="L105" s="15" t="s">
        <v>9</v>
      </c>
      <c r="M105" s="15" t="s">
        <v>9</v>
      </c>
      <c r="N105" s="15">
        <v>44</v>
      </c>
      <c r="O105" s="15" t="s">
        <v>9</v>
      </c>
      <c r="P105" s="15">
        <v>87</v>
      </c>
      <c r="Q105" s="15" t="s">
        <v>9</v>
      </c>
      <c r="S105" s="60"/>
      <c r="T105" s="12" t="s">
        <v>29</v>
      </c>
      <c r="U105" s="15" t="s">
        <v>9</v>
      </c>
      <c r="V105" s="15" t="s">
        <v>9</v>
      </c>
      <c r="W105" s="15">
        <v>98</v>
      </c>
      <c r="X105" s="15" t="s">
        <v>9</v>
      </c>
      <c r="Y105" s="15">
        <v>110</v>
      </c>
      <c r="Z105" s="15" t="s">
        <v>9</v>
      </c>
    </row>
    <row r="106" spans="1:26" ht="15" thickBot="1" x14ac:dyDescent="0.35">
      <c r="A106" s="60"/>
      <c r="B106" s="12" t="s">
        <v>15</v>
      </c>
      <c r="C106" s="19" t="s">
        <v>9</v>
      </c>
      <c r="D106" s="19" t="s">
        <v>9</v>
      </c>
      <c r="E106" s="19">
        <f t="shared" ref="E106:G106" si="132">E105/E97</f>
        <v>0.2002820874471086</v>
      </c>
      <c r="F106" s="19" t="s">
        <v>9</v>
      </c>
      <c r="G106" s="19">
        <f t="shared" si="132"/>
        <v>0.21986607142857142</v>
      </c>
      <c r="H106" s="19" t="s">
        <v>9</v>
      </c>
      <c r="J106" s="60"/>
      <c r="K106" s="12" t="s">
        <v>15</v>
      </c>
      <c r="L106" s="19" t="s">
        <v>9</v>
      </c>
      <c r="M106" s="19" t="s">
        <v>9</v>
      </c>
      <c r="N106" s="19">
        <f t="shared" ref="N106:P106" si="133">N105/N97</f>
        <v>0.17813765182186234</v>
      </c>
      <c r="O106" s="19" t="s">
        <v>9</v>
      </c>
      <c r="P106" s="19">
        <f t="shared" si="133"/>
        <v>0.20185614849187936</v>
      </c>
      <c r="Q106" s="19" t="s">
        <v>9</v>
      </c>
      <c r="S106" s="60"/>
      <c r="T106" s="12" t="s">
        <v>15</v>
      </c>
      <c r="U106" s="19" t="s">
        <v>9</v>
      </c>
      <c r="V106" s="19" t="s">
        <v>9</v>
      </c>
      <c r="W106" s="19">
        <f t="shared" ref="W106" si="134">W105/W97</f>
        <v>0.21212121212121213</v>
      </c>
      <c r="X106" s="19" t="s">
        <v>9</v>
      </c>
      <c r="Y106" s="19">
        <f t="shared" ref="Y106" si="135">Y105/Y97</f>
        <v>0.23655913978494625</v>
      </c>
      <c r="Z106" s="19" t="s">
        <v>9</v>
      </c>
    </row>
    <row r="107" spans="1:26" ht="15" thickBot="1" x14ac:dyDescent="0.35">
      <c r="A107" s="60"/>
      <c r="B107" s="12" t="s">
        <v>26</v>
      </c>
      <c r="C107" s="19" t="s">
        <v>9</v>
      </c>
      <c r="D107" s="19" t="s">
        <v>9</v>
      </c>
      <c r="E107" s="19">
        <f t="shared" ref="E107:G107" si="136">E105/E98</f>
        <v>0.21005917159763313</v>
      </c>
      <c r="F107" s="19" t="s">
        <v>9</v>
      </c>
      <c r="G107" s="19">
        <f t="shared" si="136"/>
        <v>0.22774566473988439</v>
      </c>
      <c r="H107" s="19" t="s">
        <v>9</v>
      </c>
      <c r="J107" s="60"/>
      <c r="K107" s="12" t="s">
        <v>26</v>
      </c>
      <c r="L107" s="19" t="s">
        <v>9</v>
      </c>
      <c r="M107" s="19" t="s">
        <v>9</v>
      </c>
      <c r="N107" s="19">
        <f t="shared" ref="N107:P107" si="137">N105/N98</f>
        <v>0.18487394957983194</v>
      </c>
      <c r="O107" s="19" t="s">
        <v>9</v>
      </c>
      <c r="P107" s="19">
        <f t="shared" si="137"/>
        <v>0.20714285714285716</v>
      </c>
      <c r="Q107" s="19" t="s">
        <v>9</v>
      </c>
      <c r="S107" s="60"/>
      <c r="T107" s="12" t="s">
        <v>26</v>
      </c>
      <c r="U107" s="19" t="s">
        <v>9</v>
      </c>
      <c r="V107" s="19" t="s">
        <v>9</v>
      </c>
      <c r="W107" s="19">
        <f t="shared" ref="W107:Y107" si="138">W105/W98</f>
        <v>0.22374429223744291</v>
      </c>
      <c r="X107" s="19" t="s">
        <v>9</v>
      </c>
      <c r="Y107" s="19">
        <f t="shared" si="138"/>
        <v>0.24719101123595505</v>
      </c>
      <c r="Z107" s="19" t="s">
        <v>9</v>
      </c>
    </row>
    <row r="108" spans="1:26" ht="15" thickBot="1" x14ac:dyDescent="0.35">
      <c r="A108" s="60"/>
      <c r="B108" s="12" t="s">
        <v>27</v>
      </c>
      <c r="C108" s="19" t="s">
        <v>9</v>
      </c>
      <c r="D108" s="19" t="s">
        <v>9</v>
      </c>
      <c r="E108" s="49">
        <f t="shared" ref="E108:E109" si="139">N108+W108</f>
        <v>3</v>
      </c>
      <c r="F108" s="19" t="s">
        <v>9</v>
      </c>
      <c r="G108" s="49">
        <f t="shared" ref="G108:G109" si="140">P108+Y108</f>
        <v>0</v>
      </c>
      <c r="H108" s="19" t="s">
        <v>9</v>
      </c>
      <c r="J108" s="60"/>
      <c r="K108" s="12" t="s">
        <v>27</v>
      </c>
      <c r="L108" s="19" t="s">
        <v>9</v>
      </c>
      <c r="M108" s="19" t="s">
        <v>9</v>
      </c>
      <c r="N108" s="49">
        <v>2</v>
      </c>
      <c r="O108" s="34" t="s">
        <v>9</v>
      </c>
      <c r="P108" s="49">
        <v>0</v>
      </c>
      <c r="Q108" s="34" t="s">
        <v>9</v>
      </c>
      <c r="S108" s="60"/>
      <c r="T108" s="12" t="s">
        <v>27</v>
      </c>
      <c r="U108" s="19" t="s">
        <v>9</v>
      </c>
      <c r="V108" s="19" t="s">
        <v>9</v>
      </c>
      <c r="W108" s="49">
        <v>1</v>
      </c>
      <c r="X108" s="34" t="s">
        <v>9</v>
      </c>
      <c r="Y108" s="49">
        <v>0</v>
      </c>
      <c r="Z108" s="34" t="s">
        <v>9</v>
      </c>
    </row>
    <row r="109" spans="1:26" ht="15" thickBot="1" x14ac:dyDescent="0.35">
      <c r="A109" s="60"/>
      <c r="B109" s="7" t="s">
        <v>30</v>
      </c>
      <c r="C109" s="8" t="s">
        <v>9</v>
      </c>
      <c r="D109" s="22" t="s">
        <v>9</v>
      </c>
      <c r="E109" s="22">
        <f t="shared" si="139"/>
        <v>106</v>
      </c>
      <c r="F109" s="22" t="s">
        <v>9</v>
      </c>
      <c r="G109" s="22">
        <f t="shared" si="140"/>
        <v>72</v>
      </c>
      <c r="H109" s="22" t="s">
        <v>9</v>
      </c>
      <c r="J109" s="60"/>
      <c r="K109" s="7" t="s">
        <v>30</v>
      </c>
      <c r="L109" s="8" t="s">
        <v>9</v>
      </c>
      <c r="M109" s="22" t="s">
        <v>9</v>
      </c>
      <c r="N109" s="22">
        <v>47</v>
      </c>
      <c r="O109" s="22" t="s">
        <v>9</v>
      </c>
      <c r="P109" s="22">
        <v>52</v>
      </c>
      <c r="Q109" s="22" t="s">
        <v>9</v>
      </c>
      <c r="S109" s="60"/>
      <c r="T109" s="7" t="s">
        <v>30</v>
      </c>
      <c r="U109" s="8" t="s">
        <v>9</v>
      </c>
      <c r="V109" s="22" t="s">
        <v>9</v>
      </c>
      <c r="W109" s="22">
        <v>59</v>
      </c>
      <c r="X109" s="22" t="s">
        <v>9</v>
      </c>
      <c r="Y109" s="22">
        <v>20</v>
      </c>
      <c r="Z109" s="22" t="s">
        <v>9</v>
      </c>
    </row>
    <row r="110" spans="1:26" ht="15" thickBot="1" x14ac:dyDescent="0.35">
      <c r="A110" s="60"/>
      <c r="B110" s="7" t="s">
        <v>15</v>
      </c>
      <c r="C110" s="20" t="s">
        <v>9</v>
      </c>
      <c r="D110" s="20" t="s">
        <v>9</v>
      </c>
      <c r="E110" s="20">
        <f>E109/E97</f>
        <v>0.14950634696755993</v>
      </c>
      <c r="F110" s="20" t="s">
        <v>9</v>
      </c>
      <c r="G110" s="20">
        <f t="shared" ref="G110" si="141">G109/G97</f>
        <v>8.0357142857142863E-2</v>
      </c>
      <c r="H110" s="20" t="s">
        <v>9</v>
      </c>
      <c r="J110" s="60"/>
      <c r="K110" s="7" t="s">
        <v>15</v>
      </c>
      <c r="L110" s="20" t="s">
        <v>9</v>
      </c>
      <c r="M110" s="20" t="s">
        <v>9</v>
      </c>
      <c r="N110" s="20">
        <f t="shared" ref="N110:P110" si="142">N109/N97</f>
        <v>0.19028340080971659</v>
      </c>
      <c r="O110" s="20" t="s">
        <v>9</v>
      </c>
      <c r="P110" s="20">
        <f t="shared" si="142"/>
        <v>0.12064965197215777</v>
      </c>
      <c r="Q110" s="20" t="s">
        <v>9</v>
      </c>
      <c r="S110" s="60"/>
      <c r="T110" s="7" t="s">
        <v>15</v>
      </c>
      <c r="U110" s="20" t="s">
        <v>9</v>
      </c>
      <c r="V110" s="20" t="s">
        <v>9</v>
      </c>
      <c r="W110" s="20">
        <f t="shared" ref="W110" si="143">W109/W97</f>
        <v>0.12770562770562771</v>
      </c>
      <c r="X110" s="20" t="s">
        <v>9</v>
      </c>
      <c r="Y110" s="20">
        <f t="shared" ref="Y110" si="144">Y109/Y97</f>
        <v>4.3010752688172046E-2</v>
      </c>
      <c r="Z110" s="20" t="s">
        <v>9</v>
      </c>
    </row>
    <row r="111" spans="1:26" ht="15" thickBot="1" x14ac:dyDescent="0.35">
      <c r="A111" s="60"/>
      <c r="B111" s="7" t="s">
        <v>26</v>
      </c>
      <c r="C111" s="20" t="s">
        <v>9</v>
      </c>
      <c r="D111" s="20" t="s">
        <v>9</v>
      </c>
      <c r="E111" s="20">
        <f>E109/E98</f>
        <v>0.15680473372781065</v>
      </c>
      <c r="F111" s="20" t="s">
        <v>9</v>
      </c>
      <c r="G111" s="20">
        <f t="shared" ref="G111" si="145">G109/G98</f>
        <v>8.3236994219653179E-2</v>
      </c>
      <c r="H111" s="20" t="s">
        <v>9</v>
      </c>
      <c r="J111" s="60"/>
      <c r="K111" s="7" t="s">
        <v>26</v>
      </c>
      <c r="L111" s="20" t="s">
        <v>9</v>
      </c>
      <c r="M111" s="20" t="s">
        <v>9</v>
      </c>
      <c r="N111" s="20">
        <f t="shared" ref="N111:P111" si="146">N109/N98</f>
        <v>0.19747899159663865</v>
      </c>
      <c r="O111" s="20" t="s">
        <v>9</v>
      </c>
      <c r="P111" s="20">
        <f t="shared" si="146"/>
        <v>0.12380952380952381</v>
      </c>
      <c r="Q111" s="20" t="s">
        <v>9</v>
      </c>
      <c r="S111" s="60"/>
      <c r="T111" s="7" t="s">
        <v>26</v>
      </c>
      <c r="U111" s="20" t="s">
        <v>9</v>
      </c>
      <c r="V111" s="20" t="s">
        <v>9</v>
      </c>
      <c r="W111" s="20">
        <f t="shared" ref="W111:Y111" si="147">W109/W98</f>
        <v>0.13470319634703196</v>
      </c>
      <c r="X111" s="20" t="s">
        <v>9</v>
      </c>
      <c r="Y111" s="20">
        <f t="shared" si="147"/>
        <v>4.49438202247191E-2</v>
      </c>
      <c r="Z111" s="20" t="s">
        <v>9</v>
      </c>
    </row>
    <row r="112" spans="1:26" ht="15" thickBot="1" x14ac:dyDescent="0.35">
      <c r="A112" s="60"/>
      <c r="B112" s="7" t="s">
        <v>27</v>
      </c>
      <c r="C112" s="20" t="s">
        <v>9</v>
      </c>
      <c r="D112" s="20" t="s">
        <v>9</v>
      </c>
      <c r="E112" s="50">
        <f t="shared" ref="E112" si="148">N112+W112</f>
        <v>3</v>
      </c>
      <c r="F112" s="20" t="s">
        <v>9</v>
      </c>
      <c r="G112" s="50">
        <f t="shared" ref="G112" si="149">P112+Y112</f>
        <v>0</v>
      </c>
      <c r="H112" s="20" t="s">
        <v>9</v>
      </c>
      <c r="J112" s="60"/>
      <c r="K112" s="7" t="s">
        <v>27</v>
      </c>
      <c r="L112" s="20" t="s">
        <v>9</v>
      </c>
      <c r="M112" s="20" t="s">
        <v>9</v>
      </c>
      <c r="N112" s="50">
        <v>2</v>
      </c>
      <c r="O112" s="35" t="s">
        <v>9</v>
      </c>
      <c r="P112" s="50">
        <v>0</v>
      </c>
      <c r="Q112" s="35" t="s">
        <v>9</v>
      </c>
      <c r="S112" s="60"/>
      <c r="T112" s="7" t="s">
        <v>27</v>
      </c>
      <c r="U112" s="20"/>
      <c r="V112" s="20"/>
      <c r="W112" s="50">
        <v>1</v>
      </c>
      <c r="X112" s="35" t="s">
        <v>9</v>
      </c>
      <c r="Y112" s="50">
        <v>0</v>
      </c>
      <c r="Z112" s="35" t="s">
        <v>9</v>
      </c>
    </row>
    <row r="113" spans="1:26" ht="29.4" thickBot="1" x14ac:dyDescent="0.35">
      <c r="A113" s="60"/>
      <c r="B113" s="13" t="s">
        <v>31</v>
      </c>
      <c r="C113" s="14" t="s">
        <v>9</v>
      </c>
      <c r="D113" s="14" t="s">
        <v>9</v>
      </c>
      <c r="E113" s="14">
        <f>SUM(N113,W113)</f>
        <v>464</v>
      </c>
      <c r="F113" s="14" t="s">
        <v>9</v>
      </c>
      <c r="G113" s="14">
        <f>SUM(P113,Y113)</f>
        <v>497</v>
      </c>
      <c r="H113" s="14" t="s">
        <v>9</v>
      </c>
      <c r="I113" s="68">
        <f>SUM(C113:H113)</f>
        <v>961</v>
      </c>
      <c r="J113" s="60"/>
      <c r="K113" s="13" t="s">
        <v>31</v>
      </c>
      <c r="L113" s="14" t="s">
        <v>9</v>
      </c>
      <c r="M113" s="14" t="s">
        <v>9</v>
      </c>
      <c r="N113" s="14">
        <v>156</v>
      </c>
      <c r="O113" s="14" t="s">
        <v>9</v>
      </c>
      <c r="P113" s="14">
        <v>226</v>
      </c>
      <c r="Q113" s="14" t="s">
        <v>9</v>
      </c>
      <c r="S113" s="60"/>
      <c r="T113" s="13" t="s">
        <v>31</v>
      </c>
      <c r="U113" s="14" t="s">
        <v>9</v>
      </c>
      <c r="V113" s="14" t="s">
        <v>9</v>
      </c>
      <c r="W113" s="14">
        <v>308</v>
      </c>
      <c r="X113" s="14" t="s">
        <v>9</v>
      </c>
      <c r="Y113" s="14">
        <v>271</v>
      </c>
      <c r="Z113" s="14" t="s">
        <v>9</v>
      </c>
    </row>
    <row r="114" spans="1:26" ht="15" thickBot="1" x14ac:dyDescent="0.35">
      <c r="A114" s="60"/>
      <c r="B114" s="13" t="s">
        <v>15</v>
      </c>
      <c r="C114" s="21" t="s">
        <v>9</v>
      </c>
      <c r="D114" s="21" t="s">
        <v>9</v>
      </c>
      <c r="E114" s="21">
        <f>E113/E97</f>
        <v>0.65444287729196049</v>
      </c>
      <c r="F114" s="21" t="s">
        <v>9</v>
      </c>
      <c r="G114" s="21">
        <f t="shared" ref="G114" si="150">G113/G97</f>
        <v>0.5546875</v>
      </c>
      <c r="H114" s="21" t="s">
        <v>9</v>
      </c>
      <c r="J114" s="60"/>
      <c r="K114" s="13" t="s">
        <v>15</v>
      </c>
      <c r="L114" s="21" t="s">
        <v>9</v>
      </c>
      <c r="M114" s="21" t="s">
        <v>9</v>
      </c>
      <c r="N114" s="21">
        <f>N113/N97</f>
        <v>0.63157894736842102</v>
      </c>
      <c r="O114" s="21" t="s">
        <v>9</v>
      </c>
      <c r="P114" s="21">
        <f t="shared" ref="P114" si="151">P113/P97</f>
        <v>0.52436194895591648</v>
      </c>
      <c r="Q114" s="21" t="s">
        <v>9</v>
      </c>
      <c r="S114" s="60"/>
      <c r="T114" s="13" t="s">
        <v>15</v>
      </c>
      <c r="U114" s="21" t="s">
        <v>9</v>
      </c>
      <c r="V114" s="21" t="s">
        <v>9</v>
      </c>
      <c r="W114" s="21">
        <f t="shared" ref="W114" si="152">W113/W97</f>
        <v>0.66666666666666663</v>
      </c>
      <c r="X114" s="21" t="s">
        <v>9</v>
      </c>
      <c r="Y114" s="21">
        <f t="shared" ref="Y114" si="153">Y113/Y97</f>
        <v>0.58279569892473115</v>
      </c>
      <c r="Z114" s="21" t="s">
        <v>9</v>
      </c>
    </row>
    <row r="115" spans="1:26" ht="15" thickBot="1" x14ac:dyDescent="0.35">
      <c r="A115" s="60"/>
      <c r="B115" s="13" t="s">
        <v>16</v>
      </c>
      <c r="C115" s="21" t="s">
        <v>9</v>
      </c>
      <c r="D115" s="21" t="s">
        <v>9</v>
      </c>
      <c r="E115" s="21">
        <f>E113/E98</f>
        <v>0.68639053254437865</v>
      </c>
      <c r="F115" s="21" t="s">
        <v>9</v>
      </c>
      <c r="G115" s="21">
        <f>G113/G98</f>
        <v>0.5745664739884393</v>
      </c>
      <c r="H115" s="21" t="s">
        <v>9</v>
      </c>
      <c r="I115" s="70">
        <f>I113/I98</f>
        <v>0.62362102530824137</v>
      </c>
      <c r="J115" s="60"/>
      <c r="K115" s="13" t="s">
        <v>16</v>
      </c>
      <c r="L115" s="40" t="s">
        <v>9</v>
      </c>
      <c r="M115" s="40" t="s">
        <v>9</v>
      </c>
      <c r="N115" s="40">
        <f t="shared" ref="N115:P115" si="154">N113/N98</f>
        <v>0.65546218487394958</v>
      </c>
      <c r="O115" s="40" t="s">
        <v>9</v>
      </c>
      <c r="P115" s="40">
        <f t="shared" si="154"/>
        <v>0.53809523809523807</v>
      </c>
      <c r="Q115" s="40" t="s">
        <v>9</v>
      </c>
      <c r="S115" s="60"/>
      <c r="T115" s="13" t="s">
        <v>16</v>
      </c>
      <c r="U115" s="40" t="s">
        <v>9</v>
      </c>
      <c r="V115" s="40" t="s">
        <v>9</v>
      </c>
      <c r="W115" s="40">
        <f t="shared" ref="W115:Y115" si="155">W113/W98</f>
        <v>0.70319634703196343</v>
      </c>
      <c r="X115" s="40" t="s">
        <v>9</v>
      </c>
      <c r="Y115" s="40">
        <f t="shared" si="155"/>
        <v>0.60898876404494384</v>
      </c>
      <c r="Z115" s="40" t="s">
        <v>9</v>
      </c>
    </row>
    <row r="116" spans="1:26" ht="15" thickBot="1" x14ac:dyDescent="0.35">
      <c r="A116" s="61"/>
      <c r="B116" s="13" t="s">
        <v>27</v>
      </c>
      <c r="C116" s="21" t="s">
        <v>9</v>
      </c>
      <c r="D116" s="21" t="s">
        <v>9</v>
      </c>
      <c r="E116" s="36">
        <f t="shared" ref="E116" si="156">N116+W116</f>
        <v>15</v>
      </c>
      <c r="F116" s="21" t="s">
        <v>9</v>
      </c>
      <c r="G116" s="36">
        <f>P116+Y116</f>
        <v>10</v>
      </c>
      <c r="H116" s="21" t="s">
        <v>9</v>
      </c>
      <c r="J116" s="61"/>
      <c r="K116" s="13" t="s">
        <v>27</v>
      </c>
      <c r="L116" s="43" t="s">
        <v>9</v>
      </c>
      <c r="M116" s="43" t="s">
        <v>9</v>
      </c>
      <c r="N116" s="52">
        <v>8</v>
      </c>
      <c r="O116" s="46" t="s">
        <v>9</v>
      </c>
      <c r="P116" s="52">
        <v>4</v>
      </c>
      <c r="Q116" s="46" t="s">
        <v>9</v>
      </c>
      <c r="S116" s="61"/>
      <c r="T116" s="13" t="s">
        <v>27</v>
      </c>
      <c r="U116" s="41" t="s">
        <v>9</v>
      </c>
      <c r="V116" s="41" t="s">
        <v>9</v>
      </c>
      <c r="W116" s="53">
        <v>7</v>
      </c>
      <c r="X116" s="47" t="s">
        <v>9</v>
      </c>
      <c r="Y116" s="53">
        <v>6</v>
      </c>
      <c r="Z116" s="47" t="s">
        <v>9</v>
      </c>
    </row>
    <row r="166" ht="16.8" customHeight="1" x14ac:dyDescent="0.3"/>
    <row r="181" spans="1:1" x14ac:dyDescent="0.3">
      <c r="A181" s="4"/>
    </row>
    <row r="182" spans="1:1" x14ac:dyDescent="0.3">
      <c r="A182" s="4"/>
    </row>
    <row r="183" spans="1:1" ht="15" customHeight="1" x14ac:dyDescent="0.3"/>
    <row r="201" ht="15" customHeight="1" x14ac:dyDescent="0.3"/>
  </sheetData>
  <mergeCells count="21">
    <mergeCell ref="A1:B1"/>
    <mergeCell ref="J1:K1"/>
    <mergeCell ref="S1:T1"/>
    <mergeCell ref="A2:A21"/>
    <mergeCell ref="J2:J21"/>
    <mergeCell ref="S2:S21"/>
    <mergeCell ref="A22:A40"/>
    <mergeCell ref="J22:J40"/>
    <mergeCell ref="S22:S40"/>
    <mergeCell ref="A42:A61"/>
    <mergeCell ref="J42:J61"/>
    <mergeCell ref="S42:S61"/>
    <mergeCell ref="A97:A116"/>
    <mergeCell ref="J97:J116"/>
    <mergeCell ref="S97:S116"/>
    <mergeCell ref="A62:A76"/>
    <mergeCell ref="J62:J76"/>
    <mergeCell ref="S62:S76"/>
    <mergeCell ref="A77:A95"/>
    <mergeCell ref="J77:J96"/>
    <mergeCell ref="S77:S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</vt:lpstr>
      <vt:lpstr>NON-CHINA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 Kim</dc:creator>
  <cp:lastModifiedBy>chaga</cp:lastModifiedBy>
  <dcterms:created xsi:type="dcterms:W3CDTF">2021-02-19T08:06:54Z</dcterms:created>
  <dcterms:modified xsi:type="dcterms:W3CDTF">2021-04-28T14:58:53Z</dcterms:modified>
</cp:coreProperties>
</file>