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. Taxable Student Loan Forgi" sheetId="1" r:id="rId1"/>
    <sheet name="IDR Portfolio by Age" sheetId="8" r:id="rId2"/>
    <sheet name="DLPortfoliobyRepaymentPlan" sheetId="5" r:id="rId3"/>
    <sheet name="PSLF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F28" i="1"/>
  <c r="G28" i="1" s="1"/>
  <c r="H28" i="1" s="1"/>
  <c r="I28" i="1" s="1"/>
  <c r="J28" i="1" s="1"/>
  <c r="K28" i="1" s="1"/>
  <c r="L28" i="1" s="1"/>
  <c r="M28" i="1" s="1"/>
  <c r="N28" i="1" s="1"/>
  <c r="E28" i="1"/>
  <c r="D17" i="1" l="1"/>
  <c r="E17" i="1" s="1"/>
  <c r="J4" i="8"/>
  <c r="I4" i="8"/>
  <c r="L5" i="5"/>
  <c r="F17" i="1" l="1"/>
  <c r="E18" i="1"/>
  <c r="D18" i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8" i="5"/>
  <c r="G17" i="1" l="1"/>
  <c r="F18" i="1"/>
  <c r="D19" i="1"/>
  <c r="D20" i="1" s="1"/>
  <c r="H17" i="1" l="1"/>
  <c r="G18" i="1"/>
  <c r="E19" i="1"/>
  <c r="E20" i="1" s="1"/>
  <c r="I17" i="1" l="1"/>
  <c r="H18" i="1"/>
  <c r="F19" i="1"/>
  <c r="F20" i="1" s="1"/>
  <c r="J17" i="1" l="1"/>
  <c r="I18" i="1"/>
  <c r="G19" i="1"/>
  <c r="G20" i="1" s="1"/>
  <c r="K17" i="1" l="1"/>
  <c r="J18" i="1"/>
  <c r="H19" i="1"/>
  <c r="H20" i="1" s="1"/>
  <c r="L17" i="1" l="1"/>
  <c r="K18" i="1"/>
  <c r="I19" i="1"/>
  <c r="I20" i="1" s="1"/>
  <c r="M17" i="1" l="1"/>
  <c r="L18" i="1"/>
  <c r="J19" i="1"/>
  <c r="J20" i="1" s="1"/>
  <c r="N17" i="1" l="1"/>
  <c r="N18" i="1" s="1"/>
  <c r="M18" i="1"/>
  <c r="K19" i="1"/>
  <c r="K20" i="1" s="1"/>
  <c r="L19" i="1" l="1"/>
  <c r="L20" i="1" s="1"/>
  <c r="N19" i="1" l="1"/>
  <c r="N20" i="1" s="1"/>
  <c r="M19" i="1"/>
  <c r="M20" i="1" s="1"/>
  <c r="O20" i="1" l="1"/>
</calcChain>
</file>

<file path=xl/sharedStrings.xml><?xml version="1.0" encoding="utf-8"?>
<sst xmlns="http://schemas.openxmlformats.org/spreadsheetml/2006/main" count="195" uniqueCount="109">
  <si>
    <r>
      <t xml:space="preserve">GDP Forecast Data: CBO's July 2020 report </t>
    </r>
    <r>
      <rPr>
        <i/>
        <sz val="11"/>
        <color theme="1"/>
        <rFont val="Calibri"/>
        <family val="2"/>
        <scheme val="minor"/>
      </rPr>
      <t>An Update to the Economic Outlook: 2020 to 2030</t>
    </r>
    <r>
      <rPr>
        <sz val="11"/>
        <color theme="1"/>
        <rFont val="Calibri"/>
        <family val="2"/>
        <scheme val="minor"/>
      </rPr>
      <t xml:space="preserve"> (www.cbo.gov/publication/56442)</t>
    </r>
  </si>
  <si>
    <t>GDP</t>
  </si>
  <si>
    <t>Year</t>
  </si>
  <si>
    <t>Sources:</t>
  </si>
  <si>
    <t>Source: Taxability of Student Loan Forgiveness</t>
  </si>
  <si>
    <t>https://finaid.org/loans/forgivenesstaxability/</t>
  </si>
  <si>
    <t>https://studentaid.gov/data-center/student/loan-forgiveness/pslf-data</t>
  </si>
  <si>
    <t>Source: Public Service Loan Forgiveness Data</t>
  </si>
  <si>
    <t>Other plans (&lt;1% each)</t>
  </si>
  <si>
    <t>Standard Repayment</t>
  </si>
  <si>
    <t>Fixed Payment, Extended Term</t>
  </si>
  <si>
    <t>Graduated Repayment</t>
  </si>
  <si>
    <t>Income-Driven Repayment Plans</t>
  </si>
  <si>
    <t>Distribution of repayment plans for borrowers with approved TEPSLF request</t>
  </si>
  <si>
    <t>Average balance discharged for borrowers with approved TEPSLF request</t>
  </si>
  <si>
    <t>Unique Borrowers with PSLF discharges processed</t>
  </si>
  <si>
    <t>Total balance discharged for borrowers with approved TEPSLF request</t>
  </si>
  <si>
    <t>3) Borrower has no loans eligible to receive TEPSLF</t>
  </si>
  <si>
    <t>2) Borrower does not meet the TEPSLF payment requirements for payments during the last 12 months</t>
  </si>
  <si>
    <t>1) Borrower has not been in repayment for 10 years</t>
  </si>
  <si>
    <t>Most common reasons for ineligible TEPSLF requests</t>
  </si>
  <si>
    <t>Count of ineligible TEPSLF requests</t>
  </si>
  <si>
    <t>Count of TEPSLF requests approved</t>
  </si>
  <si>
    <t>Temporary Expanded Public Service Loan Forgiveness (TEPSLF) Application Information</t>
  </si>
  <si>
    <t>Fixed Repayment Plans</t>
  </si>
  <si>
    <t>Income Driven Repayment Plans</t>
  </si>
  <si>
    <t>Distribution of repayment plans for borrowers with approved PSLF Apps</t>
  </si>
  <si>
    <t>Average balance discharged for borrowers with approved PSLF application</t>
  </si>
  <si>
    <t>Total balance discharged for borrowers with approved PSLF application</t>
  </si>
  <si>
    <t>No Eligible Loans</t>
  </si>
  <si>
    <t>Missing Information</t>
  </si>
  <si>
    <t>Qualifying Payments</t>
  </si>
  <si>
    <t>Most common reasons for ineligible PSLF Applications</t>
  </si>
  <si>
    <t xml:space="preserve">Count of ineligible PSLF applications </t>
  </si>
  <si>
    <t>3) Non-Profit - Other</t>
  </si>
  <si>
    <t>2) Non-Profit - Section 501(c)(3)</t>
  </si>
  <si>
    <t>1) Government</t>
  </si>
  <si>
    <t>Count of PSLF Applications approved by the servicer</t>
  </si>
  <si>
    <t>PSLF Applications with Processing Complete</t>
  </si>
  <si>
    <t>PSLF Applications Pending Processing</t>
  </si>
  <si>
    <t>Total Number of PSLF Applications</t>
  </si>
  <si>
    <t>Unique Borrowers Submitting PSLF Applications</t>
  </si>
  <si>
    <t>Public Service Loan Forgiveness (PSLF) Application Information</t>
  </si>
  <si>
    <t>Graduated Repayment Plans</t>
  </si>
  <si>
    <t>Distribution of repayment plans for borrowers with approved ECFs</t>
  </si>
  <si>
    <t>Average outstanding balance for borrowers with approved ECF</t>
  </si>
  <si>
    <t>Cumulative PSLF borrowers with an approved ECF</t>
  </si>
  <si>
    <t>Total outstanding balance for borrowers with approved ECF</t>
  </si>
  <si>
    <t>Employer Not Eligible</t>
  </si>
  <si>
    <t>Most common reasons for ineligible ECFs</t>
  </si>
  <si>
    <t>Count of ineligible Employment Certification Forms (ECFs)</t>
  </si>
  <si>
    <t>c) Non-Profit - Other</t>
  </si>
  <si>
    <t>b) Non-Profit - Section 501(c)(3)</t>
  </si>
  <si>
    <t>a) Government</t>
  </si>
  <si>
    <t>Count of Employment Certification Forms (ECFs) approved</t>
  </si>
  <si>
    <t>Employment Certification Form (ECF) Information</t>
  </si>
  <si>
    <t>Data as of 12/31/2019</t>
  </si>
  <si>
    <t>Public Service Loan Forgiveness (PSLF) Program Data</t>
  </si>
  <si>
    <r>
      <t>Expenditure Data:</t>
    </r>
    <r>
      <rPr>
        <i/>
        <sz val="11"/>
        <color theme="1"/>
        <rFont val="Calibri"/>
        <family val="2"/>
        <scheme val="minor"/>
      </rPr>
      <t xml:space="preserve"> Public Service Loan Forgiveness Data</t>
    </r>
    <r>
      <rPr>
        <sz val="11"/>
        <color theme="1"/>
        <rFont val="Calibri"/>
        <family val="2"/>
        <scheme val="minor"/>
      </rPr>
      <t>, FSAID US DOE.</t>
    </r>
  </si>
  <si>
    <t xml:space="preserve">**Revised Pay As You Earn (REPAYE) is a new income-driven repayment plan that became available to borrowers on Dec. 17, 2015. </t>
  </si>
  <si>
    <t>* For a breakdown of Income-Based Repayment and Pay As You Earn by partial financial hardship status, please select the worksheet labeled DL-IDRbyPFH. Please note this information is available beginning with Q3 of FY2015.</t>
  </si>
  <si>
    <t>Notes</t>
  </si>
  <si>
    <t>NA**</t>
  </si>
  <si>
    <t>Q3</t>
  </si>
  <si>
    <t>Q2</t>
  </si>
  <si>
    <t>Q1</t>
  </si>
  <si>
    <t>Q4</t>
  </si>
  <si>
    <r>
      <t>Recipients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   (in millions)</t>
    </r>
  </si>
  <si>
    <t>Dollars Outstanding           (in billions)</t>
  </si>
  <si>
    <t>Recipients     (in millions)</t>
  </si>
  <si>
    <t>Dollars Outstanding            (in billions)</t>
  </si>
  <si>
    <t>Federal Fiscal Year</t>
  </si>
  <si>
    <t>Other</t>
  </si>
  <si>
    <t>Alternative</t>
  </si>
  <si>
    <t>REPAYE</t>
  </si>
  <si>
    <t>Pay As You Earn*</t>
  </si>
  <si>
    <t>Income-Based</t>
  </si>
  <si>
    <t>Income-Contingent</t>
  </si>
  <si>
    <t>Graduated: &gt; 10 Yrs</t>
  </si>
  <si>
    <t>Graduated: 10 Yrs or Less</t>
  </si>
  <si>
    <t>Level: &gt; 10 Yrs</t>
  </si>
  <si>
    <t>Level:  10 Yrs or Less</t>
  </si>
  <si>
    <t>Data Source: National Student Loan Data System (NSLDS)</t>
  </si>
  <si>
    <t>Includes outstanding principal and interest balances of Direct Loan borrowers in Repayment, Deferment, and Forbearance</t>
  </si>
  <si>
    <t>Direct Loan Portfolio by Repayment Plan</t>
  </si>
  <si>
    <t>https://studentaid.gov/data-center/student/portfolio</t>
  </si>
  <si>
    <t>Notes:</t>
  </si>
  <si>
    <t>Borrowers    (in millions)</t>
  </si>
  <si>
    <t>62 and Older</t>
  </si>
  <si>
    <t>50 to 61</t>
  </si>
  <si>
    <t>35 to 49</t>
  </si>
  <si>
    <t>25 to 34</t>
  </si>
  <si>
    <t>24 or Younger</t>
  </si>
  <si>
    <t>Data Source: Enterprise Data Warehouse</t>
  </si>
  <si>
    <t>Assumption(s): (1) Amount grows by nominal GDP</t>
  </si>
  <si>
    <t>Age Adj</t>
  </si>
  <si>
    <t>Source: Student Loan Data</t>
  </si>
  <si>
    <t>IB Repay</t>
  </si>
  <si>
    <t>Term Adj</t>
  </si>
  <si>
    <t xml:space="preserve">Due to rounding and timing differences, the total figures may differ slightly from those in the Portfolio by Repayment Plan report.  </t>
  </si>
  <si>
    <t>Includes outstanding principal and interest balances of Direct Loan and Federally Managed Federal Family Education Loan borrowers enrolled in an income-driven repayment plan</t>
  </si>
  <si>
    <t>Income-Driven Portfolio by Borrower Age</t>
  </si>
  <si>
    <t>Sum IB Repayment</t>
  </si>
  <si>
    <t>(billions)</t>
  </si>
  <si>
    <t>Portion of Outstanding w/in range</t>
  </si>
  <si>
    <r>
      <t>Expenditure Data:</t>
    </r>
    <r>
      <rPr>
        <i/>
        <sz val="11"/>
        <color theme="1"/>
        <rFont val="Calibri"/>
        <family val="2"/>
        <scheme val="minor"/>
      </rPr>
      <t xml:space="preserve"> IB Repayment Loans Outstanding</t>
    </r>
    <r>
      <rPr>
        <sz val="11"/>
        <color theme="1"/>
        <rFont val="Calibri"/>
        <family val="2"/>
        <scheme val="minor"/>
      </rPr>
      <t>, FSAID US DOE.</t>
    </r>
  </si>
  <si>
    <t>Total (billions)</t>
  </si>
  <si>
    <t>2021-30</t>
  </si>
  <si>
    <t>OFF-MODEL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</si>
</sst>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_(* #,##0_);_(* \(#,##0\);_(* &quot;-&quot;??_);_(@_)"/>
    <numFmt numFmtId="166" formatCode="&quot;$&quot;#,##0"/>
    <numFmt numFmtId="167" formatCode="&quot;$&quot;#,##0.000000_);[Red]\(&quot;$&quot;#,##0.000000\)"/>
    <numFmt numFmtId="168" formatCode="&quot;$&quot;#,##0.0"/>
    <numFmt numFmtId="169" formatCode="[$$-409]#,##0.00_);\([$$-409]#,##0.00\)"/>
    <numFmt numFmtId="170" formatCode="0.0"/>
    <numFmt numFmtId="171" formatCode="#,##0.0"/>
    <numFmt numFmtId="172" formatCode="[$$-409]#,##0.0;\([$$-409]#,##0.0\)"/>
    <numFmt numFmtId="173" formatCode="&quot;$&quot;#,##0.00"/>
    <numFmt numFmtId="174" formatCode="0.00000%"/>
  </numFmts>
  <fonts count="2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color theme="1"/>
      <name val="Arial"/>
      <family val="2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B05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5"/>
      <color rgb="FF0000FF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6"/>
      <color rgb="FF0000FF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F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74">
    <xf numFmtId="0" fontId="0" fillId="0" borderId="0" xfId="0"/>
    <xf numFmtId="6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9" fontId="9" fillId="2" borderId="1" xfId="1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left" vertical="center" indent="2"/>
    </xf>
    <xf numFmtId="0" fontId="10" fillId="0" borderId="3" xfId="1" applyFont="1" applyBorder="1" applyAlignment="1">
      <alignment horizontal="center" vertical="center"/>
    </xf>
    <xf numFmtId="9" fontId="9" fillId="2" borderId="4" xfId="1" applyNumberFormat="1" applyFont="1" applyFill="1" applyBorder="1" applyAlignment="1">
      <alignment horizontal="right" vertical="center"/>
    </xf>
    <xf numFmtId="0" fontId="4" fillId="0" borderId="0" xfId="1" applyFont="1" applyBorder="1" applyAlignment="1">
      <alignment horizontal="left" vertical="center" indent="2"/>
    </xf>
    <xf numFmtId="0" fontId="10" fillId="0" borderId="5" xfId="1" applyFont="1" applyBorder="1" applyAlignment="1">
      <alignment horizontal="center" vertical="center"/>
    </xf>
    <xf numFmtId="0" fontId="3" fillId="2" borderId="6" xfId="1" applyFont="1" applyFill="1" applyBorder="1" applyAlignment="1">
      <alignment vertical="center"/>
    </xf>
    <xf numFmtId="0" fontId="4" fillId="0" borderId="7" xfId="1" applyFont="1" applyBorder="1" applyAlignment="1">
      <alignment vertical="center"/>
    </xf>
    <xf numFmtId="0" fontId="10" fillId="0" borderId="8" xfId="1" applyFont="1" applyBorder="1" applyAlignment="1">
      <alignment horizontal="center" vertical="center"/>
    </xf>
    <xf numFmtId="6" fontId="9" fillId="2" borderId="9" xfId="1" applyNumberFormat="1" applyFont="1" applyFill="1" applyBorder="1" applyAlignment="1">
      <alignment horizontal="right" vertical="center"/>
    </xf>
    <xf numFmtId="0" fontId="10" fillId="0" borderId="10" xfId="1" applyFont="1" applyBorder="1" applyAlignment="1">
      <alignment horizontal="center" vertical="center"/>
    </xf>
    <xf numFmtId="3" fontId="9" fillId="2" borderId="9" xfId="1" applyNumberFormat="1" applyFont="1" applyFill="1" applyBorder="1" applyAlignment="1">
      <alignment horizontal="right" vertical="center"/>
    </xf>
    <xf numFmtId="0" fontId="4" fillId="0" borderId="7" xfId="1" applyFont="1" applyFill="1" applyBorder="1" applyAlignment="1">
      <alignment vertical="center"/>
    </xf>
    <xf numFmtId="9" fontId="9" fillId="2" borderId="11" xfId="1" applyNumberFormat="1" applyFont="1" applyFill="1" applyBorder="1" applyAlignment="1">
      <alignment vertical="center"/>
    </xf>
    <xf numFmtId="0" fontId="4" fillId="0" borderId="2" xfId="1" quotePrefix="1" applyFont="1" applyBorder="1" applyAlignment="1">
      <alignment vertical="center" wrapText="1"/>
    </xf>
    <xf numFmtId="0" fontId="6" fillId="0" borderId="12" xfId="1" applyFont="1" applyBorder="1" applyAlignment="1">
      <alignment horizontal="center"/>
    </xf>
    <xf numFmtId="9" fontId="9" fillId="2" borderId="13" xfId="1" applyNumberFormat="1" applyFont="1" applyFill="1" applyBorder="1" applyAlignment="1">
      <alignment vertical="center"/>
    </xf>
    <xf numFmtId="0" fontId="4" fillId="0" borderId="0" xfId="1" quotePrefix="1" applyFont="1" applyBorder="1" applyAlignment="1">
      <alignment vertical="center" wrapText="1"/>
    </xf>
    <xf numFmtId="0" fontId="10" fillId="0" borderId="14" xfId="1" applyFont="1" applyBorder="1" applyAlignment="1">
      <alignment horizontal="center" vertical="center"/>
    </xf>
    <xf numFmtId="0" fontId="3" fillId="2" borderId="9" xfId="1" applyFont="1" applyFill="1" applyBorder="1"/>
    <xf numFmtId="3" fontId="9" fillId="2" borderId="11" xfId="1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vertical="center"/>
    </xf>
    <xf numFmtId="0" fontId="10" fillId="0" borderId="12" xfId="1" applyFont="1" applyBorder="1" applyAlignment="1">
      <alignment horizontal="center" vertical="center"/>
    </xf>
    <xf numFmtId="3" fontId="9" fillId="2" borderId="15" xfId="1" applyNumberFormat="1" applyFont="1" applyFill="1" applyBorder="1" applyAlignment="1">
      <alignment horizontal="right" vertical="center"/>
    </xf>
    <xf numFmtId="0" fontId="4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/>
    </xf>
    <xf numFmtId="0" fontId="2" fillId="0" borderId="0" xfId="1" applyBorder="1"/>
    <xf numFmtId="0" fontId="5" fillId="0" borderId="0" xfId="1" applyFont="1" applyBorder="1"/>
    <xf numFmtId="0" fontId="12" fillId="0" borderId="0" xfId="1" quotePrefix="1" applyFont="1" applyBorder="1" applyAlignment="1">
      <alignment vertical="center" wrapText="1"/>
    </xf>
    <xf numFmtId="0" fontId="6" fillId="0" borderId="0" xfId="1" applyFont="1" applyBorder="1" applyAlignment="1">
      <alignment horizontal="center"/>
    </xf>
    <xf numFmtId="9" fontId="3" fillId="0" borderId="0" xfId="1" applyNumberFormat="1" applyFont="1" applyBorder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5" fillId="2" borderId="6" xfId="1" applyFont="1" applyFill="1" applyBorder="1"/>
    <xf numFmtId="6" fontId="9" fillId="2" borderId="15" xfId="1" applyNumberFormat="1" applyFont="1" applyFill="1" applyBorder="1" applyAlignment="1">
      <alignment horizontal="right" vertical="center"/>
    </xf>
    <xf numFmtId="165" fontId="9" fillId="2" borderId="9" xfId="2" applyNumberFormat="1" applyFont="1" applyFill="1" applyBorder="1" applyAlignment="1">
      <alignment horizontal="right" vertical="center"/>
    </xf>
    <xf numFmtId="0" fontId="10" fillId="0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left" vertical="center" indent="1"/>
    </xf>
    <xf numFmtId="9" fontId="9" fillId="2" borderId="13" xfId="1" applyNumberFormat="1" applyFont="1" applyFill="1" applyBorder="1" applyAlignment="1">
      <alignment horizontal="right"/>
    </xf>
    <xf numFmtId="0" fontId="3" fillId="2" borderId="9" xfId="1" applyFont="1" applyFill="1" applyBorder="1" applyAlignment="1">
      <alignment horizontal="right" vertical="center"/>
    </xf>
    <xf numFmtId="0" fontId="6" fillId="0" borderId="14" xfId="1" applyFont="1" applyBorder="1" applyAlignment="1">
      <alignment horizontal="center"/>
    </xf>
    <xf numFmtId="9" fontId="9" fillId="2" borderId="9" xfId="3" applyFont="1" applyFill="1" applyBorder="1" applyAlignment="1">
      <alignment horizontal="right"/>
    </xf>
    <xf numFmtId="0" fontId="4" fillId="0" borderId="7" xfId="1" quotePrefix="1" applyFont="1" applyBorder="1" applyAlignment="1">
      <alignment vertical="center" wrapText="1"/>
    </xf>
    <xf numFmtId="0" fontId="12" fillId="0" borderId="7" xfId="1" applyFont="1" applyBorder="1" applyAlignment="1">
      <alignment vertical="center"/>
    </xf>
    <xf numFmtId="0" fontId="14" fillId="0" borderId="10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indent="2"/>
    </xf>
    <xf numFmtId="0" fontId="10" fillId="0" borderId="3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 indent="2"/>
    </xf>
    <xf numFmtId="0" fontId="10" fillId="0" borderId="5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2" fillId="0" borderId="0" xfId="1" applyFont="1"/>
    <xf numFmtId="166" fontId="9" fillId="2" borderId="22" xfId="4" applyNumberFormat="1" applyFont="1" applyFill="1" applyBorder="1"/>
    <xf numFmtId="0" fontId="4" fillId="0" borderId="16" xfId="1" applyFont="1" applyFill="1" applyBorder="1" applyAlignment="1">
      <alignment vertical="center"/>
    </xf>
    <xf numFmtId="0" fontId="10" fillId="0" borderId="23" xfId="1" applyFont="1" applyFill="1" applyBorder="1" applyAlignment="1">
      <alignment horizontal="center" vertical="center"/>
    </xf>
    <xf numFmtId="8" fontId="2" fillId="0" borderId="0" xfId="1" applyNumberFormat="1" applyFont="1"/>
    <xf numFmtId="165" fontId="9" fillId="2" borderId="22" xfId="2" applyNumberFormat="1" applyFont="1" applyFill="1" applyBorder="1"/>
    <xf numFmtId="6" fontId="9" fillId="2" borderId="13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10" fillId="0" borderId="14" xfId="1" applyFont="1" applyFill="1" applyBorder="1" applyAlignment="1">
      <alignment horizontal="center" vertical="center"/>
    </xf>
    <xf numFmtId="9" fontId="9" fillId="2" borderId="11" xfId="1" applyNumberFormat="1" applyFont="1" applyFill="1" applyBorder="1" applyAlignment="1">
      <alignment horizontal="right"/>
    </xf>
    <xf numFmtId="9" fontId="5" fillId="2" borderId="9" xfId="1" applyNumberFormat="1" applyFont="1" applyFill="1" applyBorder="1"/>
    <xf numFmtId="3" fontId="2" fillId="0" borderId="0" xfId="1" applyNumberFormat="1"/>
    <xf numFmtId="0" fontId="12" fillId="0" borderId="16" xfId="1" applyFont="1" applyBorder="1" applyAlignment="1">
      <alignment vertical="center"/>
    </xf>
    <xf numFmtId="0" fontId="14" fillId="0" borderId="17" xfId="1" applyFont="1" applyBorder="1" applyAlignment="1">
      <alignment horizontal="center" vertical="center"/>
    </xf>
    <xf numFmtId="0" fontId="12" fillId="0" borderId="2" xfId="1" quotePrefix="1" applyFont="1" applyFill="1" applyBorder="1" applyAlignment="1">
      <alignment vertical="center" wrapText="1"/>
    </xf>
    <xf numFmtId="0" fontId="6" fillId="0" borderId="12" xfId="1" applyFont="1" applyFill="1" applyBorder="1" applyAlignment="1">
      <alignment horizontal="center"/>
    </xf>
    <xf numFmtId="0" fontId="12" fillId="0" borderId="0" xfId="1" quotePrefix="1" applyFont="1" applyFill="1" applyBorder="1" applyAlignment="1">
      <alignment vertical="center" wrapText="1"/>
    </xf>
    <xf numFmtId="0" fontId="14" fillId="0" borderId="14" xfId="1" applyFont="1" applyFill="1" applyBorder="1" applyAlignment="1">
      <alignment horizontal="center" vertical="center"/>
    </xf>
    <xf numFmtId="0" fontId="16" fillId="4" borderId="0" xfId="1" applyFont="1" applyFill="1" applyAlignment="1">
      <alignment horizontal="center"/>
    </xf>
    <xf numFmtId="0" fontId="17" fillId="4" borderId="0" xfId="1" applyFont="1" applyFill="1" applyAlignment="1">
      <alignment horizontal="center"/>
    </xf>
    <xf numFmtId="0" fontId="18" fillId="0" borderId="0" xfId="1" applyFont="1" applyAlignment="1">
      <alignment horizontal="center" vertical="center"/>
    </xf>
    <xf numFmtId="167" fontId="0" fillId="0" borderId="0" xfId="0" applyNumberFormat="1"/>
    <xf numFmtId="0" fontId="19" fillId="0" borderId="0" xfId="5"/>
    <xf numFmtId="2" fontId="19" fillId="0" borderId="0" xfId="5" applyNumberFormat="1"/>
    <xf numFmtId="0" fontId="19" fillId="0" borderId="0" xfId="5" applyFont="1"/>
    <xf numFmtId="0" fontId="21" fillId="2" borderId="0" xfId="5" applyNumberFormat="1" applyFont="1" applyFill="1" applyBorder="1" applyAlignment="1">
      <alignment horizontal="left" vertical="center"/>
    </xf>
    <xf numFmtId="0" fontId="19" fillId="2" borderId="0" xfId="5" applyFill="1"/>
    <xf numFmtId="2" fontId="21" fillId="2" borderId="0" xfId="8" applyNumberFormat="1" applyFont="1" applyFill="1" applyBorder="1" applyAlignment="1">
      <alignment horizontal="center" vertical="center"/>
    </xf>
    <xf numFmtId="164" fontId="21" fillId="2" borderId="0" xfId="8" applyNumberFormat="1" applyFont="1" applyFill="1" applyBorder="1" applyAlignment="1">
      <alignment horizontal="center" vertical="center"/>
    </xf>
    <xf numFmtId="168" fontId="22" fillId="2" borderId="0" xfId="8" applyNumberFormat="1" applyFont="1" applyFill="1" applyBorder="1" applyAlignment="1">
      <alignment horizontal="center" vertical="center"/>
    </xf>
    <xf numFmtId="2" fontId="22" fillId="2" borderId="0" xfId="8" applyNumberFormat="1" applyFont="1" applyFill="1" applyBorder="1" applyAlignment="1">
      <alignment horizontal="center" vertical="center"/>
    </xf>
    <xf numFmtId="16" fontId="23" fillId="2" borderId="0" xfId="5" applyNumberFormat="1" applyFont="1" applyFill="1" applyBorder="1" applyAlignment="1">
      <alignment horizontal="center" vertical="center"/>
    </xf>
    <xf numFmtId="2" fontId="21" fillId="5" borderId="26" xfId="8" applyNumberFormat="1" applyFont="1" applyFill="1" applyBorder="1" applyAlignment="1">
      <alignment horizontal="center" vertical="center"/>
    </xf>
    <xf numFmtId="164" fontId="21" fillId="5" borderId="26" xfId="8" applyNumberFormat="1" applyFont="1" applyFill="1" applyBorder="1" applyAlignment="1">
      <alignment horizontal="center" vertical="center"/>
    </xf>
    <xf numFmtId="168" fontId="22" fillId="5" borderId="26" xfId="8" applyNumberFormat="1" applyFont="1" applyFill="1" applyBorder="1" applyAlignment="1">
      <alignment horizontal="center" vertical="center"/>
    </xf>
    <xf numFmtId="2" fontId="22" fillId="2" borderId="26" xfId="8" applyNumberFormat="1" applyFont="1" applyFill="1" applyBorder="1" applyAlignment="1">
      <alignment horizontal="center" vertical="center"/>
    </xf>
    <xf numFmtId="168" fontId="22" fillId="2" borderId="26" xfId="8" applyNumberFormat="1" applyFont="1" applyFill="1" applyBorder="1" applyAlignment="1">
      <alignment horizontal="center" vertical="center"/>
    </xf>
    <xf numFmtId="2" fontId="22" fillId="5" borderId="26" xfId="8" applyNumberFormat="1" applyFont="1" applyFill="1" applyBorder="1" applyAlignment="1">
      <alignment horizontal="center" vertical="center"/>
    </xf>
    <xf numFmtId="2" fontId="21" fillId="2" borderId="26" xfId="8" applyNumberFormat="1" applyFont="1" applyFill="1" applyBorder="1" applyAlignment="1">
      <alignment horizontal="center" vertical="center"/>
    </xf>
    <xf numFmtId="16" fontId="23" fillId="0" borderId="26" xfId="5" applyNumberFormat="1" applyFont="1" applyBorder="1" applyAlignment="1">
      <alignment horizontal="center" vertical="center"/>
    </xf>
    <xf numFmtId="0" fontId="23" fillId="0" borderId="26" xfId="5" applyNumberFormat="1" applyFont="1" applyBorder="1" applyAlignment="1">
      <alignment horizontal="center" vertical="center"/>
    </xf>
    <xf numFmtId="16" fontId="23" fillId="0" borderId="27" xfId="5" applyNumberFormat="1" applyFont="1" applyBorder="1" applyAlignment="1">
      <alignment horizontal="center" vertical="center"/>
    </xf>
    <xf numFmtId="0" fontId="23" fillId="0" borderId="28" xfId="5" applyNumberFormat="1" applyFont="1" applyBorder="1" applyAlignment="1">
      <alignment horizontal="center" vertical="center"/>
    </xf>
    <xf numFmtId="0" fontId="22" fillId="5" borderId="26" xfId="8" applyNumberFormat="1" applyFont="1" applyFill="1" applyBorder="1" applyAlignment="1">
      <alignment horizontal="center" vertical="center"/>
    </xf>
    <xf numFmtId="0" fontId="22" fillId="2" borderId="26" xfId="8" applyNumberFormat="1" applyFont="1" applyFill="1" applyBorder="1" applyAlignment="1">
      <alignment horizontal="center" vertical="center"/>
    </xf>
    <xf numFmtId="0" fontId="19" fillId="2" borderId="26" xfId="8" applyNumberFormat="1" applyFont="1" applyFill="1" applyBorder="1" applyAlignment="1">
      <alignment horizontal="center" vertical="center"/>
    </xf>
    <xf numFmtId="0" fontId="21" fillId="2" borderId="26" xfId="8" applyNumberFormat="1" applyFont="1" applyFill="1" applyBorder="1" applyAlignment="1">
      <alignment horizontal="center" vertical="center"/>
    </xf>
    <xf numFmtId="0" fontId="23" fillId="5" borderId="26" xfId="5" quotePrefix="1" applyNumberFormat="1" applyFont="1" applyFill="1" applyBorder="1" applyAlignment="1">
      <alignment horizontal="center" vertical="center" wrapText="1"/>
    </xf>
    <xf numFmtId="0" fontId="23" fillId="2" borderId="26" xfId="5" quotePrefix="1" applyNumberFormat="1" applyFont="1" applyFill="1" applyBorder="1" applyAlignment="1">
      <alignment horizontal="center" vertical="center" wrapText="1"/>
    </xf>
    <xf numFmtId="0" fontId="19" fillId="0" borderId="0" xfId="5" applyBorder="1"/>
    <xf numFmtId="0" fontId="21" fillId="0" borderId="0" xfId="5" applyFont="1" applyAlignment="1">
      <alignment horizontal="center"/>
    </xf>
    <xf numFmtId="0" fontId="26" fillId="0" borderId="0" xfId="5" applyFont="1" applyAlignment="1"/>
    <xf numFmtId="0" fontId="25" fillId="0" borderId="0" xfId="5" applyFont="1" applyAlignment="1"/>
    <xf numFmtId="0" fontId="21" fillId="0" borderId="0" xfId="5" applyFont="1" applyAlignment="1"/>
    <xf numFmtId="0" fontId="27" fillId="0" borderId="0" xfId="0" applyFont="1"/>
    <xf numFmtId="164" fontId="19" fillId="0" borderId="0" xfId="5" applyNumberFormat="1"/>
    <xf numFmtId="169" fontId="0" fillId="0" borderId="0" xfId="0" applyNumberFormat="1"/>
    <xf numFmtId="8" fontId="19" fillId="0" borderId="0" xfId="5" applyNumberFormat="1"/>
    <xf numFmtId="0" fontId="24" fillId="2" borderId="27" xfId="5" quotePrefix="1" applyNumberFormat="1" applyFont="1" applyFill="1" applyBorder="1" applyAlignment="1">
      <alignment horizontal="center" vertical="center" wrapText="1"/>
    </xf>
    <xf numFmtId="0" fontId="23" fillId="2" borderId="26" xfId="5" quotePrefix="1" applyNumberFormat="1" applyFont="1" applyFill="1" applyBorder="1" applyAlignment="1">
      <alignment horizontal="center" vertical="center" wrapText="1"/>
    </xf>
    <xf numFmtId="164" fontId="19" fillId="2" borderId="26" xfId="8" applyNumberFormat="1" applyFont="1" applyFill="1" applyBorder="1" applyAlignment="1">
      <alignment horizontal="center" vertical="center"/>
    </xf>
    <xf numFmtId="170" fontId="21" fillId="2" borderId="0" xfId="9" applyNumberFormat="1" applyFont="1" applyFill="1" applyBorder="1" applyAlignment="1">
      <alignment horizontal="center" vertical="center"/>
    </xf>
    <xf numFmtId="168" fontId="22" fillId="2" borderId="0" xfId="9" applyNumberFormat="1" applyFont="1" applyFill="1" applyBorder="1" applyAlignment="1">
      <alignment horizontal="center" vertical="center"/>
    </xf>
    <xf numFmtId="170" fontId="22" fillId="2" borderId="0" xfId="9" applyNumberFormat="1" applyFont="1" applyFill="1" applyBorder="1" applyAlignment="1">
      <alignment horizontal="center" vertical="center"/>
    </xf>
    <xf numFmtId="164" fontId="21" fillId="2" borderId="0" xfId="9" applyNumberFormat="1" applyFont="1" applyFill="1" applyBorder="1" applyAlignment="1">
      <alignment horizontal="center" vertical="center"/>
    </xf>
    <xf numFmtId="0" fontId="23" fillId="2" borderId="0" xfId="5" applyNumberFormat="1" applyFont="1" applyFill="1" applyBorder="1" applyAlignment="1">
      <alignment horizontal="center" vertical="center"/>
    </xf>
    <xf numFmtId="171" fontId="28" fillId="6" borderId="26" xfId="0" applyNumberFormat="1" applyFont="1" applyFill="1" applyBorder="1" applyAlignment="1">
      <alignment horizontal="center" vertical="center"/>
    </xf>
    <xf numFmtId="172" fontId="28" fillId="6" borderId="26" xfId="0" applyNumberFormat="1" applyFont="1" applyFill="1" applyBorder="1" applyAlignment="1">
      <alignment horizontal="center" vertical="center"/>
    </xf>
    <xf numFmtId="171" fontId="28" fillId="7" borderId="26" xfId="0" applyNumberFormat="1" applyFont="1" applyFill="1" applyBorder="1" applyAlignment="1">
      <alignment horizontal="center" vertical="center"/>
    </xf>
    <xf numFmtId="172" fontId="28" fillId="7" borderId="26" xfId="0" applyNumberFormat="1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170" fontId="21" fillId="2" borderId="26" xfId="9" applyNumberFormat="1" applyFont="1" applyFill="1" applyBorder="1" applyAlignment="1">
      <alignment horizontal="center" vertical="center"/>
    </xf>
    <xf numFmtId="168" fontId="22" fillId="2" borderId="26" xfId="9" applyNumberFormat="1" applyFont="1" applyFill="1" applyBorder="1" applyAlignment="1">
      <alignment horizontal="center" vertical="center"/>
    </xf>
    <xf numFmtId="170" fontId="22" fillId="7" borderId="26" xfId="9" applyNumberFormat="1" applyFont="1" applyFill="1" applyBorder="1" applyAlignment="1">
      <alignment horizontal="center" vertical="center"/>
    </xf>
    <xf numFmtId="164" fontId="21" fillId="7" borderId="26" xfId="9" applyNumberFormat="1" applyFont="1" applyFill="1" applyBorder="1" applyAlignment="1">
      <alignment horizontal="center" vertical="center"/>
    </xf>
    <xf numFmtId="170" fontId="22" fillId="8" borderId="26" xfId="9" applyNumberFormat="1" applyFont="1" applyFill="1" applyBorder="1" applyAlignment="1">
      <alignment horizontal="center" vertical="center"/>
    </xf>
    <xf numFmtId="164" fontId="21" fillId="8" borderId="26" xfId="9" applyNumberFormat="1" applyFont="1" applyFill="1" applyBorder="1" applyAlignment="1">
      <alignment horizontal="center" vertical="center"/>
    </xf>
    <xf numFmtId="0" fontId="23" fillId="8" borderId="26" xfId="5" quotePrefix="1" applyNumberFormat="1" applyFont="1" applyFill="1" applyBorder="1" applyAlignment="1">
      <alignment horizontal="center" vertical="center" wrapText="1"/>
    </xf>
    <xf numFmtId="173" fontId="0" fillId="0" borderId="0" xfId="0" applyNumberFormat="1"/>
    <xf numFmtId="168" fontId="0" fillId="0" borderId="0" xfId="0" applyNumberFormat="1"/>
    <xf numFmtId="9" fontId="21" fillId="0" borderId="0" xfId="7" applyFont="1" applyAlignment="1">
      <alignment horizontal="center"/>
    </xf>
    <xf numFmtId="44" fontId="0" fillId="0" borderId="0" xfId="6" applyNumberFormat="1" applyFont="1"/>
    <xf numFmtId="44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right"/>
    </xf>
    <xf numFmtId="6" fontId="2" fillId="0" borderId="0" xfId="1" applyNumberFormat="1"/>
    <xf numFmtId="2" fontId="0" fillId="0" borderId="0" xfId="0" applyNumberFormat="1"/>
    <xf numFmtId="174" fontId="2" fillId="0" borderId="0" xfId="7" applyNumberFormat="1" applyFont="1"/>
    <xf numFmtId="6" fontId="8" fillId="0" borderId="0" xfId="1" applyNumberFormat="1" applyFont="1"/>
    <xf numFmtId="0" fontId="26" fillId="0" borderId="0" xfId="5" applyFont="1" applyAlignment="1">
      <alignment horizontal="left"/>
    </xf>
    <xf numFmtId="0" fontId="25" fillId="0" borderId="0" xfId="5" applyFont="1" applyAlignment="1">
      <alignment horizontal="left" wrapText="1"/>
    </xf>
    <xf numFmtId="0" fontId="21" fillId="0" borderId="0" xfId="5" applyFont="1" applyAlignment="1">
      <alignment horizontal="left"/>
    </xf>
    <xf numFmtId="0" fontId="23" fillId="2" borderId="29" xfId="5" quotePrefix="1" applyNumberFormat="1" applyFont="1" applyFill="1" applyBorder="1" applyAlignment="1">
      <alignment horizontal="center" vertical="center" wrapText="1"/>
    </xf>
    <xf numFmtId="0" fontId="23" fillId="2" borderId="27" xfId="5" quotePrefix="1" applyNumberFormat="1" applyFont="1" applyFill="1" applyBorder="1" applyAlignment="1">
      <alignment horizontal="center" vertical="center" wrapText="1"/>
    </xf>
    <xf numFmtId="0" fontId="23" fillId="8" borderId="29" xfId="5" quotePrefix="1" applyNumberFormat="1" applyFont="1" applyFill="1" applyBorder="1" applyAlignment="1">
      <alignment horizontal="center" vertical="center" wrapText="1"/>
    </xf>
    <xf numFmtId="0" fontId="23" fillId="8" borderId="27" xfId="5" quotePrefix="1" applyNumberFormat="1" applyFont="1" applyFill="1" applyBorder="1" applyAlignment="1">
      <alignment horizontal="center" vertical="center" wrapText="1"/>
    </xf>
    <xf numFmtId="0" fontId="24" fillId="2" borderId="29" xfId="5" quotePrefix="1" applyNumberFormat="1" applyFont="1" applyFill="1" applyBorder="1" applyAlignment="1">
      <alignment horizontal="center" vertical="center" wrapText="1"/>
    </xf>
    <xf numFmtId="0" fontId="24" fillId="2" borderId="27" xfId="5" quotePrefix="1" applyNumberFormat="1" applyFont="1" applyFill="1" applyBorder="1" applyAlignment="1">
      <alignment horizontal="center" vertical="center" wrapText="1"/>
    </xf>
    <xf numFmtId="0" fontId="23" fillId="5" borderId="26" xfId="5" quotePrefix="1" applyNumberFormat="1" applyFont="1" applyFill="1" applyBorder="1" applyAlignment="1">
      <alignment horizontal="center" vertical="center" wrapText="1"/>
    </xf>
    <xf numFmtId="0" fontId="23" fillId="2" borderId="26" xfId="5" quotePrefix="1" applyNumberFormat="1" applyFont="1" applyFill="1" applyBorder="1" applyAlignment="1">
      <alignment horizontal="center" vertical="center" wrapText="1"/>
    </xf>
    <xf numFmtId="0" fontId="24" fillId="5" borderId="26" xfId="5" quotePrefix="1" applyNumberFormat="1" applyFont="1" applyFill="1" applyBorder="1" applyAlignment="1">
      <alignment horizontal="center" vertical="center" wrapText="1"/>
    </xf>
    <xf numFmtId="0" fontId="24" fillId="2" borderId="26" xfId="5" quotePrefix="1" applyNumberFormat="1" applyFont="1" applyFill="1" applyBorder="1" applyAlignment="1">
      <alignment horizontal="center" vertical="center" wrapText="1"/>
    </xf>
    <xf numFmtId="0" fontId="16" fillId="4" borderId="0" xfId="1" applyFont="1" applyFill="1" applyAlignment="1">
      <alignment horizontal="center"/>
    </xf>
    <xf numFmtId="0" fontId="10" fillId="4" borderId="0" xfId="1" applyFont="1" applyFill="1" applyAlignment="1">
      <alignment horizontal="center"/>
    </xf>
    <xf numFmtId="0" fontId="15" fillId="3" borderId="20" xfId="1" applyFont="1" applyFill="1" applyBorder="1" applyAlignment="1">
      <alignment horizontal="center"/>
    </xf>
    <xf numFmtId="0" fontId="15" fillId="3" borderId="25" xfId="1" applyFont="1" applyFill="1" applyBorder="1" applyAlignment="1">
      <alignment horizontal="center"/>
    </xf>
    <xf numFmtId="0" fontId="15" fillId="3" borderId="24" xfId="1" applyFont="1" applyFill="1" applyBorder="1" applyAlignment="1">
      <alignment horizontal="center"/>
    </xf>
    <xf numFmtId="0" fontId="15" fillId="3" borderId="21" xfId="1" applyFont="1" applyFill="1" applyBorder="1" applyAlignment="1">
      <alignment horizontal="center"/>
    </xf>
    <xf numFmtId="0" fontId="15" fillId="3" borderId="19" xfId="1" applyFont="1" applyFill="1" applyBorder="1" applyAlignment="1">
      <alignment horizontal="center"/>
    </xf>
    <xf numFmtId="0" fontId="15" fillId="3" borderId="18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/>
    </xf>
    <xf numFmtId="0" fontId="11" fillId="3" borderId="19" xfId="1" applyFont="1" applyFill="1" applyBorder="1" applyAlignment="1">
      <alignment horizontal="center"/>
    </xf>
    <xf numFmtId="0" fontId="11" fillId="3" borderId="18" xfId="1" applyFont="1" applyFill="1" applyBorder="1" applyAlignment="1">
      <alignment horizontal="center"/>
    </xf>
    <xf numFmtId="173" fontId="2" fillId="0" borderId="0" xfId="1" applyNumberFormat="1" applyFont="1"/>
    <xf numFmtId="43" fontId="2" fillId="0" borderId="0" xfId="10" applyFont="1"/>
  </cellXfs>
  <cellStyles count="11">
    <cellStyle name="Comma" xfId="10" builtinId="3"/>
    <cellStyle name="Comma 2" xfId="2"/>
    <cellStyle name="Currency" xfId="6" builtinId="4"/>
    <cellStyle name="Currency 2" xfId="4"/>
    <cellStyle name="Currency 2 2" xfId="9"/>
    <cellStyle name="Currency 3" xfId="8"/>
    <cellStyle name="Normal" xfId="0" builtinId="0"/>
    <cellStyle name="Normal 2" xfId="1"/>
    <cellStyle name="Normal 2 3" xfId="5"/>
    <cellStyle name="Percent" xfId="7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tabSelected="1" workbookViewId="0">
      <selection activeCell="L13" sqref="L13"/>
    </sheetView>
  </sheetViews>
  <sheetFormatPr defaultRowHeight="15" x14ac:dyDescent="0.25"/>
  <cols>
    <col min="2" max="2" width="14" customWidth="1"/>
    <col min="3" max="3" width="15" bestFit="1" customWidth="1"/>
    <col min="4" max="4" width="19.85546875" bestFit="1" customWidth="1"/>
    <col min="5" max="14" width="15.42578125" bestFit="1" customWidth="1"/>
  </cols>
  <sheetData>
    <row r="2" spans="1:15" x14ac:dyDescent="0.25">
      <c r="A2" t="s">
        <v>3</v>
      </c>
    </row>
    <row r="3" spans="1:15" x14ac:dyDescent="0.25">
      <c r="B3" t="s">
        <v>4</v>
      </c>
    </row>
    <row r="4" spans="1:15" x14ac:dyDescent="0.25">
      <c r="B4" t="s">
        <v>5</v>
      </c>
    </row>
    <row r="6" spans="1:15" x14ac:dyDescent="0.25">
      <c r="B6" s="2" t="s">
        <v>7</v>
      </c>
    </row>
    <row r="7" spans="1:15" x14ac:dyDescent="0.25">
      <c r="B7" s="2" t="s">
        <v>6</v>
      </c>
    </row>
    <row r="9" spans="1:15" x14ac:dyDescent="0.25">
      <c r="B9" s="2" t="s">
        <v>96</v>
      </c>
    </row>
    <row r="10" spans="1:15" x14ac:dyDescent="0.25">
      <c r="B10" s="2" t="s">
        <v>85</v>
      </c>
    </row>
    <row r="11" spans="1:15" x14ac:dyDescent="0.25">
      <c r="B11" s="2"/>
    </row>
    <row r="12" spans="1:15" x14ac:dyDescent="0.25">
      <c r="B12" t="s">
        <v>94</v>
      </c>
    </row>
    <row r="13" spans="1:15" x14ac:dyDescent="0.25">
      <c r="B13" t="s">
        <v>105</v>
      </c>
    </row>
    <row r="14" spans="1:15" x14ac:dyDescent="0.25">
      <c r="B14" t="s">
        <v>0</v>
      </c>
    </row>
    <row r="15" spans="1:15" x14ac:dyDescent="0.25">
      <c r="B15" t="s">
        <v>2</v>
      </c>
      <c r="C15">
        <v>2019</v>
      </c>
      <c r="D15">
        <v>2020</v>
      </c>
      <c r="E15">
        <v>2021</v>
      </c>
      <c r="F15">
        <v>2022</v>
      </c>
      <c r="G15">
        <v>2023</v>
      </c>
      <c r="H15">
        <v>2024</v>
      </c>
      <c r="I15">
        <v>2025</v>
      </c>
      <c r="J15">
        <v>2026</v>
      </c>
      <c r="K15">
        <v>2027</v>
      </c>
      <c r="L15">
        <v>2028</v>
      </c>
      <c r="M15">
        <v>2029</v>
      </c>
      <c r="N15">
        <v>2030</v>
      </c>
      <c r="O15" s="142" t="s">
        <v>107</v>
      </c>
    </row>
    <row r="16" spans="1:15" x14ac:dyDescent="0.25">
      <c r="B16" t="s">
        <v>1</v>
      </c>
      <c r="C16">
        <v>21427.7</v>
      </c>
      <c r="D16">
        <v>20339.099999999999</v>
      </c>
      <c r="E16">
        <v>21313</v>
      </c>
      <c r="F16">
        <v>22298</v>
      </c>
      <c r="G16">
        <v>23208.5</v>
      </c>
      <c r="H16">
        <v>24213.7</v>
      </c>
      <c r="I16">
        <v>25286.6</v>
      </c>
      <c r="J16">
        <v>26415.3</v>
      </c>
      <c r="K16">
        <v>27582.799999999999</v>
      </c>
      <c r="L16">
        <v>28746.799999999999</v>
      </c>
      <c r="M16">
        <v>29873.5</v>
      </c>
      <c r="N16">
        <v>31022.3</v>
      </c>
      <c r="O16" s="142"/>
    </row>
    <row r="17" spans="2:15" x14ac:dyDescent="0.25">
      <c r="B17" s="1" t="s">
        <v>97</v>
      </c>
      <c r="C17" s="80"/>
      <c r="D17">
        <f>DLPortfoliobyRepaymentPlan!L5</f>
        <v>506.79999999999995</v>
      </c>
      <c r="E17">
        <f>D17*E16/D16</f>
        <v>531.06717603040443</v>
      </c>
      <c r="F17">
        <f t="shared" ref="F17:N17" si="0">E17*F16/E16</f>
        <v>555.61093657044796</v>
      </c>
      <c r="G17">
        <f t="shared" si="0"/>
        <v>578.29834161786891</v>
      </c>
      <c r="H17">
        <f t="shared" si="0"/>
        <v>603.34543613040887</v>
      </c>
      <c r="I17">
        <f t="shared" si="0"/>
        <v>630.07944697651305</v>
      </c>
      <c r="J17">
        <f t="shared" si="0"/>
        <v>658.20385562782997</v>
      </c>
      <c r="K17">
        <f t="shared" si="0"/>
        <v>687.29506418671406</v>
      </c>
      <c r="L17">
        <f t="shared" si="0"/>
        <v>716.29906141372999</v>
      </c>
      <c r="M17">
        <f t="shared" si="0"/>
        <v>744.37363501826508</v>
      </c>
      <c r="N17">
        <f t="shared" si="0"/>
        <v>772.9988858897392</v>
      </c>
      <c r="O17" s="142"/>
    </row>
    <row r="18" spans="2:15" x14ac:dyDescent="0.25">
      <c r="B18" t="s">
        <v>95</v>
      </c>
      <c r="D18" s="140">
        <f>D17*'IDR Portfolio by Age'!$J$4</f>
        <v>131.69999999999999</v>
      </c>
      <c r="E18" s="140">
        <f>E17*'IDR Portfolio by Age'!$J$4</f>
        <v>138.00620971429413</v>
      </c>
      <c r="F18" s="140">
        <f>F17*'IDR Portfolio by Age'!$J$4</f>
        <v>144.38429429030779</v>
      </c>
      <c r="G18" s="140">
        <f>G17*'IDR Portfolio by Age'!$J$4</f>
        <v>150.27997551514073</v>
      </c>
      <c r="H18" s="140">
        <f>H17*'IDR Portfolio by Age'!$J$4</f>
        <v>156.7888593890585</v>
      </c>
      <c r="I18" s="140">
        <f>I17*'IDR Portfolio by Age'!$J$4</f>
        <v>163.73611516733774</v>
      </c>
      <c r="J18" s="140">
        <f>J17*'IDR Portfolio by Age'!$J$4</f>
        <v>171.04468781804499</v>
      </c>
      <c r="K18" s="140">
        <f>K17*'IDR Portfolio by Age'!$J$4</f>
        <v>178.60449872413227</v>
      </c>
      <c r="L18" s="140">
        <f>L17*'IDR Portfolio by Age'!$J$4</f>
        <v>186.14164638553322</v>
      </c>
      <c r="M18" s="140">
        <f>M17*'IDR Portfolio by Age'!$J$4</f>
        <v>193.43726861070542</v>
      </c>
      <c r="N18" s="140">
        <f>N17*'IDR Portfolio by Age'!$J$4</f>
        <v>200.87599303803995</v>
      </c>
      <c r="O18" s="142"/>
    </row>
    <row r="19" spans="2:15" x14ac:dyDescent="0.25">
      <c r="B19" t="s">
        <v>98</v>
      </c>
      <c r="D19" s="141">
        <f>D18*0.1</f>
        <v>13.17</v>
      </c>
      <c r="E19" s="141">
        <f t="shared" ref="E19:N19" si="1">E18*0.1</f>
        <v>13.800620971429414</v>
      </c>
      <c r="F19" s="141">
        <f t="shared" si="1"/>
        <v>14.43842942903078</v>
      </c>
      <c r="G19" s="141">
        <f t="shared" si="1"/>
        <v>15.027997551514074</v>
      </c>
      <c r="H19" s="141">
        <f t="shared" si="1"/>
        <v>15.67888593890585</v>
      </c>
      <c r="I19" s="141">
        <f t="shared" si="1"/>
        <v>16.373611516733774</v>
      </c>
      <c r="J19" s="141">
        <f t="shared" si="1"/>
        <v>17.104468781804499</v>
      </c>
      <c r="K19" s="141">
        <f t="shared" si="1"/>
        <v>17.860449872413227</v>
      </c>
      <c r="L19" s="141">
        <f t="shared" si="1"/>
        <v>18.614164638553323</v>
      </c>
      <c r="M19" s="141">
        <f t="shared" si="1"/>
        <v>19.343726861070543</v>
      </c>
      <c r="N19" s="141">
        <f t="shared" si="1"/>
        <v>20.087599303803998</v>
      </c>
      <c r="O19" s="142"/>
    </row>
    <row r="20" spans="2:15" x14ac:dyDescent="0.25">
      <c r="B20" t="s">
        <v>106</v>
      </c>
      <c r="D20" s="141">
        <f>D19</f>
        <v>13.17</v>
      </c>
      <c r="E20" s="141">
        <f t="shared" ref="E20:N20" si="2">E19</f>
        <v>13.800620971429414</v>
      </c>
      <c r="F20" s="141">
        <f t="shared" si="2"/>
        <v>14.43842942903078</v>
      </c>
      <c r="G20" s="141">
        <f t="shared" si="2"/>
        <v>15.027997551514074</v>
      </c>
      <c r="H20" s="141">
        <f t="shared" si="2"/>
        <v>15.67888593890585</v>
      </c>
      <c r="I20" s="141">
        <f t="shared" si="2"/>
        <v>16.373611516733774</v>
      </c>
      <c r="J20" s="141">
        <f t="shared" si="2"/>
        <v>17.104468781804499</v>
      </c>
      <c r="K20" s="141">
        <f t="shared" si="2"/>
        <v>17.860449872413227</v>
      </c>
      <c r="L20" s="141">
        <f t="shared" si="2"/>
        <v>18.614164638553323</v>
      </c>
      <c r="M20" s="141">
        <f t="shared" si="2"/>
        <v>19.343726861070543</v>
      </c>
      <c r="N20" s="141">
        <f t="shared" si="2"/>
        <v>20.087599303803998</v>
      </c>
      <c r="O20" s="143">
        <f>SUM(E20:N20)</f>
        <v>168.32995486525948</v>
      </c>
    </row>
    <row r="23" spans="2:15" x14ac:dyDescent="0.25">
      <c r="B23" t="s">
        <v>94</v>
      </c>
      <c r="E23" t="s">
        <v>108</v>
      </c>
    </row>
    <row r="24" spans="2:15" x14ac:dyDescent="0.25">
      <c r="B24" t="s">
        <v>58</v>
      </c>
    </row>
    <row r="25" spans="2:15" x14ac:dyDescent="0.25">
      <c r="B25" t="s">
        <v>0</v>
      </c>
    </row>
    <row r="26" spans="2:15" x14ac:dyDescent="0.25">
      <c r="B26" t="s">
        <v>2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 s="142" t="s">
        <v>107</v>
      </c>
    </row>
    <row r="27" spans="2:15" x14ac:dyDescent="0.25">
      <c r="B27" t="s">
        <v>1</v>
      </c>
      <c r="C27">
        <v>21427.7</v>
      </c>
      <c r="D27">
        <v>20339.099999999999</v>
      </c>
      <c r="E27">
        <v>21313</v>
      </c>
      <c r="F27">
        <v>22298</v>
      </c>
      <c r="G27">
        <v>23208.5</v>
      </c>
      <c r="H27">
        <v>24213.7</v>
      </c>
      <c r="I27">
        <v>25286.6</v>
      </c>
      <c r="J27">
        <v>26415.3</v>
      </c>
      <c r="K27">
        <v>27582.799999999999</v>
      </c>
      <c r="L27">
        <v>28746.799999999999</v>
      </c>
      <c r="M27">
        <v>29873.5</v>
      </c>
      <c r="N27">
        <v>31022.3</v>
      </c>
    </row>
    <row r="28" spans="2:15" x14ac:dyDescent="0.25">
      <c r="B28" t="s">
        <v>106</v>
      </c>
      <c r="D28" s="145">
        <v>4.7484154009763122</v>
      </c>
      <c r="E28" s="145">
        <f>D28*E27/D27</f>
        <v>4.9757844467556653</v>
      </c>
      <c r="F28" s="145">
        <f t="shared" ref="F28:N28" si="3">E28*F27/E27</f>
        <v>5.2057449253393617</v>
      </c>
      <c r="G28" s="145">
        <f t="shared" si="3"/>
        <v>5.418312454020028</v>
      </c>
      <c r="H28" s="145">
        <f t="shared" si="3"/>
        <v>5.6529888733828022</v>
      </c>
      <c r="I28" s="145">
        <f t="shared" si="3"/>
        <v>5.9034706982279266</v>
      </c>
      <c r="J28" s="145">
        <f t="shared" si="3"/>
        <v>6.1669797258192141</v>
      </c>
      <c r="K28" s="145">
        <f t="shared" si="3"/>
        <v>6.4395470951049667</v>
      </c>
      <c r="L28" s="145">
        <f t="shared" si="3"/>
        <v>6.7112973459388989</v>
      </c>
      <c r="M28" s="145">
        <f t="shared" si="3"/>
        <v>6.9743394487005759</v>
      </c>
      <c r="N28" s="145">
        <f t="shared" si="3"/>
        <v>7.2425410708294597</v>
      </c>
      <c r="O28" s="143">
        <f>SUM(E28:N28)</f>
        <v>60.691006084118911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workbookViewId="0">
      <selection activeCell="K19" sqref="K19"/>
    </sheetView>
  </sheetViews>
  <sheetFormatPr defaultRowHeight="15" x14ac:dyDescent="0.25"/>
  <cols>
    <col min="3" max="12" width="14.28515625" customWidth="1"/>
  </cols>
  <sheetData>
    <row r="1" spans="1:15" ht="18.75" x14ac:dyDescent="0.3">
      <c r="A1" s="148" t="s">
        <v>101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5" ht="33.75" customHeight="1" x14ac:dyDescent="0.25">
      <c r="A2" s="149" t="s">
        <v>100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5" ht="15.75" x14ac:dyDescent="0.25">
      <c r="A3" s="150" t="s">
        <v>93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4" spans="1:15" ht="15.75" x14ac:dyDescent="0.25">
      <c r="A4" s="109"/>
      <c r="B4" s="109"/>
      <c r="C4" s="109"/>
      <c r="D4" s="109"/>
      <c r="E4" s="109"/>
      <c r="F4" s="109"/>
      <c r="G4" s="81" t="s">
        <v>104</v>
      </c>
      <c r="I4" s="137">
        <f>0.2*G18+I18+K18</f>
        <v>131.69999999999999</v>
      </c>
      <c r="J4" s="139">
        <f>I4/DLPortfoliobyRepaymentPlan!L5</f>
        <v>0.25986582478295184</v>
      </c>
    </row>
    <row r="5" spans="1:15" ht="15.6" customHeight="1" x14ac:dyDescent="0.25">
      <c r="A5" s="81"/>
      <c r="B5" s="81"/>
      <c r="C5" s="151" t="s">
        <v>92</v>
      </c>
      <c r="D5" s="152"/>
      <c r="E5" s="153" t="s">
        <v>91</v>
      </c>
      <c r="F5" s="154"/>
      <c r="G5" s="151" t="s">
        <v>90</v>
      </c>
      <c r="H5" s="152"/>
      <c r="I5" s="153" t="s">
        <v>89</v>
      </c>
      <c r="J5" s="154"/>
      <c r="K5" s="151" t="s">
        <v>88</v>
      </c>
      <c r="L5" s="152"/>
    </row>
    <row r="6" spans="1:15" ht="47.25" x14ac:dyDescent="0.25">
      <c r="A6" s="151" t="s">
        <v>71</v>
      </c>
      <c r="B6" s="152"/>
      <c r="C6" s="118" t="s">
        <v>70</v>
      </c>
      <c r="D6" s="118" t="s">
        <v>87</v>
      </c>
      <c r="E6" s="136" t="s">
        <v>68</v>
      </c>
      <c r="F6" s="136" t="s">
        <v>87</v>
      </c>
      <c r="G6" s="118" t="s">
        <v>70</v>
      </c>
      <c r="H6" s="118" t="s">
        <v>87</v>
      </c>
      <c r="I6" s="136" t="s">
        <v>68</v>
      </c>
      <c r="J6" s="136" t="s">
        <v>87</v>
      </c>
      <c r="K6" s="118" t="s">
        <v>70</v>
      </c>
      <c r="L6" s="118" t="s">
        <v>87</v>
      </c>
    </row>
    <row r="7" spans="1:15" ht="15.75" x14ac:dyDescent="0.25">
      <c r="A7" s="101">
        <v>2017</v>
      </c>
      <c r="B7" s="100" t="s">
        <v>66</v>
      </c>
      <c r="C7" s="131">
        <v>9.1999999999999993</v>
      </c>
      <c r="D7" s="130">
        <v>0.4</v>
      </c>
      <c r="E7" s="135">
        <v>177.4</v>
      </c>
      <c r="F7" s="134">
        <v>3.3</v>
      </c>
      <c r="G7" s="131">
        <v>139.80000000000001</v>
      </c>
      <c r="H7" s="130">
        <v>2.2999999999999998</v>
      </c>
      <c r="I7" s="135">
        <v>39</v>
      </c>
      <c r="J7" s="134">
        <v>0.6</v>
      </c>
      <c r="K7" s="131">
        <v>11.3</v>
      </c>
      <c r="L7" s="130">
        <v>0.2</v>
      </c>
      <c r="M7" s="137"/>
      <c r="O7" s="138"/>
    </row>
    <row r="8" spans="1:15" ht="15.75" x14ac:dyDescent="0.25">
      <c r="A8" s="101">
        <v>2018</v>
      </c>
      <c r="B8" s="100" t="s">
        <v>65</v>
      </c>
      <c r="C8" s="131">
        <v>9.6999999999999993</v>
      </c>
      <c r="D8" s="130">
        <v>0.4</v>
      </c>
      <c r="E8" s="135">
        <v>186.5</v>
      </c>
      <c r="F8" s="134">
        <v>3.4</v>
      </c>
      <c r="G8" s="131">
        <v>148.5</v>
      </c>
      <c r="H8" s="130">
        <v>2.4</v>
      </c>
      <c r="I8" s="135">
        <v>41.5</v>
      </c>
      <c r="J8" s="134">
        <v>0.7</v>
      </c>
      <c r="K8" s="131">
        <v>12.2</v>
      </c>
      <c r="L8" s="130">
        <v>0.2</v>
      </c>
      <c r="M8" s="137"/>
      <c r="O8" s="138"/>
    </row>
    <row r="9" spans="1:15" ht="15.75" x14ac:dyDescent="0.25">
      <c r="A9" s="101">
        <v>2018</v>
      </c>
      <c r="B9" s="100" t="s">
        <v>64</v>
      </c>
      <c r="C9" s="131">
        <v>9.6</v>
      </c>
      <c r="D9" s="130">
        <v>0.4</v>
      </c>
      <c r="E9" s="135">
        <v>190.6</v>
      </c>
      <c r="F9" s="134">
        <v>3.4</v>
      </c>
      <c r="G9" s="131">
        <v>155.9</v>
      </c>
      <c r="H9" s="130">
        <v>2.5</v>
      </c>
      <c r="I9" s="135">
        <v>43.6</v>
      </c>
      <c r="J9" s="134">
        <v>0.7</v>
      </c>
      <c r="K9" s="131">
        <v>13.1</v>
      </c>
      <c r="L9" s="130">
        <v>0.2</v>
      </c>
      <c r="M9" s="137"/>
      <c r="O9" s="138"/>
    </row>
    <row r="10" spans="1:15" ht="15.75" x14ac:dyDescent="0.25">
      <c r="A10" s="101">
        <v>2018</v>
      </c>
      <c r="B10" s="100" t="s">
        <v>63</v>
      </c>
      <c r="C10" s="131">
        <v>9.3000000000000007</v>
      </c>
      <c r="D10" s="130">
        <v>0.4</v>
      </c>
      <c r="E10" s="135">
        <v>194.1</v>
      </c>
      <c r="F10" s="134">
        <v>3.5</v>
      </c>
      <c r="G10" s="131">
        <v>164.3</v>
      </c>
      <c r="H10" s="130">
        <v>2.6</v>
      </c>
      <c r="I10" s="135">
        <v>46.2</v>
      </c>
      <c r="J10" s="134">
        <v>0.7</v>
      </c>
      <c r="K10" s="131">
        <v>14.1</v>
      </c>
      <c r="L10" s="130">
        <v>0.2</v>
      </c>
      <c r="M10" s="137"/>
      <c r="O10" s="138"/>
    </row>
    <row r="11" spans="1:15" ht="15.75" x14ac:dyDescent="0.25">
      <c r="A11" s="101">
        <v>2018</v>
      </c>
      <c r="B11" s="100" t="s">
        <v>66</v>
      </c>
      <c r="C11" s="131">
        <v>8.5</v>
      </c>
      <c r="D11" s="130">
        <v>0.4</v>
      </c>
      <c r="E11" s="135">
        <v>195.7</v>
      </c>
      <c r="F11" s="134">
        <v>3.5</v>
      </c>
      <c r="G11" s="131">
        <v>171.2</v>
      </c>
      <c r="H11" s="130">
        <v>2.6</v>
      </c>
      <c r="I11" s="135">
        <v>48.2</v>
      </c>
      <c r="J11" s="134">
        <v>0.7</v>
      </c>
      <c r="K11" s="131">
        <v>15.1</v>
      </c>
      <c r="L11" s="130">
        <v>0.2</v>
      </c>
      <c r="M11" s="137"/>
      <c r="O11" s="138"/>
    </row>
    <row r="12" spans="1:15" ht="15.75" x14ac:dyDescent="0.25">
      <c r="A12" s="101">
        <v>2019</v>
      </c>
      <c r="B12" s="100" t="s">
        <v>65</v>
      </c>
      <c r="C12" s="131">
        <v>8.8000000000000007</v>
      </c>
      <c r="D12" s="130">
        <v>0.4</v>
      </c>
      <c r="E12" s="135">
        <v>201.5</v>
      </c>
      <c r="F12" s="134">
        <v>3.6</v>
      </c>
      <c r="G12" s="131">
        <v>178.7</v>
      </c>
      <c r="H12" s="130">
        <v>2.7</v>
      </c>
      <c r="I12" s="135">
        <v>50.5</v>
      </c>
      <c r="J12" s="134">
        <v>0.7</v>
      </c>
      <c r="K12" s="131">
        <v>16.100000000000001</v>
      </c>
      <c r="L12" s="130">
        <v>0.2</v>
      </c>
      <c r="M12" s="137"/>
      <c r="O12" s="138"/>
    </row>
    <row r="13" spans="1:15" ht="15.75" x14ac:dyDescent="0.25">
      <c r="A13" s="101">
        <v>2019</v>
      </c>
      <c r="B13" s="100" t="s">
        <v>64</v>
      </c>
      <c r="C13" s="131">
        <v>8.8000000000000007</v>
      </c>
      <c r="D13" s="130">
        <v>0.4</v>
      </c>
      <c r="E13" s="135">
        <v>204.1</v>
      </c>
      <c r="F13" s="134">
        <v>3.6</v>
      </c>
      <c r="G13" s="131">
        <v>186</v>
      </c>
      <c r="H13" s="130">
        <v>2.8</v>
      </c>
      <c r="I13" s="135">
        <v>52.7</v>
      </c>
      <c r="J13" s="134">
        <v>0.8</v>
      </c>
      <c r="K13" s="131">
        <v>17</v>
      </c>
      <c r="L13" s="130">
        <v>0.2</v>
      </c>
      <c r="M13" s="137"/>
      <c r="O13" s="138"/>
    </row>
    <row r="14" spans="1:15" ht="15.75" x14ac:dyDescent="0.25">
      <c r="A14" s="101">
        <v>2019</v>
      </c>
      <c r="B14" s="100" t="s">
        <v>63</v>
      </c>
      <c r="C14" s="131">
        <v>8.6</v>
      </c>
      <c r="D14" s="130">
        <v>0.4</v>
      </c>
      <c r="E14" s="135">
        <v>206.2</v>
      </c>
      <c r="F14" s="134">
        <v>3.7</v>
      </c>
      <c r="G14" s="131">
        <v>193.5</v>
      </c>
      <c r="H14" s="130">
        <v>2.9</v>
      </c>
      <c r="I14" s="135">
        <v>55</v>
      </c>
      <c r="J14" s="134">
        <v>0.8</v>
      </c>
      <c r="K14" s="131">
        <v>18</v>
      </c>
      <c r="L14" s="130">
        <v>0.3</v>
      </c>
      <c r="M14" s="137"/>
      <c r="O14" s="138"/>
    </row>
    <row r="15" spans="1:15" ht="15.75" x14ac:dyDescent="0.25">
      <c r="A15" s="101">
        <v>2019</v>
      </c>
      <c r="B15" s="100" t="s">
        <v>66</v>
      </c>
      <c r="C15" s="131">
        <v>8.1</v>
      </c>
      <c r="D15" s="130">
        <v>0.4</v>
      </c>
      <c r="E15" s="135">
        <v>207</v>
      </c>
      <c r="F15" s="134">
        <v>3.7</v>
      </c>
      <c r="G15" s="131">
        <v>201.4</v>
      </c>
      <c r="H15" s="130">
        <v>2.9</v>
      </c>
      <c r="I15" s="135">
        <v>57.5</v>
      </c>
      <c r="J15" s="134">
        <v>0.8</v>
      </c>
      <c r="K15" s="131">
        <v>19.2</v>
      </c>
      <c r="L15" s="130">
        <v>0.3</v>
      </c>
      <c r="M15" s="137"/>
      <c r="O15" s="138"/>
    </row>
    <row r="16" spans="1:15" ht="15.75" x14ac:dyDescent="0.25">
      <c r="A16" s="101">
        <v>2020</v>
      </c>
      <c r="B16" s="100" t="s">
        <v>65</v>
      </c>
      <c r="C16" s="131">
        <v>8.6</v>
      </c>
      <c r="D16" s="130">
        <v>0.4</v>
      </c>
      <c r="E16" s="135">
        <v>210.8</v>
      </c>
      <c r="F16" s="134">
        <v>3.7</v>
      </c>
      <c r="G16" s="131">
        <v>208.1</v>
      </c>
      <c r="H16" s="130">
        <v>3</v>
      </c>
      <c r="I16" s="135">
        <v>59.6</v>
      </c>
      <c r="J16" s="134">
        <v>0.8</v>
      </c>
      <c r="K16" s="131">
        <v>20.2</v>
      </c>
      <c r="L16" s="130">
        <v>0.3</v>
      </c>
      <c r="M16" s="137"/>
      <c r="O16" s="138"/>
    </row>
    <row r="17" spans="1:15" ht="15.75" x14ac:dyDescent="0.25">
      <c r="A17" s="101">
        <v>2020</v>
      </c>
      <c r="B17" s="100" t="s">
        <v>64</v>
      </c>
      <c r="C17" s="131">
        <v>8.6</v>
      </c>
      <c r="D17" s="130">
        <v>0.4</v>
      </c>
      <c r="E17" s="133">
        <v>211.9</v>
      </c>
      <c r="F17" s="132">
        <v>3.7</v>
      </c>
      <c r="G17" s="131">
        <v>215.1</v>
      </c>
      <c r="H17" s="130">
        <v>3.1</v>
      </c>
      <c r="I17" s="133">
        <v>62</v>
      </c>
      <c r="J17" s="132">
        <v>0.9</v>
      </c>
      <c r="K17" s="131">
        <v>21.4</v>
      </c>
      <c r="L17" s="130">
        <v>0.3</v>
      </c>
      <c r="M17" s="137"/>
      <c r="O17" s="138"/>
    </row>
    <row r="18" spans="1:15" ht="15.75" x14ac:dyDescent="0.25">
      <c r="A18" s="99">
        <v>2020</v>
      </c>
      <c r="B18" s="129" t="s">
        <v>63</v>
      </c>
      <c r="C18" s="126">
        <v>7.5</v>
      </c>
      <c r="D18" s="125">
        <v>0.4</v>
      </c>
      <c r="E18" s="128">
        <v>210.2</v>
      </c>
      <c r="F18" s="127">
        <v>3.7</v>
      </c>
      <c r="G18" s="126">
        <v>223</v>
      </c>
      <c r="H18" s="125">
        <v>3.2</v>
      </c>
      <c r="I18" s="128">
        <v>64.599999999999994</v>
      </c>
      <c r="J18" s="127">
        <v>0.9</v>
      </c>
      <c r="K18" s="126">
        <v>22.5</v>
      </c>
      <c r="L18" s="125">
        <v>0.3</v>
      </c>
      <c r="N18" s="115"/>
      <c r="O18" s="138"/>
    </row>
    <row r="19" spans="1:15" ht="15.75" x14ac:dyDescent="0.25">
      <c r="A19" s="124"/>
      <c r="B19" s="90"/>
      <c r="C19" s="121"/>
      <c r="D19" s="120"/>
      <c r="E19" s="123"/>
      <c r="F19" s="122"/>
      <c r="G19" s="121"/>
      <c r="H19" s="120"/>
      <c r="I19" s="123"/>
      <c r="J19" s="122"/>
      <c r="K19" s="121"/>
      <c r="L19" s="120"/>
      <c r="O19" s="138"/>
    </row>
    <row r="20" spans="1:15" x14ac:dyDescent="0.25">
      <c r="A20" s="113" t="s">
        <v>86</v>
      </c>
    </row>
    <row r="21" spans="1:15" x14ac:dyDescent="0.25">
      <c r="A21" s="113" t="s">
        <v>99</v>
      </c>
    </row>
    <row r="23" spans="1:15" x14ac:dyDescent="0.25">
      <c r="M23" s="115"/>
    </row>
  </sheetData>
  <mergeCells count="9">
    <mergeCell ref="A1:L1"/>
    <mergeCell ref="A2:L2"/>
    <mergeCell ref="A3:L3"/>
    <mergeCell ref="K5:L5"/>
    <mergeCell ref="A6:B6"/>
    <mergeCell ref="C5:D5"/>
    <mergeCell ref="E5:F5"/>
    <mergeCell ref="G5:H5"/>
    <mergeCell ref="I5:J5"/>
  </mergeCells>
  <pageMargins left="0.7" right="0.7" top="0.75" bottom="0.75" header="0.3" footer="0.3"/>
  <pageSetup scale="56" fitToHeight="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zoomScale="80" zoomScaleNormal="80" workbookViewId="0">
      <selection activeCell="J19" sqref="J19"/>
    </sheetView>
  </sheetViews>
  <sheetFormatPr defaultRowHeight="12.75" x14ac:dyDescent="0.2"/>
  <cols>
    <col min="1" max="1" width="14.28515625" style="81" customWidth="1"/>
    <col min="2" max="2" width="7.140625" style="81" customWidth="1"/>
    <col min="3" max="10" width="14.28515625" style="81" customWidth="1"/>
    <col min="11" max="11" width="18.5703125" style="81" customWidth="1"/>
    <col min="12" max="23" width="14.28515625" style="81" customWidth="1"/>
    <col min="24" max="16384" width="9.140625" style="81"/>
  </cols>
  <sheetData>
    <row r="1" spans="1:23" ht="18.75" x14ac:dyDescent="0.3">
      <c r="A1" s="110" t="s">
        <v>84</v>
      </c>
      <c r="B1" s="110"/>
      <c r="C1" s="110"/>
      <c r="D1" s="110"/>
      <c r="E1" s="110"/>
      <c r="F1" s="110"/>
      <c r="G1" s="110"/>
      <c r="H1" s="110"/>
      <c r="I1" s="110"/>
      <c r="J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5.75" x14ac:dyDescent="0.25">
      <c r="A2" s="111" t="s">
        <v>83</v>
      </c>
      <c r="B2" s="111"/>
      <c r="C2" s="111"/>
      <c r="D2" s="111"/>
      <c r="E2" s="111"/>
      <c r="F2" s="111"/>
      <c r="G2" s="111"/>
      <c r="H2" s="111"/>
      <c r="I2" s="111"/>
      <c r="J2" s="111"/>
      <c r="K2" s="2" t="s">
        <v>7</v>
      </c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5.75" x14ac:dyDescent="0.25">
      <c r="A3" s="112" t="s">
        <v>82</v>
      </c>
      <c r="B3" s="112"/>
      <c r="C3" s="112"/>
      <c r="D3" s="112"/>
      <c r="E3" s="112"/>
      <c r="F3" s="112"/>
      <c r="G3" s="112"/>
      <c r="H3" s="112"/>
      <c r="I3" s="112"/>
      <c r="J3" s="112"/>
      <c r="K3" s="2" t="s">
        <v>85</v>
      </c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ht="15.75" x14ac:dyDescent="0.25">
      <c r="A4" s="109"/>
      <c r="B4" s="109"/>
      <c r="C4" s="109"/>
      <c r="D4" s="109"/>
      <c r="E4" s="109"/>
      <c r="F4" s="109"/>
    </row>
    <row r="5" spans="1:23" ht="15.75" x14ac:dyDescent="0.25">
      <c r="A5" s="109"/>
      <c r="B5" s="109"/>
      <c r="C5" s="109"/>
      <c r="D5" s="109"/>
      <c r="E5" s="109"/>
      <c r="F5" s="109"/>
      <c r="K5" s="81" t="s">
        <v>102</v>
      </c>
      <c r="L5" s="114">
        <f>K36+M36+O36+Q36</f>
        <v>506.79999999999995</v>
      </c>
      <c r="M5" s="81" t="s">
        <v>103</v>
      </c>
    </row>
    <row r="6" spans="1:23" ht="15.75" customHeight="1" x14ac:dyDescent="0.2">
      <c r="A6" s="108"/>
      <c r="B6" s="108"/>
      <c r="C6" s="157" t="s">
        <v>81</v>
      </c>
      <c r="D6" s="157"/>
      <c r="E6" s="158" t="s">
        <v>80</v>
      </c>
      <c r="F6" s="158"/>
      <c r="G6" s="157" t="s">
        <v>79</v>
      </c>
      <c r="H6" s="157"/>
      <c r="I6" s="158" t="s">
        <v>78</v>
      </c>
      <c r="J6" s="158"/>
      <c r="K6" s="159" t="s">
        <v>77</v>
      </c>
      <c r="L6" s="159"/>
      <c r="M6" s="160" t="s">
        <v>76</v>
      </c>
      <c r="N6" s="160"/>
      <c r="O6" s="159" t="s">
        <v>75</v>
      </c>
      <c r="P6" s="159"/>
      <c r="Q6" s="155" t="s">
        <v>74</v>
      </c>
      <c r="R6" s="156"/>
      <c r="S6" s="117"/>
      <c r="T6" s="157" t="s">
        <v>73</v>
      </c>
      <c r="U6" s="157"/>
      <c r="V6" s="157" t="s">
        <v>72</v>
      </c>
      <c r="W6" s="157"/>
    </row>
    <row r="7" spans="1:23" ht="44.45" customHeight="1" x14ac:dyDescent="0.2">
      <c r="A7" s="151" t="s">
        <v>71</v>
      </c>
      <c r="B7" s="152"/>
      <c r="C7" s="106" t="s">
        <v>68</v>
      </c>
      <c r="D7" s="106" t="s">
        <v>67</v>
      </c>
      <c r="E7" s="107" t="s">
        <v>70</v>
      </c>
      <c r="F7" s="107" t="s">
        <v>69</v>
      </c>
      <c r="G7" s="106" t="s">
        <v>68</v>
      </c>
      <c r="H7" s="106" t="s">
        <v>67</v>
      </c>
      <c r="I7" s="107" t="s">
        <v>70</v>
      </c>
      <c r="J7" s="107" t="s">
        <v>69</v>
      </c>
      <c r="K7" s="106" t="s">
        <v>68</v>
      </c>
      <c r="L7" s="106" t="s">
        <v>67</v>
      </c>
      <c r="M7" s="107" t="s">
        <v>70</v>
      </c>
      <c r="N7" s="107" t="s">
        <v>69</v>
      </c>
      <c r="O7" s="106" t="s">
        <v>68</v>
      </c>
      <c r="P7" s="106" t="s">
        <v>67</v>
      </c>
      <c r="Q7" s="107" t="s">
        <v>68</v>
      </c>
      <c r="R7" s="107" t="s">
        <v>67</v>
      </c>
      <c r="S7" s="118"/>
      <c r="T7" s="106" t="s">
        <v>70</v>
      </c>
      <c r="U7" s="106" t="s">
        <v>69</v>
      </c>
      <c r="V7" s="106" t="s">
        <v>68</v>
      </c>
      <c r="W7" s="106" t="s">
        <v>67</v>
      </c>
    </row>
    <row r="8" spans="1:23" ht="36.75" customHeight="1" x14ac:dyDescent="0.2">
      <c r="A8" s="101">
        <v>2013</v>
      </c>
      <c r="B8" s="100" t="s">
        <v>63</v>
      </c>
      <c r="C8" s="92">
        <v>139.9</v>
      </c>
      <c r="D8" s="102">
        <v>9.84</v>
      </c>
      <c r="E8" s="95">
        <v>62.1</v>
      </c>
      <c r="F8" s="105">
        <v>1.63</v>
      </c>
      <c r="G8" s="92">
        <v>27.8</v>
      </c>
      <c r="H8" s="102">
        <v>1.27</v>
      </c>
      <c r="I8" s="95">
        <v>17.5</v>
      </c>
      <c r="J8" s="105">
        <v>0.45</v>
      </c>
      <c r="K8" s="92">
        <v>20.100000000000001</v>
      </c>
      <c r="L8" s="102">
        <v>0.63</v>
      </c>
      <c r="M8" s="95">
        <v>50.9</v>
      </c>
      <c r="N8" s="97">
        <v>0.91</v>
      </c>
      <c r="O8" s="92">
        <v>1.3</v>
      </c>
      <c r="P8" s="102">
        <v>0.04</v>
      </c>
      <c r="Q8" s="104">
        <v>0</v>
      </c>
      <c r="R8" s="104">
        <v>0</v>
      </c>
      <c r="S8" s="119">
        <f>K8+M8+O8+Q8</f>
        <v>72.3</v>
      </c>
      <c r="T8" s="93">
        <v>4.4000000000000004</v>
      </c>
      <c r="U8" s="91">
        <v>0.23</v>
      </c>
      <c r="V8" s="92">
        <v>37.299999999999997</v>
      </c>
      <c r="W8" s="102">
        <v>0.76</v>
      </c>
    </row>
    <row r="9" spans="1:23" ht="36.75" customHeight="1" x14ac:dyDescent="0.2">
      <c r="A9" s="101">
        <v>2013</v>
      </c>
      <c r="B9" s="100" t="s">
        <v>66</v>
      </c>
      <c r="C9" s="92">
        <v>143.19999999999999</v>
      </c>
      <c r="D9" s="96">
        <v>10</v>
      </c>
      <c r="E9" s="95">
        <v>63.6</v>
      </c>
      <c r="F9" s="105">
        <v>1.58</v>
      </c>
      <c r="G9" s="92">
        <v>35</v>
      </c>
      <c r="H9" s="102">
        <v>1.52</v>
      </c>
      <c r="I9" s="95">
        <v>11.9</v>
      </c>
      <c r="J9" s="97">
        <v>0.3</v>
      </c>
      <c r="K9" s="92">
        <v>19.100000000000001</v>
      </c>
      <c r="L9" s="102">
        <v>0.59</v>
      </c>
      <c r="M9" s="95">
        <v>58</v>
      </c>
      <c r="N9" s="97">
        <v>1.04</v>
      </c>
      <c r="O9" s="92">
        <v>2</v>
      </c>
      <c r="P9" s="102">
        <v>0.06</v>
      </c>
      <c r="Q9" s="103">
        <v>0</v>
      </c>
      <c r="R9" s="103">
        <v>0</v>
      </c>
      <c r="S9" s="119">
        <f t="shared" ref="S9:S36" si="0">K9+M9+O9+Q9</f>
        <v>79.099999999999994</v>
      </c>
      <c r="T9" s="93">
        <v>5.6</v>
      </c>
      <c r="U9" s="91">
        <v>0.3</v>
      </c>
      <c r="V9" s="92">
        <v>33.5</v>
      </c>
      <c r="W9" s="102">
        <v>0.57999999999999996</v>
      </c>
    </row>
    <row r="10" spans="1:23" ht="36.75" customHeight="1" x14ac:dyDescent="0.2">
      <c r="A10" s="101">
        <v>2014</v>
      </c>
      <c r="B10" s="100" t="s">
        <v>65</v>
      </c>
      <c r="C10" s="92">
        <v>169.5</v>
      </c>
      <c r="D10" s="96">
        <v>10.88</v>
      </c>
      <c r="E10" s="95">
        <v>65.7</v>
      </c>
      <c r="F10" s="105">
        <v>1.61</v>
      </c>
      <c r="G10" s="92">
        <v>39.1</v>
      </c>
      <c r="H10" s="102">
        <v>1.66</v>
      </c>
      <c r="I10" s="95">
        <v>11.5</v>
      </c>
      <c r="J10" s="97">
        <v>0.28000000000000003</v>
      </c>
      <c r="K10" s="92">
        <v>19.2</v>
      </c>
      <c r="L10" s="102">
        <v>0.57999999999999996</v>
      </c>
      <c r="M10" s="95">
        <v>67.900000000000006</v>
      </c>
      <c r="N10" s="97">
        <v>1.21</v>
      </c>
      <c r="O10" s="92">
        <v>4.0999999999999996</v>
      </c>
      <c r="P10" s="102">
        <v>0.11</v>
      </c>
      <c r="Q10" s="104">
        <v>0</v>
      </c>
      <c r="R10" s="104">
        <v>0</v>
      </c>
      <c r="S10" s="119">
        <f t="shared" si="0"/>
        <v>91.2</v>
      </c>
      <c r="T10" s="93">
        <v>5.9</v>
      </c>
      <c r="U10" s="91">
        <v>0.31</v>
      </c>
      <c r="V10" s="92">
        <v>30.5</v>
      </c>
      <c r="W10" s="102">
        <v>0.46</v>
      </c>
    </row>
    <row r="11" spans="1:23" ht="36.75" customHeight="1" x14ac:dyDescent="0.2">
      <c r="A11" s="101">
        <v>2014</v>
      </c>
      <c r="B11" s="100" t="s">
        <v>64</v>
      </c>
      <c r="C11" s="92">
        <v>168.5</v>
      </c>
      <c r="D11" s="96">
        <v>10.81</v>
      </c>
      <c r="E11" s="95">
        <v>65.5</v>
      </c>
      <c r="F11" s="97">
        <v>1.6</v>
      </c>
      <c r="G11" s="92">
        <v>41.8</v>
      </c>
      <c r="H11" s="102">
        <v>1.77</v>
      </c>
      <c r="I11" s="95">
        <v>11.3</v>
      </c>
      <c r="J11" s="97">
        <v>0.27</v>
      </c>
      <c r="K11" s="92">
        <v>20</v>
      </c>
      <c r="L11" s="96">
        <v>0.6</v>
      </c>
      <c r="M11" s="95">
        <v>80.599999999999994</v>
      </c>
      <c r="N11" s="97">
        <v>1.44</v>
      </c>
      <c r="O11" s="92">
        <v>7.4</v>
      </c>
      <c r="P11" s="102">
        <v>0.19</v>
      </c>
      <c r="Q11" s="103">
        <v>0</v>
      </c>
      <c r="R11" s="103">
        <v>0</v>
      </c>
      <c r="S11" s="119">
        <f t="shared" si="0"/>
        <v>108</v>
      </c>
      <c r="T11" s="93">
        <v>6.1</v>
      </c>
      <c r="U11" s="91">
        <v>0.31</v>
      </c>
      <c r="V11" s="92">
        <v>37.799999999999997</v>
      </c>
      <c r="W11" s="102">
        <v>0.54</v>
      </c>
    </row>
    <row r="12" spans="1:23" ht="36.75" customHeight="1" x14ac:dyDescent="0.2">
      <c r="A12" s="101">
        <v>2014</v>
      </c>
      <c r="B12" s="100" t="s">
        <v>63</v>
      </c>
      <c r="C12" s="92">
        <v>175.8</v>
      </c>
      <c r="D12" s="96">
        <v>11.11</v>
      </c>
      <c r="E12" s="95">
        <v>66.099999999999994</v>
      </c>
      <c r="F12" s="97">
        <v>1.61</v>
      </c>
      <c r="G12" s="92">
        <v>44.8</v>
      </c>
      <c r="H12" s="102">
        <v>1.89</v>
      </c>
      <c r="I12" s="95">
        <v>11.3</v>
      </c>
      <c r="J12" s="97">
        <v>0.27</v>
      </c>
      <c r="K12" s="92">
        <v>20.3</v>
      </c>
      <c r="L12" s="96">
        <v>0.6</v>
      </c>
      <c r="M12" s="95">
        <v>91.2</v>
      </c>
      <c r="N12" s="97">
        <v>1.65</v>
      </c>
      <c r="O12" s="92">
        <v>9.8000000000000007</v>
      </c>
      <c r="P12" s="102">
        <v>0.26</v>
      </c>
      <c r="Q12" s="104">
        <v>0</v>
      </c>
      <c r="R12" s="104">
        <v>0</v>
      </c>
      <c r="S12" s="119">
        <f t="shared" si="0"/>
        <v>121.3</v>
      </c>
      <c r="T12" s="93">
        <v>6.4</v>
      </c>
      <c r="U12" s="91">
        <v>0.32</v>
      </c>
      <c r="V12" s="92">
        <v>38.6</v>
      </c>
      <c r="W12" s="96">
        <v>0.5</v>
      </c>
    </row>
    <row r="13" spans="1:23" ht="36.75" customHeight="1" x14ac:dyDescent="0.2">
      <c r="A13" s="101">
        <v>2014</v>
      </c>
      <c r="B13" s="100" t="s">
        <v>66</v>
      </c>
      <c r="C13" s="92">
        <v>169.8</v>
      </c>
      <c r="D13" s="96">
        <v>10.82</v>
      </c>
      <c r="E13" s="95">
        <v>67.2</v>
      </c>
      <c r="F13" s="97">
        <v>1.61</v>
      </c>
      <c r="G13" s="92">
        <v>48.2</v>
      </c>
      <c r="H13" s="102">
        <v>2.02</v>
      </c>
      <c r="I13" s="95">
        <v>11.4</v>
      </c>
      <c r="J13" s="97">
        <v>0.27</v>
      </c>
      <c r="K13" s="92">
        <v>20.399999999999999</v>
      </c>
      <c r="L13" s="96">
        <v>0.6</v>
      </c>
      <c r="M13" s="95">
        <v>102.5</v>
      </c>
      <c r="N13" s="97">
        <v>1.85</v>
      </c>
      <c r="O13" s="92">
        <v>12.2</v>
      </c>
      <c r="P13" s="102">
        <v>0.32</v>
      </c>
      <c r="Q13" s="103">
        <v>0</v>
      </c>
      <c r="R13" s="103">
        <v>0</v>
      </c>
      <c r="S13" s="119">
        <f t="shared" si="0"/>
        <v>135.1</v>
      </c>
      <c r="T13" s="93">
        <v>6.7</v>
      </c>
      <c r="U13" s="91">
        <v>0.34</v>
      </c>
      <c r="V13" s="92">
        <v>39.299999999999997</v>
      </c>
      <c r="W13" s="96">
        <v>0.54</v>
      </c>
    </row>
    <row r="14" spans="1:23" ht="36.75" customHeight="1" x14ac:dyDescent="0.2">
      <c r="A14" s="101">
        <v>2015</v>
      </c>
      <c r="B14" s="100" t="s">
        <v>65</v>
      </c>
      <c r="C14" s="92">
        <v>192.1</v>
      </c>
      <c r="D14" s="96">
        <v>11.44</v>
      </c>
      <c r="E14" s="95">
        <v>70.900000000000006</v>
      </c>
      <c r="F14" s="97">
        <v>1.66</v>
      </c>
      <c r="G14" s="92">
        <v>53.6</v>
      </c>
      <c r="H14" s="102">
        <v>2.1800000000000002</v>
      </c>
      <c r="I14" s="95">
        <v>11.7</v>
      </c>
      <c r="J14" s="97">
        <v>0.27</v>
      </c>
      <c r="K14" s="92">
        <v>20.9</v>
      </c>
      <c r="L14" s="96">
        <v>0.6</v>
      </c>
      <c r="M14" s="95">
        <v>116</v>
      </c>
      <c r="N14" s="97">
        <v>2.0699999999999998</v>
      </c>
      <c r="O14" s="92">
        <v>16.899999999999999</v>
      </c>
      <c r="P14" s="102">
        <v>0.41</v>
      </c>
      <c r="Q14" s="104">
        <v>0</v>
      </c>
      <c r="R14" s="104">
        <v>0</v>
      </c>
      <c r="S14" s="119">
        <f t="shared" si="0"/>
        <v>153.80000000000001</v>
      </c>
      <c r="T14" s="93">
        <v>6.7</v>
      </c>
      <c r="U14" s="91">
        <v>0.34</v>
      </c>
      <c r="V14" s="92">
        <v>34.5</v>
      </c>
      <c r="W14" s="96">
        <v>0.4</v>
      </c>
    </row>
    <row r="15" spans="1:23" ht="36.75" customHeight="1" x14ac:dyDescent="0.2">
      <c r="A15" s="101">
        <v>2015</v>
      </c>
      <c r="B15" s="100" t="s">
        <v>64</v>
      </c>
      <c r="C15" s="92">
        <v>188.4</v>
      </c>
      <c r="D15" s="96">
        <v>11.26</v>
      </c>
      <c r="E15" s="95">
        <v>70.900000000000006</v>
      </c>
      <c r="F15" s="97">
        <v>1.66</v>
      </c>
      <c r="G15" s="92">
        <v>56.7</v>
      </c>
      <c r="H15" s="102">
        <v>2.29</v>
      </c>
      <c r="I15" s="95">
        <v>11.9</v>
      </c>
      <c r="J15" s="97">
        <v>0.27</v>
      </c>
      <c r="K15" s="92">
        <v>21.4</v>
      </c>
      <c r="L15" s="96">
        <v>0.6</v>
      </c>
      <c r="M15" s="95">
        <v>130.6</v>
      </c>
      <c r="N15" s="97">
        <v>2.33</v>
      </c>
      <c r="O15" s="92">
        <v>21.8</v>
      </c>
      <c r="P15" s="102">
        <v>0.53</v>
      </c>
      <c r="Q15" s="103">
        <v>0</v>
      </c>
      <c r="R15" s="103">
        <v>0</v>
      </c>
      <c r="S15" s="119">
        <f t="shared" si="0"/>
        <v>173.8</v>
      </c>
      <c r="T15" s="93">
        <v>6.5</v>
      </c>
      <c r="U15" s="91">
        <v>0.32</v>
      </c>
      <c r="V15" s="92">
        <v>44.2</v>
      </c>
      <c r="W15" s="96">
        <v>0.56999999999999995</v>
      </c>
    </row>
    <row r="16" spans="1:23" ht="36.75" customHeight="1" x14ac:dyDescent="0.2">
      <c r="A16" s="101">
        <v>2015</v>
      </c>
      <c r="B16" s="100" t="s">
        <v>63</v>
      </c>
      <c r="C16" s="92">
        <v>191.3</v>
      </c>
      <c r="D16" s="96">
        <v>11.36</v>
      </c>
      <c r="E16" s="95">
        <v>70.5</v>
      </c>
      <c r="F16" s="97">
        <v>1.66</v>
      </c>
      <c r="G16" s="92">
        <v>59.1</v>
      </c>
      <c r="H16" s="102">
        <v>2.38</v>
      </c>
      <c r="I16" s="95">
        <v>12.1</v>
      </c>
      <c r="J16" s="97">
        <v>0.28000000000000003</v>
      </c>
      <c r="K16" s="92">
        <v>21.8</v>
      </c>
      <c r="L16" s="96">
        <v>0.61</v>
      </c>
      <c r="M16" s="95">
        <v>145.19999999999999</v>
      </c>
      <c r="N16" s="97">
        <v>2.61</v>
      </c>
      <c r="O16" s="92">
        <v>26.4</v>
      </c>
      <c r="P16" s="102">
        <v>0.66</v>
      </c>
      <c r="Q16" s="104">
        <v>0</v>
      </c>
      <c r="R16" s="104">
        <v>0</v>
      </c>
      <c r="S16" s="119">
        <f t="shared" si="0"/>
        <v>193.4</v>
      </c>
      <c r="T16" s="93">
        <v>6.1</v>
      </c>
      <c r="U16" s="91">
        <v>0.31</v>
      </c>
      <c r="V16" s="92">
        <v>42.3</v>
      </c>
      <c r="W16" s="96">
        <v>0.42</v>
      </c>
    </row>
    <row r="17" spans="1:23" ht="36.75" customHeight="1" x14ac:dyDescent="0.2">
      <c r="A17" s="101">
        <v>2015</v>
      </c>
      <c r="B17" s="100" t="s">
        <v>66</v>
      </c>
      <c r="C17" s="92">
        <v>183.9</v>
      </c>
      <c r="D17" s="96">
        <v>11.08</v>
      </c>
      <c r="E17" s="95">
        <v>70.099999999999994</v>
      </c>
      <c r="F17" s="97">
        <v>1.64</v>
      </c>
      <c r="G17" s="92">
        <v>60.7</v>
      </c>
      <c r="H17" s="102">
        <v>2.4300000000000002</v>
      </c>
      <c r="I17" s="95">
        <v>12.2</v>
      </c>
      <c r="J17" s="97">
        <v>0.27</v>
      </c>
      <c r="K17" s="92">
        <v>22.1</v>
      </c>
      <c r="L17" s="96">
        <v>0.61</v>
      </c>
      <c r="M17" s="95">
        <v>157.69999999999999</v>
      </c>
      <c r="N17" s="97">
        <v>2.83</v>
      </c>
      <c r="O17" s="92">
        <v>30.5</v>
      </c>
      <c r="P17" s="102">
        <v>0.77</v>
      </c>
      <c r="Q17" s="103">
        <v>0</v>
      </c>
      <c r="R17" s="103">
        <v>0</v>
      </c>
      <c r="S17" s="119">
        <f t="shared" si="0"/>
        <v>210.29999999999998</v>
      </c>
      <c r="T17" s="93">
        <v>6.1</v>
      </c>
      <c r="U17" s="91">
        <v>0.31</v>
      </c>
      <c r="V17" s="92">
        <v>42.6</v>
      </c>
      <c r="W17" s="96">
        <v>0.45</v>
      </c>
    </row>
    <row r="18" spans="1:23" ht="36.75" customHeight="1" x14ac:dyDescent="0.2">
      <c r="A18" s="101">
        <v>2016</v>
      </c>
      <c r="B18" s="100" t="s">
        <v>65</v>
      </c>
      <c r="C18" s="92">
        <v>202.9</v>
      </c>
      <c r="D18" s="96">
        <v>11.47</v>
      </c>
      <c r="E18" s="95">
        <v>72.099999999999994</v>
      </c>
      <c r="F18" s="97">
        <v>1.66</v>
      </c>
      <c r="G18" s="92">
        <v>65.900000000000006</v>
      </c>
      <c r="H18" s="102">
        <v>2.56</v>
      </c>
      <c r="I18" s="95">
        <v>12.4</v>
      </c>
      <c r="J18" s="97">
        <v>0.28000000000000003</v>
      </c>
      <c r="K18" s="92">
        <v>22.5</v>
      </c>
      <c r="L18" s="96">
        <v>0.6</v>
      </c>
      <c r="M18" s="95">
        <v>171.7</v>
      </c>
      <c r="N18" s="97">
        <v>3.05</v>
      </c>
      <c r="O18" s="92">
        <v>38.200000000000003</v>
      </c>
      <c r="P18" s="102">
        <v>0.91</v>
      </c>
      <c r="Q18" s="95">
        <v>0.1</v>
      </c>
      <c r="R18" s="94">
        <v>0</v>
      </c>
      <c r="S18" s="119">
        <f t="shared" si="0"/>
        <v>232.49999999999997</v>
      </c>
      <c r="T18" s="93">
        <v>6.1</v>
      </c>
      <c r="U18" s="91">
        <v>0.31</v>
      </c>
      <c r="V18" s="92">
        <v>33.6</v>
      </c>
      <c r="W18" s="96">
        <v>0.28999999999999998</v>
      </c>
    </row>
    <row r="19" spans="1:23" ht="36.75" customHeight="1" x14ac:dyDescent="0.2">
      <c r="A19" s="101">
        <v>2016</v>
      </c>
      <c r="B19" s="100" t="s">
        <v>64</v>
      </c>
      <c r="C19" s="92">
        <v>197.9</v>
      </c>
      <c r="D19" s="96">
        <v>11.27</v>
      </c>
      <c r="E19" s="95">
        <v>73.2</v>
      </c>
      <c r="F19" s="97">
        <v>1.67</v>
      </c>
      <c r="G19" s="92">
        <v>67.900000000000006</v>
      </c>
      <c r="H19" s="102">
        <v>2.63</v>
      </c>
      <c r="I19" s="95">
        <v>12.7</v>
      </c>
      <c r="J19" s="97">
        <v>0.28000000000000003</v>
      </c>
      <c r="K19" s="92">
        <v>22.8</v>
      </c>
      <c r="L19" s="96">
        <v>0.6</v>
      </c>
      <c r="M19" s="95">
        <v>175.1</v>
      </c>
      <c r="N19" s="97">
        <v>3.1</v>
      </c>
      <c r="O19" s="92">
        <v>41.2</v>
      </c>
      <c r="P19" s="102">
        <v>0.96</v>
      </c>
      <c r="Q19" s="95">
        <v>8.1</v>
      </c>
      <c r="R19" s="94">
        <v>0.19</v>
      </c>
      <c r="S19" s="119">
        <f t="shared" si="0"/>
        <v>247.20000000000002</v>
      </c>
      <c r="T19" s="93">
        <v>6.2</v>
      </c>
      <c r="U19" s="91">
        <v>0.31</v>
      </c>
      <c r="V19" s="92">
        <v>45.5</v>
      </c>
      <c r="W19" s="96">
        <v>0.45</v>
      </c>
    </row>
    <row r="20" spans="1:23" ht="36.75" customHeight="1" x14ac:dyDescent="0.2">
      <c r="A20" s="101">
        <v>2016</v>
      </c>
      <c r="B20" s="100" t="s">
        <v>63</v>
      </c>
      <c r="C20" s="92">
        <v>197.8</v>
      </c>
      <c r="D20" s="96">
        <v>11.26</v>
      </c>
      <c r="E20" s="95">
        <v>72.599999999999994</v>
      </c>
      <c r="F20" s="97">
        <v>1.65</v>
      </c>
      <c r="G20" s="92">
        <v>69.2</v>
      </c>
      <c r="H20" s="102">
        <v>2.68</v>
      </c>
      <c r="I20" s="95">
        <v>12.8</v>
      </c>
      <c r="J20" s="97">
        <v>0.28000000000000003</v>
      </c>
      <c r="K20" s="92">
        <v>23.5</v>
      </c>
      <c r="L20" s="96">
        <v>0.6</v>
      </c>
      <c r="M20" s="95">
        <v>174.3</v>
      </c>
      <c r="N20" s="97">
        <v>3.1</v>
      </c>
      <c r="O20" s="92">
        <v>44.3</v>
      </c>
      <c r="P20" s="96">
        <v>1</v>
      </c>
      <c r="Q20" s="95">
        <v>26.9</v>
      </c>
      <c r="R20" s="94">
        <v>0.56999999999999995</v>
      </c>
      <c r="S20" s="119">
        <f t="shared" si="0"/>
        <v>269</v>
      </c>
      <c r="T20" s="93">
        <v>5.9</v>
      </c>
      <c r="U20" s="91">
        <v>0.3</v>
      </c>
      <c r="V20" s="92">
        <v>45.3</v>
      </c>
      <c r="W20" s="96">
        <v>0.4</v>
      </c>
    </row>
    <row r="21" spans="1:23" ht="36.75" customHeight="1" x14ac:dyDescent="0.2">
      <c r="A21" s="101">
        <v>2016</v>
      </c>
      <c r="B21" s="100" t="s">
        <v>66</v>
      </c>
      <c r="C21" s="92">
        <v>188.9</v>
      </c>
      <c r="D21" s="96">
        <v>10.95</v>
      </c>
      <c r="E21" s="95">
        <v>72.5</v>
      </c>
      <c r="F21" s="97">
        <v>1.65</v>
      </c>
      <c r="G21" s="92">
        <v>70.099999999999994</v>
      </c>
      <c r="H21" s="102">
        <v>2.71</v>
      </c>
      <c r="I21" s="95">
        <v>12.9</v>
      </c>
      <c r="J21" s="97">
        <v>0.28000000000000003</v>
      </c>
      <c r="K21" s="92">
        <v>24</v>
      </c>
      <c r="L21" s="96">
        <v>0.6</v>
      </c>
      <c r="M21" s="95">
        <v>173.1</v>
      </c>
      <c r="N21" s="97">
        <v>3.07</v>
      </c>
      <c r="O21" s="92">
        <v>46.7</v>
      </c>
      <c r="P21" s="96">
        <v>1.02</v>
      </c>
      <c r="Q21" s="95">
        <v>43.6</v>
      </c>
      <c r="R21" s="94">
        <v>0.89</v>
      </c>
      <c r="S21" s="119">
        <f t="shared" si="0"/>
        <v>287.40000000000003</v>
      </c>
      <c r="T21" s="93">
        <v>5.6</v>
      </c>
      <c r="U21" s="91">
        <v>0.28999999999999998</v>
      </c>
      <c r="V21" s="92">
        <v>44.7</v>
      </c>
      <c r="W21" s="96">
        <v>0.37</v>
      </c>
    </row>
    <row r="22" spans="1:23" ht="36.75" customHeight="1" x14ac:dyDescent="0.2">
      <c r="A22" s="101">
        <v>2017</v>
      </c>
      <c r="B22" s="100" t="s">
        <v>65</v>
      </c>
      <c r="C22" s="92">
        <v>205.8</v>
      </c>
      <c r="D22" s="96">
        <v>11.37</v>
      </c>
      <c r="E22" s="95">
        <v>74.599999999999994</v>
      </c>
      <c r="F22" s="97">
        <v>1.67</v>
      </c>
      <c r="G22" s="92">
        <v>74.2</v>
      </c>
      <c r="H22" s="102">
        <v>2.79</v>
      </c>
      <c r="I22" s="95">
        <v>13.3</v>
      </c>
      <c r="J22" s="97">
        <v>0.28999999999999998</v>
      </c>
      <c r="K22" s="92">
        <v>24.7</v>
      </c>
      <c r="L22" s="96">
        <v>0.6</v>
      </c>
      <c r="M22" s="95">
        <v>172.5</v>
      </c>
      <c r="N22" s="97">
        <v>3.04</v>
      </c>
      <c r="O22" s="92">
        <v>52.3</v>
      </c>
      <c r="P22" s="96">
        <v>1.06</v>
      </c>
      <c r="Q22" s="95">
        <v>61.8</v>
      </c>
      <c r="R22" s="94">
        <v>1.23</v>
      </c>
      <c r="S22" s="119">
        <f t="shared" si="0"/>
        <v>311.3</v>
      </c>
      <c r="T22" s="93">
        <v>5.5</v>
      </c>
      <c r="U22" s="91">
        <v>0.28000000000000003</v>
      </c>
      <c r="V22" s="92">
        <v>36.9</v>
      </c>
      <c r="W22" s="96">
        <v>0.15</v>
      </c>
    </row>
    <row r="23" spans="1:23" ht="36.75" customHeight="1" x14ac:dyDescent="0.2">
      <c r="A23" s="101">
        <v>2017</v>
      </c>
      <c r="B23" s="100" t="s">
        <v>64</v>
      </c>
      <c r="C23" s="92">
        <v>199.6</v>
      </c>
      <c r="D23" s="96">
        <v>11.15</v>
      </c>
      <c r="E23" s="95">
        <v>74.900000000000006</v>
      </c>
      <c r="F23" s="97">
        <v>1.68</v>
      </c>
      <c r="G23" s="92">
        <v>75.400000000000006</v>
      </c>
      <c r="H23" s="102">
        <v>2.83</v>
      </c>
      <c r="I23" s="95">
        <v>13.6</v>
      </c>
      <c r="J23" s="97">
        <v>0.28999999999999998</v>
      </c>
      <c r="K23" s="92">
        <v>25.5</v>
      </c>
      <c r="L23" s="96">
        <v>0.61</v>
      </c>
      <c r="M23" s="95">
        <v>171.6</v>
      </c>
      <c r="N23" s="97">
        <v>3.01</v>
      </c>
      <c r="O23" s="92">
        <v>56.1</v>
      </c>
      <c r="P23" s="96">
        <v>1.1000000000000001</v>
      </c>
      <c r="Q23" s="95">
        <v>77</v>
      </c>
      <c r="R23" s="94">
        <v>1.52</v>
      </c>
      <c r="S23" s="119">
        <f t="shared" si="0"/>
        <v>330.2</v>
      </c>
      <c r="T23" s="93">
        <v>7</v>
      </c>
      <c r="U23" s="91">
        <v>0.32</v>
      </c>
      <c r="V23" s="92">
        <v>48</v>
      </c>
      <c r="W23" s="96">
        <v>0.34</v>
      </c>
    </row>
    <row r="24" spans="1:23" ht="36.75" customHeight="1" x14ac:dyDescent="0.2">
      <c r="A24" s="101">
        <v>2017</v>
      </c>
      <c r="B24" s="100" t="s">
        <v>63</v>
      </c>
      <c r="C24" s="92">
        <v>207.2</v>
      </c>
      <c r="D24" s="96">
        <v>11.34</v>
      </c>
      <c r="E24" s="95">
        <v>77</v>
      </c>
      <c r="F24" s="97">
        <v>1.71</v>
      </c>
      <c r="G24" s="92">
        <v>77.099999999999994</v>
      </c>
      <c r="H24" s="102">
        <v>2.87</v>
      </c>
      <c r="I24" s="95">
        <v>13.7</v>
      </c>
      <c r="J24" s="97">
        <v>0.3</v>
      </c>
      <c r="K24" s="92">
        <v>26.1</v>
      </c>
      <c r="L24" s="96">
        <v>0.62</v>
      </c>
      <c r="M24" s="95">
        <v>169.6</v>
      </c>
      <c r="N24" s="97">
        <v>2.96</v>
      </c>
      <c r="O24" s="92">
        <v>58.5</v>
      </c>
      <c r="P24" s="96">
        <v>1.1100000000000001</v>
      </c>
      <c r="Q24" s="95">
        <v>82.6</v>
      </c>
      <c r="R24" s="94">
        <v>1.59</v>
      </c>
      <c r="S24" s="119">
        <f t="shared" si="0"/>
        <v>336.79999999999995</v>
      </c>
      <c r="T24" s="93">
        <v>14.4</v>
      </c>
      <c r="U24" s="91">
        <v>0.5</v>
      </c>
      <c r="V24" s="92">
        <v>41.8</v>
      </c>
      <c r="W24" s="96">
        <v>0.18</v>
      </c>
    </row>
    <row r="25" spans="1:23" ht="36.75" customHeight="1" x14ac:dyDescent="0.2">
      <c r="A25" s="101">
        <v>2017</v>
      </c>
      <c r="B25" s="100" t="s">
        <v>66</v>
      </c>
      <c r="C25" s="92">
        <v>197.5</v>
      </c>
      <c r="D25" s="96">
        <v>10.99</v>
      </c>
      <c r="E25" s="95">
        <v>76.400000000000006</v>
      </c>
      <c r="F25" s="97">
        <v>1.7</v>
      </c>
      <c r="G25" s="92">
        <v>77.7</v>
      </c>
      <c r="H25" s="102">
        <v>2.89</v>
      </c>
      <c r="I25" s="95">
        <v>13.8</v>
      </c>
      <c r="J25" s="97">
        <v>0.3</v>
      </c>
      <c r="K25" s="92">
        <v>26.8</v>
      </c>
      <c r="L25" s="96">
        <v>0.62</v>
      </c>
      <c r="M25" s="95">
        <v>169.1</v>
      </c>
      <c r="N25" s="97">
        <v>2.94</v>
      </c>
      <c r="O25" s="92">
        <v>61.6</v>
      </c>
      <c r="P25" s="96">
        <v>1.1399999999999999</v>
      </c>
      <c r="Q25" s="95">
        <v>95</v>
      </c>
      <c r="R25" s="94">
        <v>1.79</v>
      </c>
      <c r="S25" s="119">
        <f t="shared" si="0"/>
        <v>352.5</v>
      </c>
      <c r="T25" s="93">
        <v>17.5</v>
      </c>
      <c r="U25" s="91">
        <v>0.59</v>
      </c>
      <c r="V25" s="92">
        <v>39</v>
      </c>
      <c r="W25" s="96">
        <v>0.16</v>
      </c>
    </row>
    <row r="26" spans="1:23" ht="36.75" customHeight="1" x14ac:dyDescent="0.2">
      <c r="A26" s="101">
        <v>2018</v>
      </c>
      <c r="B26" s="100" t="s">
        <v>65</v>
      </c>
      <c r="C26" s="92">
        <v>211.8</v>
      </c>
      <c r="D26" s="96">
        <v>11.35</v>
      </c>
      <c r="E26" s="95">
        <v>76.900000000000006</v>
      </c>
      <c r="F26" s="97">
        <v>1.7</v>
      </c>
      <c r="G26" s="92">
        <v>81.599999999999994</v>
      </c>
      <c r="H26" s="102">
        <v>2.98</v>
      </c>
      <c r="I26" s="95">
        <v>14.3</v>
      </c>
      <c r="J26" s="97">
        <v>0.3</v>
      </c>
      <c r="K26" s="92">
        <v>27.7</v>
      </c>
      <c r="L26" s="96">
        <v>0.63</v>
      </c>
      <c r="M26" s="95">
        <v>169</v>
      </c>
      <c r="N26" s="97">
        <v>2.91</v>
      </c>
      <c r="O26" s="92">
        <v>68.3</v>
      </c>
      <c r="P26" s="96">
        <v>1.19</v>
      </c>
      <c r="Q26" s="95">
        <v>108.8</v>
      </c>
      <c r="R26" s="94">
        <v>2</v>
      </c>
      <c r="S26" s="119">
        <f t="shared" si="0"/>
        <v>373.8</v>
      </c>
      <c r="T26" s="93">
        <v>20.9</v>
      </c>
      <c r="U26" s="91">
        <v>0.69</v>
      </c>
      <c r="V26" s="92">
        <v>31.8</v>
      </c>
      <c r="W26" s="91" t="s">
        <v>62</v>
      </c>
    </row>
    <row r="27" spans="1:23" ht="36.75" customHeight="1" x14ac:dyDescent="0.2">
      <c r="A27" s="101">
        <v>2018</v>
      </c>
      <c r="B27" s="100" t="s">
        <v>64</v>
      </c>
      <c r="C27" s="92">
        <v>205.7</v>
      </c>
      <c r="D27" s="96">
        <v>11.1</v>
      </c>
      <c r="E27" s="95">
        <v>77.099999999999994</v>
      </c>
      <c r="F27" s="97">
        <v>1.7</v>
      </c>
      <c r="G27" s="92">
        <v>82.8</v>
      </c>
      <c r="H27" s="96">
        <v>3</v>
      </c>
      <c r="I27" s="95">
        <v>14.7</v>
      </c>
      <c r="J27" s="97">
        <v>0.31</v>
      </c>
      <c r="K27" s="92">
        <v>28.3</v>
      </c>
      <c r="L27" s="96">
        <v>0.64</v>
      </c>
      <c r="M27" s="95">
        <v>168.8</v>
      </c>
      <c r="N27" s="97">
        <v>2.88</v>
      </c>
      <c r="O27" s="92">
        <v>72.5</v>
      </c>
      <c r="P27" s="96">
        <v>1.22</v>
      </c>
      <c r="Q27" s="95">
        <v>119</v>
      </c>
      <c r="R27" s="94">
        <v>2.17</v>
      </c>
      <c r="S27" s="119">
        <f t="shared" si="0"/>
        <v>388.6</v>
      </c>
      <c r="T27" s="93">
        <v>24.7</v>
      </c>
      <c r="U27" s="91">
        <v>0.78</v>
      </c>
      <c r="V27" s="92">
        <v>42.5</v>
      </c>
      <c r="W27" s="91">
        <v>0.17</v>
      </c>
    </row>
    <row r="28" spans="1:23" ht="36.75" customHeight="1" x14ac:dyDescent="0.2">
      <c r="A28" s="101">
        <v>2018</v>
      </c>
      <c r="B28" s="100" t="s">
        <v>63</v>
      </c>
      <c r="C28" s="92">
        <v>205.1</v>
      </c>
      <c r="D28" s="96">
        <v>11.12</v>
      </c>
      <c r="E28" s="95">
        <v>76.400000000000006</v>
      </c>
      <c r="F28" s="97">
        <v>1.69</v>
      </c>
      <c r="G28" s="92">
        <v>83.8</v>
      </c>
      <c r="H28" s="96">
        <v>3.02</v>
      </c>
      <c r="I28" s="95">
        <v>14.9</v>
      </c>
      <c r="J28" s="97">
        <v>0.31</v>
      </c>
      <c r="K28" s="92">
        <v>29.2</v>
      </c>
      <c r="L28" s="96">
        <v>0.65</v>
      </c>
      <c r="M28" s="95">
        <v>168.5</v>
      </c>
      <c r="N28" s="97">
        <v>2.85</v>
      </c>
      <c r="O28" s="92">
        <v>75.8</v>
      </c>
      <c r="P28" s="96">
        <v>1.24</v>
      </c>
      <c r="Q28" s="95">
        <v>129.19999999999999</v>
      </c>
      <c r="R28" s="94">
        <v>2.34</v>
      </c>
      <c r="S28" s="119">
        <f t="shared" si="0"/>
        <v>402.7</v>
      </c>
      <c r="T28" s="93">
        <v>27.3</v>
      </c>
      <c r="U28" s="91">
        <v>0.86</v>
      </c>
      <c r="V28" s="92">
        <v>43</v>
      </c>
      <c r="W28" s="91">
        <v>0.13</v>
      </c>
    </row>
    <row r="29" spans="1:23" ht="36.75" customHeight="1" x14ac:dyDescent="0.2">
      <c r="A29" s="101">
        <v>2018</v>
      </c>
      <c r="B29" s="100" t="s">
        <v>66</v>
      </c>
      <c r="C29" s="92">
        <v>196.2</v>
      </c>
      <c r="D29" s="96">
        <v>10.83</v>
      </c>
      <c r="E29" s="95">
        <v>76.5</v>
      </c>
      <c r="F29" s="97">
        <v>1.69</v>
      </c>
      <c r="G29" s="92">
        <v>84.2</v>
      </c>
      <c r="H29" s="96">
        <v>3.03</v>
      </c>
      <c r="I29" s="95">
        <v>15.1</v>
      </c>
      <c r="J29" s="97">
        <v>0.32</v>
      </c>
      <c r="K29" s="92">
        <v>29.9</v>
      </c>
      <c r="L29" s="96">
        <v>0.66</v>
      </c>
      <c r="M29" s="95">
        <v>168.5</v>
      </c>
      <c r="N29" s="97">
        <v>2.83</v>
      </c>
      <c r="O29" s="92">
        <v>78.900000000000006</v>
      </c>
      <c r="P29" s="96">
        <v>1.27</v>
      </c>
      <c r="Q29" s="95">
        <v>136.69999999999999</v>
      </c>
      <c r="R29" s="94">
        <v>2.4500000000000002</v>
      </c>
      <c r="S29" s="119">
        <f t="shared" si="0"/>
        <v>414</v>
      </c>
      <c r="T29" s="93">
        <v>31.8</v>
      </c>
      <c r="U29" s="91">
        <v>0.96</v>
      </c>
      <c r="V29" s="92">
        <v>41.3</v>
      </c>
      <c r="W29" s="91">
        <v>0.12</v>
      </c>
    </row>
    <row r="30" spans="1:23" ht="36.75" customHeight="1" x14ac:dyDescent="0.2">
      <c r="A30" s="101">
        <v>2019</v>
      </c>
      <c r="B30" s="100" t="s">
        <v>65</v>
      </c>
      <c r="C30" s="92">
        <v>219.9</v>
      </c>
      <c r="D30" s="96">
        <v>11.4</v>
      </c>
      <c r="E30" s="95">
        <v>78.2</v>
      </c>
      <c r="F30" s="97">
        <v>1.72</v>
      </c>
      <c r="G30" s="92">
        <v>88.3</v>
      </c>
      <c r="H30" s="96">
        <v>3.11</v>
      </c>
      <c r="I30" s="95">
        <v>15.75</v>
      </c>
      <c r="J30" s="97">
        <v>0.32</v>
      </c>
      <c r="K30" s="92">
        <v>30.9</v>
      </c>
      <c r="L30" s="96">
        <v>0.68</v>
      </c>
      <c r="M30" s="95">
        <v>169.8</v>
      </c>
      <c r="N30" s="97">
        <v>2.82</v>
      </c>
      <c r="O30" s="92">
        <v>85.3</v>
      </c>
      <c r="P30" s="96">
        <v>1.31</v>
      </c>
      <c r="Q30" s="95">
        <v>144.80000000000001</v>
      </c>
      <c r="R30" s="94">
        <v>2.56</v>
      </c>
      <c r="S30" s="119">
        <f t="shared" si="0"/>
        <v>430.8</v>
      </c>
      <c r="T30" s="93">
        <v>36.6</v>
      </c>
      <c r="U30" s="91">
        <v>1.08</v>
      </c>
      <c r="V30" s="92">
        <v>24.8</v>
      </c>
      <c r="W30" s="91" t="s">
        <v>62</v>
      </c>
    </row>
    <row r="31" spans="1:23" ht="36.75" customHeight="1" x14ac:dyDescent="0.2">
      <c r="A31" s="101">
        <v>2019</v>
      </c>
      <c r="B31" s="100" t="s">
        <v>64</v>
      </c>
      <c r="C31" s="92">
        <v>213.3</v>
      </c>
      <c r="D31" s="96">
        <v>11.16</v>
      </c>
      <c r="E31" s="95">
        <v>78.400000000000006</v>
      </c>
      <c r="F31" s="97">
        <v>1.72</v>
      </c>
      <c r="G31" s="92">
        <v>89.4</v>
      </c>
      <c r="H31" s="96">
        <v>3.12</v>
      </c>
      <c r="I31" s="95">
        <v>16.2</v>
      </c>
      <c r="J31" s="97">
        <v>0.33</v>
      </c>
      <c r="K31" s="92">
        <v>31.8</v>
      </c>
      <c r="L31" s="96">
        <v>0.69</v>
      </c>
      <c r="M31" s="95">
        <v>170.3</v>
      </c>
      <c r="N31" s="97">
        <v>2.81</v>
      </c>
      <c r="O31" s="92">
        <v>89.8</v>
      </c>
      <c r="P31" s="96">
        <v>1.34</v>
      </c>
      <c r="Q31" s="95">
        <v>153</v>
      </c>
      <c r="R31" s="94">
        <v>2.68</v>
      </c>
      <c r="S31" s="119">
        <f t="shared" si="0"/>
        <v>444.90000000000003</v>
      </c>
      <c r="T31" s="93">
        <v>39.9</v>
      </c>
      <c r="U31" s="91">
        <v>1.1599999999999999</v>
      </c>
      <c r="V31" s="92">
        <v>37</v>
      </c>
      <c r="W31" s="91" t="s">
        <v>62</v>
      </c>
    </row>
    <row r="32" spans="1:23" ht="36.75" customHeight="1" x14ac:dyDescent="0.2">
      <c r="A32" s="101">
        <v>2019</v>
      </c>
      <c r="B32" s="100" t="s">
        <v>63</v>
      </c>
      <c r="C32" s="92">
        <v>211.3</v>
      </c>
      <c r="D32" s="96">
        <v>11.1</v>
      </c>
      <c r="E32" s="95">
        <v>78.099999999999994</v>
      </c>
      <c r="F32" s="97">
        <v>1.71</v>
      </c>
      <c r="G32" s="92">
        <v>90.4</v>
      </c>
      <c r="H32" s="96">
        <v>3.13</v>
      </c>
      <c r="I32" s="95">
        <v>16.5</v>
      </c>
      <c r="J32" s="97">
        <v>0.34</v>
      </c>
      <c r="K32" s="92">
        <v>32.700000000000003</v>
      </c>
      <c r="L32" s="96">
        <v>0.7</v>
      </c>
      <c r="M32" s="95">
        <v>170.3</v>
      </c>
      <c r="N32" s="97">
        <v>2.78</v>
      </c>
      <c r="O32" s="92">
        <v>93.4</v>
      </c>
      <c r="P32" s="96">
        <v>1.37</v>
      </c>
      <c r="Q32" s="95">
        <v>161.4</v>
      </c>
      <c r="R32" s="94">
        <v>2.8</v>
      </c>
      <c r="S32" s="119">
        <f t="shared" si="0"/>
        <v>457.79999999999995</v>
      </c>
      <c r="T32" s="93">
        <v>42</v>
      </c>
      <c r="U32" s="91">
        <v>1.22</v>
      </c>
      <c r="V32" s="92">
        <v>37</v>
      </c>
      <c r="W32" s="91" t="s">
        <v>62</v>
      </c>
    </row>
    <row r="33" spans="1:23" ht="36.75" customHeight="1" x14ac:dyDescent="0.2">
      <c r="A33" s="101">
        <v>2019</v>
      </c>
      <c r="B33" s="100" t="s">
        <v>66</v>
      </c>
      <c r="C33" s="92">
        <v>200.7</v>
      </c>
      <c r="D33" s="96">
        <v>10.76</v>
      </c>
      <c r="E33" s="95">
        <v>77.599999999999994</v>
      </c>
      <c r="F33" s="97">
        <v>1.7</v>
      </c>
      <c r="G33" s="92">
        <v>90.4</v>
      </c>
      <c r="H33" s="96">
        <v>3.12</v>
      </c>
      <c r="I33" s="95">
        <v>16.7</v>
      </c>
      <c r="J33" s="97">
        <v>0.34</v>
      </c>
      <c r="K33" s="92">
        <v>33.6</v>
      </c>
      <c r="L33" s="96">
        <v>0.71</v>
      </c>
      <c r="M33" s="95">
        <v>170.4</v>
      </c>
      <c r="N33" s="97">
        <v>2.77</v>
      </c>
      <c r="O33" s="92">
        <v>96.7</v>
      </c>
      <c r="P33" s="96">
        <v>1.39</v>
      </c>
      <c r="Q33" s="95">
        <v>168.9</v>
      </c>
      <c r="R33" s="94">
        <v>2.9</v>
      </c>
      <c r="S33" s="119">
        <f t="shared" si="0"/>
        <v>469.6</v>
      </c>
      <c r="T33" s="93">
        <v>44.9</v>
      </c>
      <c r="U33" s="91">
        <v>1.29</v>
      </c>
      <c r="V33" s="92">
        <v>36.9</v>
      </c>
      <c r="W33" s="91" t="s">
        <v>62</v>
      </c>
    </row>
    <row r="34" spans="1:23" ht="36.75" customHeight="1" x14ac:dyDescent="0.2">
      <c r="A34" s="101">
        <v>2020</v>
      </c>
      <c r="B34" s="100" t="s">
        <v>65</v>
      </c>
      <c r="C34" s="92">
        <v>211.5</v>
      </c>
      <c r="D34" s="96">
        <v>11.02</v>
      </c>
      <c r="E34" s="95">
        <v>78.7</v>
      </c>
      <c r="F34" s="97">
        <v>1.71</v>
      </c>
      <c r="G34" s="92">
        <v>93.9</v>
      </c>
      <c r="H34" s="96">
        <v>3.18</v>
      </c>
      <c r="I34" s="95">
        <v>17.2</v>
      </c>
      <c r="J34" s="97">
        <v>0.34</v>
      </c>
      <c r="K34" s="92">
        <v>34.5</v>
      </c>
      <c r="L34" s="96">
        <v>0.72</v>
      </c>
      <c r="M34" s="95">
        <v>171.89999999999998</v>
      </c>
      <c r="N34" s="97">
        <v>2.76</v>
      </c>
      <c r="O34" s="92">
        <v>103.5</v>
      </c>
      <c r="P34" s="96">
        <v>1.44</v>
      </c>
      <c r="Q34" s="95">
        <v>176.3</v>
      </c>
      <c r="R34" s="94">
        <v>2.99</v>
      </c>
      <c r="S34" s="119">
        <f t="shared" si="0"/>
        <v>486.2</v>
      </c>
      <c r="T34" s="93">
        <v>48.8</v>
      </c>
      <c r="U34" s="91">
        <v>1.38</v>
      </c>
      <c r="V34" s="92">
        <v>31.2</v>
      </c>
      <c r="W34" s="91" t="s">
        <v>62</v>
      </c>
    </row>
    <row r="35" spans="1:23" ht="30.2" customHeight="1" x14ac:dyDescent="0.2">
      <c r="A35" s="101">
        <v>2020</v>
      </c>
      <c r="B35" s="100" t="s">
        <v>64</v>
      </c>
      <c r="C35" s="92">
        <v>205.1</v>
      </c>
      <c r="D35" s="96">
        <v>10.78</v>
      </c>
      <c r="E35" s="95">
        <v>79</v>
      </c>
      <c r="F35" s="97">
        <v>1.71</v>
      </c>
      <c r="G35" s="92">
        <v>94.7</v>
      </c>
      <c r="H35" s="96">
        <v>3.18</v>
      </c>
      <c r="I35" s="95">
        <v>17.600000000000001</v>
      </c>
      <c r="J35" s="97">
        <v>0.35</v>
      </c>
      <c r="K35" s="92">
        <v>35.299999999999997</v>
      </c>
      <c r="L35" s="96">
        <v>0.73</v>
      </c>
      <c r="M35" s="95">
        <v>172.6</v>
      </c>
      <c r="N35" s="97">
        <v>2.75</v>
      </c>
      <c r="O35" s="92">
        <v>107.5</v>
      </c>
      <c r="P35" s="96">
        <v>1.46</v>
      </c>
      <c r="Q35" s="95">
        <v>182.8</v>
      </c>
      <c r="R35" s="94">
        <v>3.09</v>
      </c>
      <c r="S35" s="119">
        <f t="shared" si="0"/>
        <v>498.2</v>
      </c>
      <c r="T35" s="93">
        <v>51.1</v>
      </c>
      <c r="U35" s="91">
        <v>1.44</v>
      </c>
      <c r="V35" s="92">
        <v>43.6</v>
      </c>
      <c r="W35" s="91" t="s">
        <v>62</v>
      </c>
    </row>
    <row r="36" spans="1:23" ht="30.2" customHeight="1" x14ac:dyDescent="0.2">
      <c r="A36" s="99">
        <v>2020</v>
      </c>
      <c r="B36" s="98" t="s">
        <v>63</v>
      </c>
      <c r="C36" s="92">
        <v>203.7</v>
      </c>
      <c r="D36" s="96">
        <v>10.73</v>
      </c>
      <c r="E36" s="95">
        <v>78.099999999999994</v>
      </c>
      <c r="F36" s="97">
        <v>1.71</v>
      </c>
      <c r="G36" s="92">
        <v>94</v>
      </c>
      <c r="H36" s="96">
        <v>3.17</v>
      </c>
      <c r="I36" s="95">
        <v>17.5</v>
      </c>
      <c r="J36" s="97">
        <v>0.35</v>
      </c>
      <c r="K36" s="92">
        <v>35.799999999999997</v>
      </c>
      <c r="L36" s="96">
        <v>0.74</v>
      </c>
      <c r="M36" s="95">
        <v>173.1</v>
      </c>
      <c r="N36" s="97">
        <v>2.76</v>
      </c>
      <c r="O36" s="92">
        <v>108.5</v>
      </c>
      <c r="P36" s="96">
        <v>1.48</v>
      </c>
      <c r="Q36" s="95">
        <v>189.4</v>
      </c>
      <c r="R36" s="94">
        <v>3.2</v>
      </c>
      <c r="S36" s="119">
        <f t="shared" si="0"/>
        <v>506.79999999999995</v>
      </c>
      <c r="T36" s="93">
        <v>48.5</v>
      </c>
      <c r="U36" s="91">
        <v>1.39</v>
      </c>
      <c r="V36" s="92">
        <v>61.6</v>
      </c>
      <c r="W36" s="91" t="s">
        <v>62</v>
      </c>
    </row>
    <row r="37" spans="1:23" s="85" customFormat="1" ht="15.75" x14ac:dyDescent="0.2">
      <c r="B37" s="90"/>
      <c r="C37" s="87"/>
      <c r="D37" s="89"/>
      <c r="E37" s="88"/>
      <c r="F37" s="86"/>
      <c r="G37" s="87"/>
      <c r="H37" s="89"/>
      <c r="I37" s="88"/>
      <c r="J37" s="86"/>
      <c r="K37" s="87"/>
      <c r="L37" s="89"/>
      <c r="M37" s="88"/>
      <c r="N37" s="86"/>
      <c r="O37" s="87"/>
      <c r="P37" s="89"/>
      <c r="Q37" s="88"/>
      <c r="R37" s="89"/>
      <c r="S37" s="89"/>
      <c r="T37" s="88"/>
      <c r="U37" s="86"/>
      <c r="V37" s="87"/>
      <c r="W37" s="86"/>
    </row>
    <row r="38" spans="1:23" ht="15.75" x14ac:dyDescent="0.2">
      <c r="A38" s="84" t="s">
        <v>61</v>
      </c>
    </row>
    <row r="39" spans="1:23" x14ac:dyDescent="0.2">
      <c r="A39" s="83" t="s">
        <v>60</v>
      </c>
    </row>
    <row r="40" spans="1:23" x14ac:dyDescent="0.2">
      <c r="A40" s="83" t="s">
        <v>59</v>
      </c>
    </row>
    <row r="41" spans="1:23" x14ac:dyDescent="0.2">
      <c r="L41" s="82"/>
    </row>
    <row r="42" spans="1:23" x14ac:dyDescent="0.2">
      <c r="K42" s="114"/>
      <c r="M42" s="114"/>
      <c r="N42" s="114"/>
      <c r="O42" s="114"/>
      <c r="P42" s="114"/>
      <c r="Q42" s="114"/>
      <c r="R42" s="114"/>
      <c r="S42" s="114"/>
    </row>
    <row r="43" spans="1:23" x14ac:dyDescent="0.2">
      <c r="J43" s="114"/>
    </row>
    <row r="44" spans="1:23" x14ac:dyDescent="0.2">
      <c r="J44" s="116"/>
    </row>
  </sheetData>
  <mergeCells count="11">
    <mergeCell ref="Q6:R6"/>
    <mergeCell ref="A7:B7"/>
    <mergeCell ref="V6:W6"/>
    <mergeCell ref="C6:D6"/>
    <mergeCell ref="E6:F6"/>
    <mergeCell ref="T6:U6"/>
    <mergeCell ref="G6:H6"/>
    <mergeCell ref="I6:J6"/>
    <mergeCell ref="K6:L6"/>
    <mergeCell ref="M6:N6"/>
    <mergeCell ref="O6:P6"/>
  </mergeCells>
  <pageMargins left="0.7" right="0.7" top="0.75" bottom="0.75" header="0.3" footer="0.3"/>
  <pageSetup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showGridLines="0" topLeftCell="A13" zoomScale="90" zoomScaleNormal="90" workbookViewId="0">
      <selection activeCell="D38" sqref="D38"/>
    </sheetView>
  </sheetViews>
  <sheetFormatPr defaultRowHeight="18" x14ac:dyDescent="0.25"/>
  <cols>
    <col min="1" max="1" width="5.85546875" style="3" customWidth="1"/>
    <col min="2" max="2" width="96.42578125" style="5" bestFit="1" customWidth="1"/>
    <col min="3" max="3" width="25.42578125" style="4" customWidth="1"/>
    <col min="4" max="4" width="66.28515625" style="3" bestFit="1" customWidth="1"/>
    <col min="5" max="5" width="12" style="3" bestFit="1" customWidth="1"/>
    <col min="6" max="6" width="14.42578125" style="3" bestFit="1" customWidth="1"/>
    <col min="7" max="16384" width="9.140625" style="3"/>
  </cols>
  <sheetData>
    <row r="1" spans="1:5" ht="23.25" x14ac:dyDescent="0.35">
      <c r="A1" s="161" t="s">
        <v>57</v>
      </c>
      <c r="B1" s="161"/>
      <c r="C1" s="161"/>
      <c r="D1" s="2" t="s">
        <v>7</v>
      </c>
    </row>
    <row r="2" spans="1:5" ht="20.25" customHeight="1" x14ac:dyDescent="0.25">
      <c r="A2" s="162" t="s">
        <v>56</v>
      </c>
      <c r="B2" s="162"/>
      <c r="C2" s="162"/>
      <c r="D2" s="2" t="s">
        <v>6</v>
      </c>
    </row>
    <row r="3" spans="1:5" ht="27" thickBot="1" x14ac:dyDescent="0.4">
      <c r="A3" s="79"/>
      <c r="B3" s="77"/>
      <c r="C3" s="78"/>
      <c r="D3" s="77"/>
    </row>
    <row r="4" spans="1:5" ht="21.75" thickTop="1" thickBot="1" x14ac:dyDescent="0.35">
      <c r="A4" s="163" t="s">
        <v>55</v>
      </c>
      <c r="B4" s="164"/>
      <c r="C4" s="165"/>
    </row>
    <row r="5" spans="1:5" x14ac:dyDescent="0.2">
      <c r="A5" s="53">
        <v>1</v>
      </c>
      <c r="B5" s="52" t="s">
        <v>54</v>
      </c>
      <c r="C5" s="21">
        <v>2702043</v>
      </c>
      <c r="D5" s="70"/>
    </row>
    <row r="6" spans="1:5" x14ac:dyDescent="0.2">
      <c r="A6" s="76"/>
      <c r="B6" s="75" t="s">
        <v>53</v>
      </c>
      <c r="C6" s="47">
        <v>0.62</v>
      </c>
    </row>
    <row r="7" spans="1:5" x14ac:dyDescent="0.2">
      <c r="A7" s="76"/>
      <c r="B7" s="75" t="s">
        <v>52</v>
      </c>
      <c r="C7" s="47">
        <v>0.38</v>
      </c>
    </row>
    <row r="8" spans="1:5" ht="18.75" thickBot="1" x14ac:dyDescent="0.3">
      <c r="A8" s="74"/>
      <c r="B8" s="73" t="s">
        <v>51</v>
      </c>
      <c r="C8" s="68">
        <v>0</v>
      </c>
    </row>
    <row r="9" spans="1:5" ht="18.75" thickBot="1" x14ac:dyDescent="0.25">
      <c r="A9" s="72">
        <v>2</v>
      </c>
      <c r="B9" s="71" t="s">
        <v>50</v>
      </c>
      <c r="C9" s="33">
        <v>1210254</v>
      </c>
      <c r="D9" s="70"/>
    </row>
    <row r="10" spans="1:5" s="59" customFormat="1" x14ac:dyDescent="0.2">
      <c r="A10" s="18">
        <v>3</v>
      </c>
      <c r="B10" s="17" t="s">
        <v>49</v>
      </c>
      <c r="C10" s="69"/>
    </row>
    <row r="11" spans="1:5" s="59" customFormat="1" x14ac:dyDescent="0.2">
      <c r="A11" s="15"/>
      <c r="B11" s="27" t="s">
        <v>30</v>
      </c>
      <c r="C11" s="47">
        <v>0.75</v>
      </c>
    </row>
    <row r="12" spans="1:5" s="59" customFormat="1" x14ac:dyDescent="0.2">
      <c r="A12" s="15"/>
      <c r="B12" s="27" t="s">
        <v>29</v>
      </c>
      <c r="C12" s="47">
        <v>0.1</v>
      </c>
    </row>
    <row r="13" spans="1:5" s="59" customFormat="1" ht="18.75" thickBot="1" x14ac:dyDescent="0.25">
      <c r="A13" s="12"/>
      <c r="B13" s="24" t="s">
        <v>48</v>
      </c>
      <c r="C13" s="68">
        <v>0.05</v>
      </c>
    </row>
    <row r="14" spans="1:5" s="59" customFormat="1" ht="18.75" thickBot="1" x14ac:dyDescent="0.25">
      <c r="A14" s="67">
        <v>4</v>
      </c>
      <c r="B14" s="66" t="s">
        <v>47</v>
      </c>
      <c r="C14" s="65">
        <v>111411233619.31</v>
      </c>
    </row>
    <row r="15" spans="1:5" s="59" customFormat="1" ht="18.75" thickBot="1" x14ac:dyDescent="0.25">
      <c r="A15" s="62">
        <v>5</v>
      </c>
      <c r="B15" s="61" t="s">
        <v>46</v>
      </c>
      <c r="C15" s="64">
        <v>1254437</v>
      </c>
      <c r="E15" s="63"/>
    </row>
    <row r="16" spans="1:5" s="59" customFormat="1" ht="18.75" thickBot="1" x14ac:dyDescent="0.25">
      <c r="A16" s="62">
        <v>6</v>
      </c>
      <c r="B16" s="61" t="s">
        <v>45</v>
      </c>
      <c r="C16" s="60">
        <v>88813.733666425658</v>
      </c>
      <c r="D16" s="172"/>
    </row>
    <row r="17" spans="1:6" x14ac:dyDescent="0.2">
      <c r="A17" s="58">
        <v>7</v>
      </c>
      <c r="B17" s="22" t="s">
        <v>44</v>
      </c>
      <c r="C17" s="42"/>
    </row>
    <row r="18" spans="1:6" x14ac:dyDescent="0.2">
      <c r="A18" s="57"/>
      <c r="B18" s="56" t="s">
        <v>12</v>
      </c>
      <c r="C18" s="13">
        <v>0.8</v>
      </c>
    </row>
    <row r="19" spans="1:6" x14ac:dyDescent="0.2">
      <c r="A19" s="57"/>
      <c r="B19" s="56" t="s">
        <v>24</v>
      </c>
      <c r="C19" s="13">
        <v>0.14000000000000001</v>
      </c>
    </row>
    <row r="20" spans="1:6" ht="18.75" thickBot="1" x14ac:dyDescent="0.25">
      <c r="A20" s="55"/>
      <c r="B20" s="54" t="s">
        <v>43</v>
      </c>
      <c r="C20" s="10">
        <v>0.06</v>
      </c>
    </row>
    <row r="21" spans="1:6" x14ac:dyDescent="0.25">
      <c r="A21" s="7"/>
    </row>
    <row r="22" spans="1:6" ht="19.5" thickBot="1" x14ac:dyDescent="0.35">
      <c r="A22" s="7"/>
      <c r="B22" s="8"/>
      <c r="C22" s="6"/>
    </row>
    <row r="23" spans="1:6" ht="21.75" thickTop="1" thickBot="1" x14ac:dyDescent="0.35">
      <c r="A23" s="166" t="s">
        <v>42</v>
      </c>
      <c r="B23" s="167"/>
      <c r="C23" s="168"/>
    </row>
    <row r="24" spans="1:6" ht="18.75" thickBot="1" x14ac:dyDescent="0.25">
      <c r="A24" s="53">
        <v>8</v>
      </c>
      <c r="B24" s="52" t="s">
        <v>41</v>
      </c>
      <c r="C24" s="21">
        <v>126817</v>
      </c>
    </row>
    <row r="25" spans="1:6" ht="18.75" thickBot="1" x14ac:dyDescent="0.25">
      <c r="A25" s="53">
        <v>9</v>
      </c>
      <c r="B25" s="52" t="s">
        <v>40</v>
      </c>
      <c r="C25" s="21">
        <v>161328</v>
      </c>
      <c r="D25" s="4"/>
    </row>
    <row r="26" spans="1:6" ht="18.75" thickBot="1" x14ac:dyDescent="0.25">
      <c r="A26" s="53">
        <v>10</v>
      </c>
      <c r="B26" s="52" t="s">
        <v>39</v>
      </c>
      <c r="C26" s="21">
        <v>9991</v>
      </c>
    </row>
    <row r="27" spans="1:6" ht="18.75" thickBot="1" x14ac:dyDescent="0.25">
      <c r="A27" s="53">
        <v>11</v>
      </c>
      <c r="B27" s="52" t="s">
        <v>38</v>
      </c>
      <c r="C27" s="21">
        <v>151337</v>
      </c>
    </row>
    <row r="28" spans="1:6" ht="18.75" thickBot="1" x14ac:dyDescent="0.25">
      <c r="A28" s="20">
        <v>12</v>
      </c>
      <c r="B28" s="17" t="s">
        <v>37</v>
      </c>
      <c r="C28" s="21">
        <v>2246</v>
      </c>
    </row>
    <row r="29" spans="1:6" x14ac:dyDescent="0.2">
      <c r="A29" s="20"/>
      <c r="B29" s="51" t="s">
        <v>36</v>
      </c>
      <c r="C29" s="50">
        <v>0.75</v>
      </c>
    </row>
    <row r="30" spans="1:6" x14ac:dyDescent="0.2">
      <c r="A30" s="28"/>
      <c r="B30" s="27" t="s">
        <v>35</v>
      </c>
      <c r="C30" s="47">
        <v>0.25</v>
      </c>
      <c r="F30" s="146"/>
    </row>
    <row r="31" spans="1:6" ht="18.75" thickBot="1" x14ac:dyDescent="0.3">
      <c r="A31" s="49"/>
      <c r="B31" s="27" t="s">
        <v>34</v>
      </c>
      <c r="C31" s="47">
        <v>0</v>
      </c>
    </row>
    <row r="32" spans="1:6" ht="18.75" thickBot="1" x14ac:dyDescent="0.25">
      <c r="A32" s="35">
        <v>13</v>
      </c>
      <c r="B32" s="34" t="s">
        <v>33</v>
      </c>
      <c r="C32" s="33">
        <v>149091</v>
      </c>
    </row>
    <row r="33" spans="1:6" x14ac:dyDescent="0.2">
      <c r="A33" s="20">
        <v>14</v>
      </c>
      <c r="B33" s="17" t="s">
        <v>32</v>
      </c>
      <c r="C33" s="48"/>
    </row>
    <row r="34" spans="1:6" x14ac:dyDescent="0.2">
      <c r="A34" s="28"/>
      <c r="B34" s="14" t="s">
        <v>31</v>
      </c>
      <c r="C34" s="47">
        <v>0.57999999999999996</v>
      </c>
    </row>
    <row r="35" spans="1:6" x14ac:dyDescent="0.2">
      <c r="A35" s="28"/>
      <c r="B35" s="14" t="s">
        <v>30</v>
      </c>
      <c r="C35" s="47">
        <v>0.23</v>
      </c>
    </row>
    <row r="36" spans="1:6" ht="18.75" thickBot="1" x14ac:dyDescent="0.25">
      <c r="A36" s="28"/>
      <c r="B36" s="14" t="s">
        <v>29</v>
      </c>
      <c r="C36" s="47">
        <v>0.14000000000000001</v>
      </c>
      <c r="F36" s="46"/>
    </row>
    <row r="37" spans="1:6" ht="18.75" thickBot="1" x14ac:dyDescent="0.25">
      <c r="A37" s="20">
        <v>15</v>
      </c>
      <c r="B37" s="17" t="s">
        <v>28</v>
      </c>
      <c r="C37" s="19">
        <v>99184903</v>
      </c>
    </row>
    <row r="38" spans="1:6" ht="18.75" thickBot="1" x14ac:dyDescent="0.25">
      <c r="A38" s="45">
        <v>16</v>
      </c>
      <c r="B38" s="22" t="s">
        <v>15</v>
      </c>
      <c r="C38" s="44">
        <v>1565</v>
      </c>
      <c r="D38" s="173"/>
      <c r="F38" s="144"/>
    </row>
    <row r="39" spans="1:6" ht="18.75" thickBot="1" x14ac:dyDescent="0.25">
      <c r="A39" s="35">
        <v>17</v>
      </c>
      <c r="B39" s="34" t="s">
        <v>27</v>
      </c>
      <c r="C39" s="43">
        <v>63376.934824281147</v>
      </c>
    </row>
    <row r="40" spans="1:6" x14ac:dyDescent="0.2">
      <c r="A40" s="18">
        <v>18</v>
      </c>
      <c r="B40" s="17" t="s">
        <v>26</v>
      </c>
      <c r="C40" s="42"/>
    </row>
    <row r="41" spans="1:6" x14ac:dyDescent="0.2">
      <c r="A41" s="15"/>
      <c r="B41" s="14" t="s">
        <v>25</v>
      </c>
      <c r="C41" s="13">
        <v>0.93</v>
      </c>
    </row>
    <row r="42" spans="1:6" x14ac:dyDescent="0.2">
      <c r="A42" s="15"/>
      <c r="B42" s="14" t="s">
        <v>24</v>
      </c>
      <c r="C42" s="13">
        <v>0.06</v>
      </c>
    </row>
    <row r="43" spans="1:6" ht="18.75" thickBot="1" x14ac:dyDescent="0.25">
      <c r="A43" s="12"/>
      <c r="B43" s="11" t="s">
        <v>8</v>
      </c>
      <c r="C43" s="10">
        <v>0.01</v>
      </c>
    </row>
    <row r="44" spans="1:6" x14ac:dyDescent="0.2">
      <c r="A44" s="41"/>
      <c r="B44" s="14"/>
      <c r="C44" s="40"/>
    </row>
    <row r="45" spans="1:6" s="36" customFormat="1" ht="18.75" thickBot="1" x14ac:dyDescent="0.3">
      <c r="A45" s="39"/>
      <c r="B45" s="38"/>
      <c r="C45" s="37"/>
    </row>
    <row r="46" spans="1:6" ht="21" thickTop="1" thickBot="1" x14ac:dyDescent="0.35">
      <c r="A46" s="169" t="s">
        <v>23</v>
      </c>
      <c r="B46" s="170"/>
      <c r="C46" s="171"/>
    </row>
    <row r="47" spans="1:6" s="9" customFormat="1" ht="18.75" thickBot="1" x14ac:dyDescent="0.25">
      <c r="A47" s="35">
        <v>19</v>
      </c>
      <c r="B47" s="34" t="s">
        <v>22</v>
      </c>
      <c r="C47" s="33">
        <v>1373</v>
      </c>
    </row>
    <row r="48" spans="1:6" s="9" customFormat="1" ht="18.75" thickBot="1" x14ac:dyDescent="0.25">
      <c r="A48" s="32">
        <v>20</v>
      </c>
      <c r="B48" s="31" t="s">
        <v>21</v>
      </c>
      <c r="C48" s="30">
        <v>24319</v>
      </c>
    </row>
    <row r="49" spans="1:6" s="9" customFormat="1" x14ac:dyDescent="0.2">
      <c r="A49" s="20">
        <v>21</v>
      </c>
      <c r="B49" s="17" t="s">
        <v>20</v>
      </c>
      <c r="C49" s="29"/>
    </row>
    <row r="50" spans="1:6" s="9" customFormat="1" x14ac:dyDescent="0.2">
      <c r="A50" s="28"/>
      <c r="B50" s="27" t="s">
        <v>19</v>
      </c>
      <c r="C50" s="26">
        <v>0.33</v>
      </c>
    </row>
    <row r="51" spans="1:6" s="9" customFormat="1" ht="36" x14ac:dyDescent="0.2">
      <c r="A51" s="28"/>
      <c r="B51" s="27" t="s">
        <v>18</v>
      </c>
      <c r="C51" s="26">
        <v>0.2</v>
      </c>
    </row>
    <row r="52" spans="1:6" s="9" customFormat="1" ht="18.75" thickBot="1" x14ac:dyDescent="0.3">
      <c r="A52" s="25"/>
      <c r="B52" s="24" t="s">
        <v>17</v>
      </c>
      <c r="C52" s="23">
        <v>0.11</v>
      </c>
      <c r="F52" s="147"/>
    </row>
    <row r="53" spans="1:6" s="9" customFormat="1" ht="18.75" thickBot="1" x14ac:dyDescent="0.25">
      <c r="A53" s="20">
        <v>22</v>
      </c>
      <c r="B53" s="17" t="s">
        <v>16</v>
      </c>
      <c r="C53" s="19">
        <v>54838418</v>
      </c>
    </row>
    <row r="54" spans="1:6" s="9" customFormat="1" ht="18.75" thickBot="1" x14ac:dyDescent="0.25">
      <c r="A54" s="20">
        <v>23</v>
      </c>
      <c r="B54" s="22" t="s">
        <v>15</v>
      </c>
      <c r="C54" s="21">
        <v>1284</v>
      </c>
    </row>
    <row r="55" spans="1:6" s="9" customFormat="1" ht="18.75" thickBot="1" x14ac:dyDescent="0.25">
      <c r="A55" s="20">
        <v>24</v>
      </c>
      <c r="B55" s="17" t="s">
        <v>14</v>
      </c>
      <c r="C55" s="19">
        <v>42709</v>
      </c>
    </row>
    <row r="56" spans="1:6" s="9" customFormat="1" ht="15.75" customHeight="1" x14ac:dyDescent="0.2">
      <c r="A56" s="18">
        <v>25</v>
      </c>
      <c r="B56" s="17" t="s">
        <v>13</v>
      </c>
      <c r="C56" s="16"/>
    </row>
    <row r="57" spans="1:6" x14ac:dyDescent="0.2">
      <c r="A57" s="15"/>
      <c r="B57" s="14" t="s">
        <v>12</v>
      </c>
      <c r="C57" s="13">
        <v>0.65</v>
      </c>
    </row>
    <row r="58" spans="1:6" s="9" customFormat="1" x14ac:dyDescent="0.2">
      <c r="A58" s="15"/>
      <c r="B58" s="14" t="s">
        <v>11</v>
      </c>
      <c r="C58" s="13">
        <v>0.17</v>
      </c>
    </row>
    <row r="59" spans="1:6" s="9" customFormat="1" x14ac:dyDescent="0.2">
      <c r="A59" s="15"/>
      <c r="B59" s="14" t="s">
        <v>10</v>
      </c>
      <c r="C59" s="13">
        <v>0.13</v>
      </c>
    </row>
    <row r="60" spans="1:6" s="9" customFormat="1" x14ac:dyDescent="0.2">
      <c r="A60" s="15"/>
      <c r="B60" s="14" t="s">
        <v>9</v>
      </c>
      <c r="C60" s="13">
        <v>0.04</v>
      </c>
    </row>
    <row r="61" spans="1:6" s="9" customFormat="1" ht="18.75" thickBot="1" x14ac:dyDescent="0.25">
      <c r="A61" s="12"/>
      <c r="B61" s="11" t="s">
        <v>8</v>
      </c>
      <c r="C61" s="10">
        <v>0.01</v>
      </c>
    </row>
    <row r="62" spans="1:6" ht="18.75" x14ac:dyDescent="0.3">
      <c r="A62" s="7"/>
      <c r="B62" s="8"/>
      <c r="C62" s="6"/>
    </row>
    <row r="63" spans="1:6" x14ac:dyDescent="0.25">
      <c r="A63" s="7"/>
      <c r="C63" s="6"/>
    </row>
  </sheetData>
  <mergeCells count="5">
    <mergeCell ref="A1:C1"/>
    <mergeCell ref="A2:C2"/>
    <mergeCell ref="A4:C4"/>
    <mergeCell ref="A23:C23"/>
    <mergeCell ref="A46:C46"/>
  </mergeCells>
  <pageMargins left="0.7" right="0.7" top="0.5" bottom="0.75" header="0.3" footer="0.3"/>
  <pageSetup scale="53" fitToWidth="0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Est. Taxable Student Loan Forgi</vt:lpstr>
      <vt:lpstr>IDR Portfolio by Age</vt:lpstr>
      <vt:lpstr>DLPortfoliobyRepaymentPlan</vt:lpstr>
      <vt:lpstr>PSLF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2020-10-02T00:25:22Z</dcterms:modified>
</cp:coreProperties>
</file>