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ffox/Dropbox (Grattan Institute)/Transport Program/Project - Electric vehicles/Analysis/efficiency-standards-analysis/cba-standards/cba-standards/data/bitre/"/>
    </mc:Choice>
  </mc:AlternateContent>
  <xr:revisionPtr revIDLastSave="0" documentId="13_ncr:1_{92CC5AEC-2DEF-D740-9AFD-A2C52CB43937}" xr6:coauthVersionLast="46" xr6:coauthVersionMax="46" xr10:uidLastSave="{00000000-0000-0000-0000-000000000000}"/>
  <bookViews>
    <workbookView xWindow="5500" yWindow="4060" windowWidth="26440" windowHeight="15440" activeTab="1" xr2:uid="{FCA50D21-E571-4143-BCEF-EB5569ED2499}"/>
  </bookViews>
  <sheets>
    <sheet name="Sheet1" sheetId="1" r:id="rId1"/>
    <sheet name="Sheet3" sheetId="4" r:id="rId2"/>
    <sheet name="Sheet2" sheetId="3" r:id="rId3"/>
    <sheet name="not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4" l="1"/>
  <c r="G13" i="4"/>
  <c r="F14" i="4"/>
  <c r="G14" i="4"/>
  <c r="F15" i="4"/>
  <c r="G15" i="4"/>
  <c r="F16" i="4"/>
  <c r="G16" i="4"/>
  <c r="F17" i="4"/>
  <c r="G17" i="4"/>
  <c r="F18" i="4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G18" i="4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F12" i="4"/>
  <c r="G12" i="4"/>
  <c r="G11" i="4"/>
  <c r="H11" i="4"/>
  <c r="B24" i="3"/>
  <c r="P19" i="3"/>
  <c r="Q19" i="3"/>
  <c r="R19" i="3"/>
  <c r="P20" i="3"/>
  <c r="Q20" i="3"/>
  <c r="R20" i="3"/>
  <c r="P21" i="3"/>
  <c r="Q21" i="3"/>
  <c r="R21" i="3"/>
  <c r="P22" i="3"/>
  <c r="Q22" i="3"/>
  <c r="R22" i="3"/>
  <c r="P23" i="3"/>
  <c r="Q23" i="3"/>
  <c r="R23" i="3"/>
  <c r="P24" i="3"/>
  <c r="Q24" i="3"/>
  <c r="R24" i="3"/>
  <c r="P25" i="3"/>
  <c r="Q25" i="3"/>
  <c r="R25" i="3"/>
  <c r="P26" i="3"/>
  <c r="Q26" i="3"/>
  <c r="R26" i="3"/>
  <c r="P27" i="3"/>
  <c r="Q27" i="3"/>
  <c r="R27" i="3"/>
  <c r="P28" i="3"/>
  <c r="Q28" i="3"/>
  <c r="R28" i="3"/>
  <c r="P29" i="3"/>
  <c r="Q29" i="3"/>
  <c r="R29" i="3"/>
  <c r="P30" i="3"/>
  <c r="Q30" i="3"/>
  <c r="R30" i="3"/>
  <c r="P31" i="3"/>
  <c r="Q31" i="3"/>
  <c r="R31" i="3"/>
  <c r="P32" i="3"/>
  <c r="Q32" i="3"/>
  <c r="R32" i="3"/>
  <c r="P33" i="3"/>
  <c r="Q33" i="3"/>
  <c r="R33" i="3"/>
  <c r="P34" i="3"/>
  <c r="Q34" i="3"/>
  <c r="R34" i="3"/>
  <c r="P35" i="3"/>
  <c r="Q35" i="3"/>
  <c r="R35" i="3"/>
  <c r="P36" i="3"/>
  <c r="Q36" i="3"/>
  <c r="R36" i="3"/>
  <c r="P37" i="3"/>
  <c r="Q37" i="3"/>
  <c r="R37" i="3"/>
  <c r="P38" i="3"/>
  <c r="Q38" i="3"/>
  <c r="R38" i="3"/>
  <c r="P39" i="3"/>
  <c r="Q39" i="3"/>
  <c r="R39" i="3"/>
  <c r="R18" i="3"/>
  <c r="Q18" i="3"/>
  <c r="P18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18" i="3"/>
  <c r="J20" i="3"/>
  <c r="J21" i="3"/>
  <c r="J22" i="3"/>
  <c r="J23" i="3"/>
  <c r="J19" i="3"/>
  <c r="I20" i="3"/>
  <c r="I21" i="3"/>
  <c r="I22" i="3"/>
  <c r="I23" i="3"/>
  <c r="I19" i="3"/>
  <c r="H19" i="3"/>
  <c r="H20" i="3" s="1"/>
  <c r="G20" i="3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19" i="3"/>
  <c r="G10" i="3"/>
  <c r="G11" i="3"/>
  <c r="G9" i="3"/>
  <c r="G44" i="1"/>
  <c r="F44" i="1"/>
  <c r="G33" i="1"/>
  <c r="G34" i="1"/>
  <c r="G35" i="1"/>
  <c r="G36" i="1"/>
  <c r="G37" i="1"/>
  <c r="G38" i="1"/>
  <c r="G39" i="1"/>
  <c r="G40" i="1"/>
  <c r="G41" i="1"/>
  <c r="G42" i="1"/>
  <c r="F34" i="1"/>
  <c r="F35" i="1"/>
  <c r="F36" i="1"/>
  <c r="F37" i="1"/>
  <c r="F38" i="1"/>
  <c r="F39" i="1"/>
  <c r="F40" i="1"/>
  <c r="F41" i="1"/>
  <c r="F42" i="1"/>
  <c r="F33" i="1"/>
  <c r="H5" i="1"/>
  <c r="H22" i="1" s="1"/>
  <c r="I5" i="1"/>
  <c r="I22" i="1" s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5" i="1"/>
  <c r="G22" i="1" s="1"/>
  <c r="H13" i="4" l="1"/>
  <c r="H12" i="4"/>
  <c r="I12" i="4" s="1"/>
  <c r="K20" i="3"/>
  <c r="H21" i="3"/>
  <c r="K19" i="3"/>
  <c r="I13" i="4" l="1"/>
  <c r="H14" i="4"/>
  <c r="I14" i="4" s="1"/>
  <c r="H22" i="3"/>
  <c r="K21" i="3"/>
  <c r="H15" i="4" l="1"/>
  <c r="I15" i="4" s="1"/>
  <c r="H23" i="3"/>
  <c r="K23" i="3" s="1"/>
  <c r="K22" i="3"/>
  <c r="H16" i="4" l="1"/>
  <c r="I16" i="4" s="1"/>
  <c r="H17" i="4" l="1"/>
  <c r="I17" i="4" s="1"/>
  <c r="H18" i="4" l="1"/>
  <c r="I18" i="4" s="1"/>
  <c r="H19" i="4" l="1"/>
  <c r="I19" i="4" s="1"/>
  <c r="H20" i="4" l="1"/>
  <c r="I20" i="4" s="1"/>
  <c r="H21" i="4" l="1"/>
  <c r="I21" i="4" s="1"/>
  <c r="H22" i="4"/>
  <c r="I22" i="4" l="1"/>
  <c r="H23" i="4" l="1"/>
  <c r="I23" i="4" s="1"/>
  <c r="H24" i="4" l="1"/>
  <c r="I24" i="4" s="1"/>
  <c r="H25" i="4" l="1"/>
  <c r="I25" i="4" s="1"/>
  <c r="H26" i="4" l="1"/>
  <c r="I26" i="4" s="1"/>
  <c r="H27" i="4" l="1"/>
  <c r="I27" i="4" s="1"/>
  <c r="H28" i="4" l="1"/>
  <c r="I28" i="4" s="1"/>
  <c r="H29" i="4" l="1"/>
  <c r="I29" i="4" s="1"/>
  <c r="H30" i="4" l="1"/>
  <c r="I30" i="4" s="1"/>
  <c r="H31" i="4" l="1"/>
  <c r="I31" i="4" s="1"/>
  <c r="H32" i="4" l="1"/>
  <c r="I32" i="4" l="1"/>
  <c r="H33" i="4"/>
  <c r="I33" i="4" s="1"/>
  <c r="H34" i="4" l="1"/>
  <c r="I34" i="4" s="1"/>
  <c r="H35" i="4" l="1"/>
  <c r="I35" i="4" s="1"/>
  <c r="H36" i="4" l="1"/>
  <c r="I36" i="4" s="1"/>
  <c r="H37" i="4" l="1"/>
  <c r="I37" i="4" s="1"/>
  <c r="H38" i="4" l="1"/>
  <c r="I38" i="4" s="1"/>
  <c r="H39" i="4" l="1"/>
  <c r="I39" i="4" s="1"/>
  <c r="H41" i="4" l="1"/>
  <c r="H40" i="4"/>
  <c r="I40" i="4" s="1"/>
  <c r="I41" i="4" l="1"/>
</calcChain>
</file>

<file path=xl/sharedStrings.xml><?xml version="1.0" encoding="utf-8"?>
<sst xmlns="http://schemas.openxmlformats.org/spreadsheetml/2006/main" count="48" uniqueCount="30">
  <si>
    <t xml:space="preserve">data from: </t>
  </si>
  <si>
    <t>https://www.bitre.gov.au/sites/default/files/documents/light-vehicles-info-sheet-108.pdf</t>
  </si>
  <si>
    <t>year</t>
  </si>
  <si>
    <t xml:space="preserve">light commercial vehicles </t>
  </si>
  <si>
    <t>passenger</t>
  </si>
  <si>
    <t>all</t>
  </si>
  <si>
    <t>growth/year</t>
  </si>
  <si>
    <t xml:space="preserve">average </t>
  </si>
  <si>
    <t>https://www.caradvice.com.au/871128/suvs-set-new-record-more-than-half-of-all-vehicle-sales-for-first-time/</t>
  </si>
  <si>
    <t>from here:</t>
  </si>
  <si>
    <t>suv sales</t>
  </si>
  <si>
    <t>passenger sales</t>
  </si>
  <si>
    <t>% of total vehicle sales</t>
  </si>
  <si>
    <t>suv's</t>
  </si>
  <si>
    <t xml:space="preserve">% growth </t>
  </si>
  <si>
    <t xml:space="preserve">Average </t>
  </si>
  <si>
    <t>Stats from bitre:</t>
  </si>
  <si>
    <t xml:space="preserve">total vehicles starting point </t>
  </si>
  <si>
    <t>130m</t>
  </si>
  <si>
    <t>suv</t>
  </si>
  <si>
    <t>pickup</t>
  </si>
  <si>
    <t xml:space="preserve">growth per year </t>
  </si>
  <si>
    <t xml:space="preserve">total fleet growth </t>
  </si>
  <si>
    <t>https://www.ntc.gov.au/sites/default/files/assets/files/Carbon-dioxide-emissions-intensity-for-new-Australian-light-vehicles-2019.pdf</t>
  </si>
  <si>
    <t>page 23</t>
  </si>
  <si>
    <t>lcv</t>
  </si>
  <si>
    <t>shares</t>
  </si>
  <si>
    <t>total</t>
  </si>
  <si>
    <t>total numbers</t>
  </si>
  <si>
    <t>totalgrowth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</si>
</sst>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0" borderId="5" xfId="0" applyFont="1" applyBorder="1"/>
    <xf numFmtId="0" fontId="0" fillId="0" borderId="6" xfId="0" applyBorder="1"/>
    <xf numFmtId="0" fontId="0" fillId="0" borderId="7" xfId="0" applyBorder="1"/>
    <xf numFmtId="0" fontId="3" fillId="0" borderId="8" xfId="0" applyFont="1" applyBorder="1"/>
    <xf numFmtId="0" fontId="2" fillId="0" borderId="6" xfId="0" applyFont="1" applyBorder="1"/>
    <xf numFmtId="0" fontId="0" fillId="0" borderId="8" xfId="0" applyBorder="1"/>
    <xf numFmtId="166" fontId="0" fillId="0" borderId="5" xfId="1" applyNumberFormat="1" applyFont="1" applyBorder="1"/>
    <xf numFmtId="166" fontId="0" fillId="0" borderId="8" xfId="1" applyNumberFormat="1" applyFont="1" applyBorder="1"/>
    <xf numFmtId="1" fontId="0" fillId="0" borderId="0" xfId="0" applyNumberFormat="1"/>
    <xf numFmtId="166" fontId="0" fillId="0" borderId="0" xfId="1" applyNumberFormat="1" applyFont="1"/>
    <xf numFmtId="0" fontId="0" fillId="0" borderId="0" xfId="0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light commercial vehicles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Sheet1!$A$4:$A$20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xVal>
          <c:yVal>
            <c:numRef>
              <c:f>Sheet1!$B$4:$B$20</c:f>
              <c:numCache>
                <c:formatCode>General</c:formatCode>
                <c:ptCount val="17"/>
                <c:pt idx="1">
                  <c:v>5.4230931233466597</c:v>
                </c:pt>
                <c:pt idx="2">
                  <c:v>9.11822319709764</c:v>
                </c:pt>
                <c:pt idx="3">
                  <c:v>14.4260838456296</c:v>
                </c:pt>
                <c:pt idx="4">
                  <c:v>18.021858190846</c:v>
                </c:pt>
                <c:pt idx="5">
                  <c:v>23.521987822631701</c:v>
                </c:pt>
                <c:pt idx="6">
                  <c:v>28.445112193787399</c:v>
                </c:pt>
                <c:pt idx="7">
                  <c:v>33.3458929944358</c:v>
                </c:pt>
                <c:pt idx="8">
                  <c:v>38.227331591841299</c:v>
                </c:pt>
                <c:pt idx="9">
                  <c:v>42.608822188493399</c:v>
                </c:pt>
                <c:pt idx="10">
                  <c:v>47.448994313584102</c:v>
                </c:pt>
                <c:pt idx="11">
                  <c:v>52.353548355703602</c:v>
                </c:pt>
                <c:pt idx="12">
                  <c:v>58.557574065853998</c:v>
                </c:pt>
                <c:pt idx="13">
                  <c:v>63.161938472311</c:v>
                </c:pt>
                <c:pt idx="14">
                  <c:v>67.904468758627203</c:v>
                </c:pt>
                <c:pt idx="15">
                  <c:v>72.747302045668903</c:v>
                </c:pt>
                <c:pt idx="16">
                  <c:v>78.847477783154204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66-3949-8570-9977773CC2F0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passenger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Sheet1!$A$4:$A$20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xVal>
          <c:yVal>
            <c:numRef>
              <c:f>Sheet1!$C$4:$C$20</c:f>
              <c:numCache>
                <c:formatCode>General</c:formatCode>
                <c:ptCount val="17"/>
                <c:pt idx="0">
                  <c:v>2.53963068991234</c:v>
                </c:pt>
                <c:pt idx="1">
                  <c:v>5.4230931233466597</c:v>
                </c:pt>
                <c:pt idx="2">
                  <c:v>9.11884383312346</c:v>
                </c:pt>
                <c:pt idx="3">
                  <c:v>12.3604539668324</c:v>
                </c:pt>
                <c:pt idx="4">
                  <c:v>15.325553099129399</c:v>
                </c:pt>
                <c:pt idx="5">
                  <c:v>17.894246932372099</c:v>
                </c:pt>
                <c:pt idx="6">
                  <c:v>22.1670578816084</c:v>
                </c:pt>
                <c:pt idx="7">
                  <c:v>25.172490436417899</c:v>
                </c:pt>
                <c:pt idx="8">
                  <c:v>28.461635903605998</c:v>
                </c:pt>
                <c:pt idx="9">
                  <c:v>30.7068635322773</c:v>
                </c:pt>
                <c:pt idx="10">
                  <c:v>33.4666009841659</c:v>
                </c:pt>
                <c:pt idx="11">
                  <c:v>36.7429836124237</c:v>
                </c:pt>
                <c:pt idx="12">
                  <c:v>40.418687555870697</c:v>
                </c:pt>
                <c:pt idx="13">
                  <c:v>43.897629632864998</c:v>
                </c:pt>
                <c:pt idx="14">
                  <c:v>46.862348293862702</c:v>
                </c:pt>
                <c:pt idx="15">
                  <c:v>49.635774772291398</c:v>
                </c:pt>
                <c:pt idx="16">
                  <c:v>53.103844921542397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66-3949-8570-9977773CC2F0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Sheet1!$A$4:$A$20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xVal>
          <c:yVal>
            <c:numRef>
              <c:f>Sheet1!$D$4:$D$20</c:f>
              <c:numCache>
                <c:formatCode>General</c:formatCode>
                <c:ptCount val="17"/>
                <c:pt idx="1">
                  <c:v>6.7386637399999998</c:v>
                </c:pt>
                <c:pt idx="2">
                  <c:v>7.5375377500000003</c:v>
                </c:pt>
                <c:pt idx="3">
                  <c:v>9.8105310699999997</c:v>
                </c:pt>
                <c:pt idx="4">
                  <c:v>13.2591796</c:v>
                </c:pt>
                <c:pt idx="5">
                  <c:v>16.0354958</c:v>
                </c:pt>
                <c:pt idx="6">
                  <c:v>19.405525000000001</c:v>
                </c:pt>
                <c:pt idx="7">
                  <c:v>22.234224300000001</c:v>
                </c:pt>
                <c:pt idx="8">
                  <c:v>24.353644500000001</c:v>
                </c:pt>
                <c:pt idx="9">
                  <c:v>26.437662199999998</c:v>
                </c:pt>
                <c:pt idx="10">
                  <c:v>28.6436505</c:v>
                </c:pt>
                <c:pt idx="11">
                  <c:v>31.296195399999998</c:v>
                </c:pt>
                <c:pt idx="12">
                  <c:v>34.770778100000001</c:v>
                </c:pt>
                <c:pt idx="13">
                  <c:v>37.0583387</c:v>
                </c:pt>
                <c:pt idx="14">
                  <c:v>39.839395199999998</c:v>
                </c:pt>
                <c:pt idx="15">
                  <c:v>42.606280099999999</c:v>
                </c:pt>
                <c:pt idx="16">
                  <c:v>44.787595500000002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66-3949-8570-9977773CC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465103"/>
        <c:axId val="537260143"/>
      </c:scatterChart>
      <c:valAx>
        <c:axId val="537465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260143"/>
        <c:crosses val="autoZero"/>
        <c:crossBetween val="midCat"/>
      </c:valAx>
      <c:valAx>
        <c:axId val="53726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465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584200</xdr:colOff>
      <xdr:row>29</xdr:row>
      <xdr:rowOff>152400</xdr:rowOff>
    </xdr:from>
    <xdr:to>
      <xdr:col>22</xdr:col>
      <xdr:colOff>63500</xdr:colOff>
      <xdr:row>64</xdr:row>
      <xdr:rowOff>49976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CC4435-8DA0-A445-A149-ECBCE733E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13700" y="6045200"/>
          <a:ext cx="10210800" cy="7009576"/>
        </a:xfrm>
        <a:prstGeom prst="rect">
          <a:avLst/>
        </a:prstGeom>
      </xdr:spPr>
    </xdr:pic>
    <xdr:clientData/>
  </xdr:twoCellAnchor>
  <xdr:twoCellAnchor>
    <xdr:from>
      <xdr:col>10</xdr:col>
      <xdr:colOff>603250</xdr:colOff>
      <xdr:row>0</xdr:row>
      <xdr:rowOff>133350</xdr:rowOff>
    </xdr:from>
    <xdr:to>
      <xdr:col>18</xdr:col>
      <xdr:colOff>698500</xdr:colOff>
      <xdr:row>26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5FEAD7-DBF0-BF45-BC25-BDBF333E5C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A060C-CDAD-3A4F-86CF-D6098B60766B}">
  <dimension ref="A1:I44"/>
  <sheetViews>
    <sheetView workbookViewId="0">
      <selection activeCell="H47" sqref="H47"/>
    </sheetView>
  </sheetViews>
  <sheetFormatPr baseColWidth="10" defaultRowHeight="16" x14ac:dyDescent="0.2"/>
  <sheetData>
    <row r="1" spans="1:9" ht="17" thickBot="1" x14ac:dyDescent="0.25"/>
    <row r="2" spans="1:9" ht="17" thickBot="1" x14ac:dyDescent="0.25">
      <c r="F2" s="3"/>
      <c r="G2" s="4" t="s">
        <v>6</v>
      </c>
      <c r="H2" s="4"/>
      <c r="I2" s="5"/>
    </row>
    <row r="3" spans="1:9" x14ac:dyDescent="0.2">
      <c r="A3" s="3" t="s">
        <v>2</v>
      </c>
      <c r="B3" s="4" t="s">
        <v>3</v>
      </c>
      <c r="C3" s="4" t="s">
        <v>4</v>
      </c>
      <c r="D3" s="5" t="s">
        <v>5</v>
      </c>
      <c r="F3" s="6" t="s">
        <v>2</v>
      </c>
      <c r="G3" s="7" t="s">
        <v>3</v>
      </c>
      <c r="H3" s="7" t="s">
        <v>4</v>
      </c>
      <c r="I3" s="8" t="s">
        <v>5</v>
      </c>
    </row>
    <row r="4" spans="1:9" x14ac:dyDescent="0.2">
      <c r="A4" s="6">
        <v>2002</v>
      </c>
      <c r="B4" s="7"/>
      <c r="C4" s="7">
        <v>2.53963068991234</v>
      </c>
      <c r="D4" s="8"/>
      <c r="E4" s="1"/>
      <c r="F4" s="6">
        <v>2002</v>
      </c>
      <c r="G4" s="7"/>
      <c r="H4" s="7"/>
      <c r="I4" s="8"/>
    </row>
    <row r="5" spans="1:9" x14ac:dyDescent="0.2">
      <c r="A5" s="6">
        <v>2003</v>
      </c>
      <c r="B5" s="7">
        <v>5.4230931233466597</v>
      </c>
      <c r="C5" s="7">
        <v>5.4230931233466597</v>
      </c>
      <c r="D5" s="9">
        <v>6.7386637399999998</v>
      </c>
      <c r="E5" s="1"/>
      <c r="F5" s="6">
        <v>2003</v>
      </c>
      <c r="G5" s="7">
        <f>B5-B4</f>
        <v>5.4230931233466597</v>
      </c>
      <c r="H5" s="7">
        <f t="shared" ref="H5:I20" si="0">C5-C4</f>
        <v>2.8834624334343197</v>
      </c>
      <c r="I5" s="8">
        <f t="shared" si="0"/>
        <v>6.7386637399999998</v>
      </c>
    </row>
    <row r="6" spans="1:9" x14ac:dyDescent="0.2">
      <c r="A6" s="6">
        <v>2004</v>
      </c>
      <c r="B6" s="7">
        <v>9.11822319709764</v>
      </c>
      <c r="C6" s="7">
        <v>9.11884383312346</v>
      </c>
      <c r="D6" s="9">
        <v>7.5375377500000003</v>
      </c>
      <c r="E6" s="1"/>
      <c r="F6" s="6">
        <v>2004</v>
      </c>
      <c r="G6" s="7">
        <f t="shared" ref="G6:G20" si="1">B6-B5</f>
        <v>3.6951300737509802</v>
      </c>
      <c r="H6" s="7">
        <f t="shared" si="0"/>
        <v>3.6957507097768003</v>
      </c>
      <c r="I6" s="8">
        <f t="shared" si="0"/>
        <v>0.79887401000000047</v>
      </c>
    </row>
    <row r="7" spans="1:9" x14ac:dyDescent="0.2">
      <c r="A7" s="6">
        <v>2005</v>
      </c>
      <c r="B7" s="7">
        <v>14.4260838456296</v>
      </c>
      <c r="C7" s="7">
        <v>12.3604539668324</v>
      </c>
      <c r="D7" s="9">
        <v>9.8105310699999997</v>
      </c>
      <c r="E7" s="1"/>
      <c r="F7" s="6">
        <v>2005</v>
      </c>
      <c r="G7" s="7">
        <f t="shared" si="1"/>
        <v>5.3078606485319604</v>
      </c>
      <c r="H7" s="7">
        <f t="shared" si="0"/>
        <v>3.2416101337089405</v>
      </c>
      <c r="I7" s="8">
        <f t="shared" si="0"/>
        <v>2.2729933199999994</v>
      </c>
    </row>
    <row r="8" spans="1:9" x14ac:dyDescent="0.2">
      <c r="A8" s="6">
        <v>2006</v>
      </c>
      <c r="B8" s="7">
        <v>18.021858190846</v>
      </c>
      <c r="C8" s="7">
        <v>15.325553099129399</v>
      </c>
      <c r="D8" s="9">
        <v>13.2591796</v>
      </c>
      <c r="E8" s="1"/>
      <c r="F8" s="6">
        <v>2006</v>
      </c>
      <c r="G8" s="7">
        <f t="shared" si="1"/>
        <v>3.5957743452163999</v>
      </c>
      <c r="H8" s="7">
        <f t="shared" si="0"/>
        <v>2.9650991322969986</v>
      </c>
      <c r="I8" s="8">
        <f t="shared" si="0"/>
        <v>3.4486485299999998</v>
      </c>
    </row>
    <row r="9" spans="1:9" x14ac:dyDescent="0.2">
      <c r="A9" s="6">
        <v>2007</v>
      </c>
      <c r="B9" s="7">
        <v>23.521987822631701</v>
      </c>
      <c r="C9" s="7">
        <v>17.894246932372099</v>
      </c>
      <c r="D9" s="9">
        <v>16.0354958</v>
      </c>
      <c r="E9" s="1"/>
      <c r="F9" s="6">
        <v>2007</v>
      </c>
      <c r="G9" s="7">
        <f t="shared" si="1"/>
        <v>5.5001296317857005</v>
      </c>
      <c r="H9" s="7">
        <f t="shared" si="0"/>
        <v>2.5686938332426994</v>
      </c>
      <c r="I9" s="8">
        <f t="shared" si="0"/>
        <v>2.7763162000000001</v>
      </c>
    </row>
    <row r="10" spans="1:9" x14ac:dyDescent="0.2">
      <c r="A10" s="6">
        <v>2008</v>
      </c>
      <c r="B10" s="7">
        <v>28.445112193787399</v>
      </c>
      <c r="C10" s="7">
        <v>22.1670578816084</v>
      </c>
      <c r="D10" s="9">
        <v>19.405525000000001</v>
      </c>
      <c r="E10" s="1"/>
      <c r="F10" s="6">
        <v>2008</v>
      </c>
      <c r="G10" s="7">
        <f t="shared" si="1"/>
        <v>4.9231243711556978</v>
      </c>
      <c r="H10" s="7">
        <f t="shared" si="0"/>
        <v>4.2728109492363018</v>
      </c>
      <c r="I10" s="8">
        <f t="shared" si="0"/>
        <v>3.3700292000000012</v>
      </c>
    </row>
    <row r="11" spans="1:9" x14ac:dyDescent="0.2">
      <c r="A11" s="6">
        <v>2009</v>
      </c>
      <c r="B11" s="7">
        <v>33.3458929944358</v>
      </c>
      <c r="C11" s="7">
        <v>25.172490436417899</v>
      </c>
      <c r="D11" s="9">
        <v>22.234224300000001</v>
      </c>
      <c r="E11" s="1"/>
      <c r="F11" s="6">
        <v>2009</v>
      </c>
      <c r="G11" s="7">
        <f t="shared" si="1"/>
        <v>4.9007808006484019</v>
      </c>
      <c r="H11" s="7">
        <f t="shared" si="0"/>
        <v>3.0054325548094987</v>
      </c>
      <c r="I11" s="8">
        <f t="shared" si="0"/>
        <v>2.8286993000000002</v>
      </c>
    </row>
    <row r="12" spans="1:9" x14ac:dyDescent="0.2">
      <c r="A12" s="6">
        <v>2010</v>
      </c>
      <c r="B12" s="7">
        <v>38.227331591841299</v>
      </c>
      <c r="C12" s="7">
        <v>28.461635903605998</v>
      </c>
      <c r="D12" s="9">
        <v>24.353644500000001</v>
      </c>
      <c r="E12" s="1"/>
      <c r="F12" s="6">
        <v>2010</v>
      </c>
      <c r="G12" s="7">
        <f t="shared" si="1"/>
        <v>4.8814385974054986</v>
      </c>
      <c r="H12" s="7">
        <f t="shared" si="0"/>
        <v>3.2891454671880993</v>
      </c>
      <c r="I12" s="8">
        <f t="shared" si="0"/>
        <v>2.1194202000000004</v>
      </c>
    </row>
    <row r="13" spans="1:9" x14ac:dyDescent="0.2">
      <c r="A13" s="6">
        <v>2011</v>
      </c>
      <c r="B13" s="7">
        <v>42.608822188493399</v>
      </c>
      <c r="C13" s="7">
        <v>30.7068635322773</v>
      </c>
      <c r="D13" s="9">
        <v>26.437662199999998</v>
      </c>
      <c r="E13" s="1"/>
      <c r="F13" s="6">
        <v>2011</v>
      </c>
      <c r="G13" s="7">
        <f t="shared" si="1"/>
        <v>4.3814905966520996</v>
      </c>
      <c r="H13" s="7">
        <f t="shared" si="0"/>
        <v>2.2452276286713015</v>
      </c>
      <c r="I13" s="8">
        <f t="shared" si="0"/>
        <v>2.0840176999999969</v>
      </c>
    </row>
    <row r="14" spans="1:9" x14ac:dyDescent="0.2">
      <c r="A14" s="6">
        <v>2012</v>
      </c>
      <c r="B14" s="7">
        <v>47.448994313584102</v>
      </c>
      <c r="C14" s="7">
        <v>33.4666009841659</v>
      </c>
      <c r="D14" s="9">
        <v>28.6436505</v>
      </c>
      <c r="E14" s="1"/>
      <c r="F14" s="6">
        <v>2012</v>
      </c>
      <c r="G14" s="7">
        <f t="shared" si="1"/>
        <v>4.840172125090703</v>
      </c>
      <c r="H14" s="7">
        <f t="shared" si="0"/>
        <v>2.7597374518886006</v>
      </c>
      <c r="I14" s="8">
        <f t="shared" si="0"/>
        <v>2.2059883000000013</v>
      </c>
    </row>
    <row r="15" spans="1:9" x14ac:dyDescent="0.2">
      <c r="A15" s="6">
        <v>2013</v>
      </c>
      <c r="B15" s="7">
        <v>52.353548355703602</v>
      </c>
      <c r="C15" s="7">
        <v>36.7429836124237</v>
      </c>
      <c r="D15" s="9">
        <v>31.296195399999998</v>
      </c>
      <c r="E15" s="1"/>
      <c r="F15" s="6">
        <v>2013</v>
      </c>
      <c r="G15" s="7">
        <f t="shared" si="1"/>
        <v>4.9045540421195</v>
      </c>
      <c r="H15" s="7">
        <f t="shared" si="0"/>
        <v>3.2763826282577995</v>
      </c>
      <c r="I15" s="8">
        <f t="shared" si="0"/>
        <v>2.6525448999999988</v>
      </c>
    </row>
    <row r="16" spans="1:9" x14ac:dyDescent="0.2">
      <c r="A16" s="6">
        <v>2014</v>
      </c>
      <c r="B16" s="7">
        <v>58.557574065853998</v>
      </c>
      <c r="C16" s="7">
        <v>40.418687555870697</v>
      </c>
      <c r="D16" s="9">
        <v>34.770778100000001</v>
      </c>
      <c r="E16" s="1"/>
      <c r="F16" s="6">
        <v>2014</v>
      </c>
      <c r="G16" s="7">
        <f t="shared" si="1"/>
        <v>6.2040257101503968</v>
      </c>
      <c r="H16" s="7">
        <f t="shared" si="0"/>
        <v>3.6757039434469974</v>
      </c>
      <c r="I16" s="8">
        <f t="shared" si="0"/>
        <v>3.4745827000000027</v>
      </c>
    </row>
    <row r="17" spans="1:9" x14ac:dyDescent="0.2">
      <c r="A17" s="6">
        <v>2015</v>
      </c>
      <c r="B17" s="7">
        <v>63.161938472311</v>
      </c>
      <c r="C17" s="7">
        <v>43.897629632864998</v>
      </c>
      <c r="D17" s="9">
        <v>37.0583387</v>
      </c>
      <c r="E17" s="1"/>
      <c r="F17" s="6">
        <v>2015</v>
      </c>
      <c r="G17" s="7">
        <f t="shared" si="1"/>
        <v>4.6043644064570017</v>
      </c>
      <c r="H17" s="7">
        <f t="shared" si="0"/>
        <v>3.4789420769943007</v>
      </c>
      <c r="I17" s="8">
        <f t="shared" si="0"/>
        <v>2.2875605999999991</v>
      </c>
    </row>
    <row r="18" spans="1:9" x14ac:dyDescent="0.2">
      <c r="A18" s="6">
        <v>2016</v>
      </c>
      <c r="B18" s="7">
        <v>67.904468758627203</v>
      </c>
      <c r="C18" s="7">
        <v>46.862348293862702</v>
      </c>
      <c r="D18" s="9">
        <v>39.839395199999998</v>
      </c>
      <c r="E18" s="1"/>
      <c r="F18" s="6">
        <v>2016</v>
      </c>
      <c r="G18" s="7">
        <f t="shared" si="1"/>
        <v>4.7425302863162031</v>
      </c>
      <c r="H18" s="7">
        <f t="shared" si="0"/>
        <v>2.9647186609977041</v>
      </c>
      <c r="I18" s="8">
        <f t="shared" si="0"/>
        <v>2.7810564999999983</v>
      </c>
    </row>
    <row r="19" spans="1:9" x14ac:dyDescent="0.2">
      <c r="A19" s="6">
        <v>2017</v>
      </c>
      <c r="B19" s="7">
        <v>72.747302045668903</v>
      </c>
      <c r="C19" s="7">
        <v>49.635774772291398</v>
      </c>
      <c r="D19" s="9">
        <v>42.606280099999999</v>
      </c>
      <c r="E19" s="1"/>
      <c r="F19" s="6">
        <v>2017</v>
      </c>
      <c r="G19" s="7">
        <f t="shared" si="1"/>
        <v>4.8428332870416995</v>
      </c>
      <c r="H19" s="7">
        <f t="shared" si="0"/>
        <v>2.7734264784286964</v>
      </c>
      <c r="I19" s="8">
        <f t="shared" si="0"/>
        <v>2.7668849000000009</v>
      </c>
    </row>
    <row r="20" spans="1:9" ht="17" thickBot="1" x14ac:dyDescent="0.25">
      <c r="A20" s="10">
        <v>2018</v>
      </c>
      <c r="B20" s="11">
        <v>78.847477783154204</v>
      </c>
      <c r="C20" s="11">
        <v>53.103844921542397</v>
      </c>
      <c r="D20" s="12">
        <v>44.787595500000002</v>
      </c>
      <c r="E20" s="1"/>
      <c r="F20" s="6">
        <v>2018</v>
      </c>
      <c r="G20" s="7">
        <f t="shared" si="1"/>
        <v>6.1001757374853014</v>
      </c>
      <c r="H20" s="7">
        <f t="shared" si="0"/>
        <v>3.4680701492509982</v>
      </c>
      <c r="I20" s="8">
        <f t="shared" si="0"/>
        <v>2.1813154000000026</v>
      </c>
    </row>
    <row r="21" spans="1:9" x14ac:dyDescent="0.2">
      <c r="F21" s="6"/>
      <c r="G21" s="7"/>
      <c r="H21" s="7"/>
      <c r="I21" s="8"/>
    </row>
    <row r="22" spans="1:9" ht="17" thickBot="1" x14ac:dyDescent="0.25">
      <c r="F22" s="13" t="s">
        <v>7</v>
      </c>
      <c r="G22" s="11">
        <f>AVERAGE(G5:G20)</f>
        <v>4.9279673614471378</v>
      </c>
      <c r="H22" s="11">
        <f t="shared" ref="H22:I22" si="2">AVERAGE(H5:H20)</f>
        <v>3.1602633894768783</v>
      </c>
      <c r="I22" s="14">
        <f t="shared" si="2"/>
        <v>2.7992247187500001</v>
      </c>
    </row>
    <row r="29" spans="1:9" x14ac:dyDescent="0.2">
      <c r="B29" t="s">
        <v>8</v>
      </c>
    </row>
    <row r="30" spans="1:9" x14ac:dyDescent="0.2">
      <c r="B30" t="s">
        <v>9</v>
      </c>
      <c r="C30" t="s">
        <v>12</v>
      </c>
      <c r="F30" t="s">
        <v>14</v>
      </c>
    </row>
    <row r="31" spans="1:9" x14ac:dyDescent="0.2">
      <c r="B31" t="s">
        <v>10</v>
      </c>
      <c r="C31" t="s">
        <v>11</v>
      </c>
      <c r="D31" t="s">
        <v>13</v>
      </c>
    </row>
    <row r="32" spans="1:9" x14ac:dyDescent="0.2">
      <c r="B32">
        <v>2010</v>
      </c>
      <c r="C32">
        <v>57.2</v>
      </c>
      <c r="D32">
        <v>22.7</v>
      </c>
    </row>
    <row r="33" spans="2:7" x14ac:dyDescent="0.2">
      <c r="B33">
        <v>2011</v>
      </c>
      <c r="C33">
        <v>55.5</v>
      </c>
      <c r="D33">
        <v>24.2</v>
      </c>
      <c r="F33">
        <f>C33-C32</f>
        <v>-1.7000000000000028</v>
      </c>
      <c r="G33">
        <f>D33-D32</f>
        <v>1.5</v>
      </c>
    </row>
    <row r="34" spans="2:7" x14ac:dyDescent="0.2">
      <c r="B34">
        <v>2012</v>
      </c>
      <c r="C34">
        <v>51.7</v>
      </c>
      <c r="D34">
        <v>27.6</v>
      </c>
      <c r="F34">
        <f t="shared" ref="F34:G42" si="3">C34-C33</f>
        <v>-3.7999999999999972</v>
      </c>
      <c r="G34">
        <f t="shared" si="3"/>
        <v>3.4000000000000021</v>
      </c>
    </row>
    <row r="35" spans="2:7" x14ac:dyDescent="0.2">
      <c r="B35">
        <v>2013</v>
      </c>
      <c r="C35">
        <v>49.9</v>
      </c>
      <c r="D35">
        <v>29.4</v>
      </c>
      <c r="F35">
        <f t="shared" si="3"/>
        <v>-1.8000000000000043</v>
      </c>
      <c r="G35">
        <f t="shared" si="3"/>
        <v>1.7999999999999972</v>
      </c>
    </row>
    <row r="36" spans="2:7" x14ac:dyDescent="0.2">
      <c r="B36">
        <v>2014</v>
      </c>
      <c r="C36">
        <v>47.7</v>
      </c>
      <c r="D36">
        <v>31.7</v>
      </c>
      <c r="F36">
        <f t="shared" si="3"/>
        <v>-2.1999999999999957</v>
      </c>
      <c r="G36">
        <f t="shared" si="3"/>
        <v>2.3000000000000007</v>
      </c>
    </row>
    <row r="37" spans="2:7" x14ac:dyDescent="0.2">
      <c r="B37">
        <v>2015</v>
      </c>
      <c r="C37">
        <v>44.6</v>
      </c>
      <c r="D37">
        <v>35.4</v>
      </c>
      <c r="F37">
        <f t="shared" si="3"/>
        <v>-3.1000000000000014</v>
      </c>
      <c r="G37">
        <f t="shared" si="3"/>
        <v>3.6999999999999993</v>
      </c>
    </row>
    <row r="38" spans="2:7" x14ac:dyDescent="0.2">
      <c r="B38">
        <v>2016</v>
      </c>
      <c r="C38">
        <v>41.3</v>
      </c>
      <c r="D38">
        <v>37.5</v>
      </c>
      <c r="F38">
        <f t="shared" si="3"/>
        <v>-3.3000000000000043</v>
      </c>
      <c r="G38">
        <f t="shared" si="3"/>
        <v>2.1000000000000014</v>
      </c>
    </row>
    <row r="39" spans="2:7" x14ac:dyDescent="0.2">
      <c r="B39">
        <v>2017</v>
      </c>
      <c r="C39">
        <v>37.799999999999997</v>
      </c>
      <c r="D39">
        <v>39.200000000000003</v>
      </c>
      <c r="F39">
        <f t="shared" si="3"/>
        <v>-3.5</v>
      </c>
      <c r="G39">
        <f t="shared" si="3"/>
        <v>1.7000000000000028</v>
      </c>
    </row>
    <row r="40" spans="2:7" x14ac:dyDescent="0.2">
      <c r="B40">
        <v>2018</v>
      </c>
      <c r="C40">
        <v>32.799999999999997</v>
      </c>
      <c r="D40">
        <v>43</v>
      </c>
      <c r="F40">
        <f t="shared" si="3"/>
        <v>-5</v>
      </c>
      <c r="G40">
        <f t="shared" si="3"/>
        <v>3.7999999999999972</v>
      </c>
    </row>
    <row r="41" spans="2:7" x14ac:dyDescent="0.2">
      <c r="B41">
        <v>2019</v>
      </c>
      <c r="C41">
        <v>29.7</v>
      </c>
      <c r="D41">
        <v>45.5</v>
      </c>
      <c r="F41">
        <f t="shared" si="3"/>
        <v>-3.0999999999999979</v>
      </c>
      <c r="G41">
        <f t="shared" si="3"/>
        <v>2.5</v>
      </c>
    </row>
    <row r="42" spans="2:7" x14ac:dyDescent="0.2">
      <c r="B42">
        <v>2020</v>
      </c>
      <c r="C42">
        <v>25</v>
      </c>
      <c r="D42">
        <v>50.4</v>
      </c>
      <c r="F42">
        <f t="shared" si="3"/>
        <v>-4.6999999999999993</v>
      </c>
      <c r="G42">
        <f t="shared" si="3"/>
        <v>4.8999999999999986</v>
      </c>
    </row>
    <row r="44" spans="2:7" x14ac:dyDescent="0.2">
      <c r="E44" s="2" t="s">
        <v>15</v>
      </c>
      <c r="F44">
        <f>AVERAGE(F33:F42)</f>
        <v>-3.22</v>
      </c>
      <c r="G44">
        <f>AVERAGE(G33:G42)</f>
        <v>2.77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5880-AC66-8743-90B2-4CC07235C8F1}">
  <dimension ref="D6:I46"/>
  <sheetViews>
    <sheetView tabSelected="1" workbookViewId="0">
      <selection activeCell="H41" sqref="H41"/>
    </sheetView>
  </sheetViews>
  <sheetFormatPr baseColWidth="10" defaultRowHeight="16" x14ac:dyDescent="0.2"/>
  <sheetData>
    <row r="6" spans="4:9" x14ac:dyDescent="0.2">
      <c r="E6" s="19"/>
      <c r="F6" s="19"/>
      <c r="G6" s="19"/>
      <c r="H6" s="19"/>
    </row>
    <row r="7" spans="4:9" x14ac:dyDescent="0.2">
      <c r="E7" s="19"/>
      <c r="F7" s="19"/>
      <c r="G7" s="19"/>
      <c r="H7" s="19"/>
    </row>
    <row r="8" spans="4:9" x14ac:dyDescent="0.2">
      <c r="E8" s="19"/>
      <c r="F8" s="19"/>
      <c r="G8" s="19"/>
      <c r="H8" s="19"/>
    </row>
    <row r="9" spans="4:9" x14ac:dyDescent="0.2">
      <c r="E9" s="19"/>
      <c r="F9" s="19"/>
      <c r="G9" s="19"/>
      <c r="H9" s="19"/>
    </row>
    <row r="10" spans="4:9" x14ac:dyDescent="0.2">
      <c r="D10" t="s">
        <v>2</v>
      </c>
      <c r="E10" s="19" t="s">
        <v>4</v>
      </c>
      <c r="F10" s="19" t="s">
        <v>19</v>
      </c>
      <c r="G10" s="19" t="s">
        <v>25</v>
      </c>
      <c r="H10" s="19" t="s">
        <v>27</v>
      </c>
      <c r="I10" t="s">
        <v>29</v>
      </c>
    </row>
    <row r="11" spans="4:9" x14ac:dyDescent="0.2">
      <c r="D11">
        <v>2020</v>
      </c>
      <c r="E11" s="19">
        <v>350000</v>
      </c>
      <c r="F11" s="19">
        <v>505000</v>
      </c>
      <c r="G11" s="19">
        <f>1100000*0.2</f>
        <v>220000</v>
      </c>
      <c r="H11" s="19">
        <f>SUM(E11:G11)</f>
        <v>1075000</v>
      </c>
    </row>
    <row r="12" spans="4:9" x14ac:dyDescent="0.2">
      <c r="D12">
        <v>2021</v>
      </c>
      <c r="E12" s="19">
        <v>350000</v>
      </c>
      <c r="F12" s="19">
        <f>F11*1.02</f>
        <v>515100</v>
      </c>
      <c r="G12" s="19">
        <f>G11*1.015</f>
        <v>223299.99999999997</v>
      </c>
      <c r="H12" s="19">
        <f t="shared" ref="H12:H41" si="0">SUM(E12:G12)</f>
        <v>1088400</v>
      </c>
      <c r="I12" s="18">
        <f>(H12-H11)/H11</f>
        <v>1.2465116279069767E-2</v>
      </c>
    </row>
    <row r="13" spans="4:9" x14ac:dyDescent="0.2">
      <c r="D13">
        <v>2022</v>
      </c>
      <c r="E13" s="19">
        <v>350000</v>
      </c>
      <c r="F13" s="19">
        <f t="shared" ref="F13:F41" si="1">F12*1.02</f>
        <v>525402</v>
      </c>
      <c r="G13" s="19">
        <f t="shared" ref="G13:G41" si="2">G12*1.015</f>
        <v>226649.49999999994</v>
      </c>
      <c r="H13" s="19">
        <f t="shared" si="0"/>
        <v>1102051.5</v>
      </c>
      <c r="I13" s="18">
        <f t="shared" ref="I13:I41" si="3">(H13-H12)/H12</f>
        <v>1.2542723263506065E-2</v>
      </c>
    </row>
    <row r="14" spans="4:9" x14ac:dyDescent="0.2">
      <c r="D14">
        <v>2023</v>
      </c>
      <c r="E14" s="19">
        <v>350000</v>
      </c>
      <c r="F14" s="19">
        <f t="shared" si="1"/>
        <v>535910.04</v>
      </c>
      <c r="G14" s="19">
        <f t="shared" si="2"/>
        <v>230049.24249999991</v>
      </c>
      <c r="H14" s="19">
        <f t="shared" si="0"/>
        <v>1115959.2825</v>
      </c>
      <c r="I14" s="18">
        <f t="shared" si="3"/>
        <v>1.2619902518167228E-2</v>
      </c>
    </row>
    <row r="15" spans="4:9" x14ac:dyDescent="0.2">
      <c r="D15">
        <v>2024</v>
      </c>
      <c r="E15" s="19">
        <v>350000</v>
      </c>
      <c r="F15" s="19">
        <f t="shared" si="1"/>
        <v>546628.24080000003</v>
      </c>
      <c r="G15" s="19">
        <f t="shared" si="2"/>
        <v>233499.98113749988</v>
      </c>
      <c r="H15" s="19">
        <f t="shared" si="0"/>
        <v>1130128.2219374999</v>
      </c>
      <c r="I15" s="18">
        <f t="shared" si="3"/>
        <v>1.2696645531509317E-2</v>
      </c>
    </row>
    <row r="16" spans="4:9" x14ac:dyDescent="0.2">
      <c r="D16">
        <v>2025</v>
      </c>
      <c r="E16" s="19">
        <v>350000</v>
      </c>
      <c r="F16" s="19">
        <f t="shared" si="1"/>
        <v>557560.80561600009</v>
      </c>
      <c r="G16" s="19">
        <f t="shared" si="2"/>
        <v>237002.48085456237</v>
      </c>
      <c r="H16" s="19">
        <f t="shared" si="0"/>
        <v>1144563.2864705625</v>
      </c>
      <c r="I16" s="18">
        <f t="shared" si="3"/>
        <v>1.2772944036664206E-2</v>
      </c>
    </row>
    <row r="17" spans="4:9" x14ac:dyDescent="0.2">
      <c r="D17">
        <v>2026</v>
      </c>
      <c r="E17" s="19">
        <v>350000</v>
      </c>
      <c r="F17" s="19">
        <f t="shared" si="1"/>
        <v>568712.02172832005</v>
      </c>
      <c r="G17" s="19">
        <f t="shared" si="2"/>
        <v>240557.51806738079</v>
      </c>
      <c r="H17" s="19">
        <f t="shared" si="0"/>
        <v>1159269.5397957009</v>
      </c>
      <c r="I17" s="18">
        <f t="shared" si="3"/>
        <v>1.2848790013602023E-2</v>
      </c>
    </row>
    <row r="18" spans="4:9" x14ac:dyDescent="0.2">
      <c r="D18">
        <v>2027</v>
      </c>
      <c r="E18" s="19">
        <v>350000</v>
      </c>
      <c r="F18" s="19">
        <f t="shared" si="1"/>
        <v>580086.26216288644</v>
      </c>
      <c r="G18" s="19">
        <f t="shared" si="2"/>
        <v>244165.88083839149</v>
      </c>
      <c r="H18" s="19">
        <f t="shared" si="0"/>
        <v>1174252.1430012779</v>
      </c>
      <c r="I18" s="18">
        <f t="shared" si="3"/>
        <v>1.2924175691028165E-2</v>
      </c>
    </row>
    <row r="19" spans="4:9" x14ac:dyDescent="0.2">
      <c r="D19">
        <v>2028</v>
      </c>
      <c r="E19" s="19">
        <v>350000</v>
      </c>
      <c r="F19" s="19">
        <f t="shared" si="1"/>
        <v>591687.98740614415</v>
      </c>
      <c r="G19" s="19">
        <f t="shared" si="2"/>
        <v>247828.36905096733</v>
      </c>
      <c r="H19" s="19">
        <f t="shared" si="0"/>
        <v>1189516.3564571114</v>
      </c>
      <c r="I19" s="18">
        <f t="shared" si="3"/>
        <v>1.2999093548017381E-2</v>
      </c>
    </row>
    <row r="20" spans="4:9" x14ac:dyDescent="0.2">
      <c r="D20">
        <v>2029</v>
      </c>
      <c r="E20" s="19">
        <v>350000</v>
      </c>
      <c r="F20" s="19">
        <f t="shared" si="1"/>
        <v>603521.74715426704</v>
      </c>
      <c r="G20" s="19">
        <f t="shared" si="2"/>
        <v>251545.79458673182</v>
      </c>
      <c r="H20" s="19">
        <f t="shared" si="0"/>
        <v>1205067.5417409989</v>
      </c>
      <c r="I20" s="18">
        <f t="shared" si="3"/>
        <v>1.3073536315385789E-2</v>
      </c>
    </row>
    <row r="21" spans="4:9" x14ac:dyDescent="0.2">
      <c r="D21">
        <v>2030</v>
      </c>
      <c r="E21" s="19">
        <v>350000</v>
      </c>
      <c r="F21" s="19">
        <f t="shared" si="1"/>
        <v>615592.18209735234</v>
      </c>
      <c r="G21" s="19">
        <f t="shared" si="2"/>
        <v>255318.98150553278</v>
      </c>
      <c r="H21" s="19">
        <f t="shared" si="0"/>
        <v>1220911.1636028851</v>
      </c>
      <c r="I21" s="18">
        <f t="shared" si="3"/>
        <v>1.3147496976805513E-2</v>
      </c>
    </row>
    <row r="22" spans="4:9" x14ac:dyDescent="0.2">
      <c r="D22">
        <v>2031</v>
      </c>
      <c r="E22" s="19">
        <v>350000</v>
      </c>
      <c r="F22" s="19">
        <f t="shared" si="1"/>
        <v>627904.02573929937</v>
      </c>
      <c r="G22" s="19">
        <f t="shared" si="2"/>
        <v>259148.76622811574</v>
      </c>
      <c r="H22" s="19">
        <f t="shared" si="0"/>
        <v>1237052.791967415</v>
      </c>
      <c r="I22" s="18">
        <f t="shared" si="3"/>
        <v>1.3220968769665678E-2</v>
      </c>
    </row>
    <row r="23" spans="4:9" x14ac:dyDescent="0.2">
      <c r="D23">
        <v>2032</v>
      </c>
      <c r="E23" s="19">
        <v>350000</v>
      </c>
      <c r="F23" s="19">
        <f t="shared" si="1"/>
        <v>640462.10625408532</v>
      </c>
      <c r="G23" s="19">
        <f t="shared" si="2"/>
        <v>263035.99772153742</v>
      </c>
      <c r="H23" s="19">
        <f t="shared" si="0"/>
        <v>1253498.1039756227</v>
      </c>
      <c r="I23" s="18">
        <f t="shared" si="3"/>
        <v>1.329394518568036E-2</v>
      </c>
    </row>
    <row r="24" spans="4:9" x14ac:dyDescent="0.2">
      <c r="D24">
        <v>2033</v>
      </c>
      <c r="E24" s="19">
        <v>350000</v>
      </c>
      <c r="F24" s="19">
        <f t="shared" si="1"/>
        <v>653271.34837916703</v>
      </c>
      <c r="G24" s="19">
        <f t="shared" si="2"/>
        <v>266981.53768736048</v>
      </c>
      <c r="H24" s="19">
        <f t="shared" si="0"/>
        <v>1270252.8860665276</v>
      </c>
      <c r="I24" s="18">
        <f t="shared" si="3"/>
        <v>1.3366419971250891E-2</v>
      </c>
    </row>
    <row r="25" spans="4:9" x14ac:dyDescent="0.2">
      <c r="D25">
        <v>2034</v>
      </c>
      <c r="E25" s="19">
        <v>350000</v>
      </c>
      <c r="F25" s="19">
        <f t="shared" si="1"/>
        <v>666336.77534675039</v>
      </c>
      <c r="G25" s="19">
        <f t="shared" si="2"/>
        <v>270986.26075267087</v>
      </c>
      <c r="H25" s="19">
        <f t="shared" si="0"/>
        <v>1287323.0360994213</v>
      </c>
      <c r="I25" s="18">
        <f t="shared" si="3"/>
        <v>1.3438387127584713E-2</v>
      </c>
    </row>
    <row r="26" spans="4:9" x14ac:dyDescent="0.2">
      <c r="D26">
        <v>2035</v>
      </c>
      <c r="E26" s="19">
        <v>350000</v>
      </c>
      <c r="F26" s="19">
        <f t="shared" si="1"/>
        <v>679663.51085368544</v>
      </c>
      <c r="G26" s="19">
        <f t="shared" si="2"/>
        <v>275051.05466396094</v>
      </c>
      <c r="H26" s="19">
        <f t="shared" si="0"/>
        <v>1304714.5655176463</v>
      </c>
      <c r="I26" s="18">
        <f t="shared" si="3"/>
        <v>1.3509840910577607E-2</v>
      </c>
    </row>
    <row r="27" spans="4:9" x14ac:dyDescent="0.2">
      <c r="D27">
        <v>2036</v>
      </c>
      <c r="E27" s="19">
        <v>350000</v>
      </c>
      <c r="F27" s="19">
        <f t="shared" si="1"/>
        <v>693256.78107075917</v>
      </c>
      <c r="G27" s="19">
        <f t="shared" si="2"/>
        <v>279176.82048392034</v>
      </c>
      <c r="H27" s="19">
        <f t="shared" si="0"/>
        <v>1322433.6015546795</v>
      </c>
      <c r="I27" s="18">
        <f t="shared" si="3"/>
        <v>1.3580775830461548E-2</v>
      </c>
    </row>
    <row r="28" spans="4:9" x14ac:dyDescent="0.2">
      <c r="D28">
        <v>2037</v>
      </c>
      <c r="E28" s="19">
        <v>350000</v>
      </c>
      <c r="F28" s="19">
        <f t="shared" si="1"/>
        <v>707121.91669217439</v>
      </c>
      <c r="G28" s="19">
        <f t="shared" si="2"/>
        <v>283364.47279117914</v>
      </c>
      <c r="H28" s="19">
        <f t="shared" si="0"/>
        <v>1340486.3894833536</v>
      </c>
      <c r="I28" s="18">
        <f t="shared" si="3"/>
        <v>1.3651186651224619E-2</v>
      </c>
    </row>
    <row r="29" spans="4:9" x14ac:dyDescent="0.2">
      <c r="D29">
        <v>2038</v>
      </c>
      <c r="E29" s="19">
        <v>350000</v>
      </c>
      <c r="F29" s="19">
        <f t="shared" si="1"/>
        <v>721264.35502601787</v>
      </c>
      <c r="G29" s="19">
        <f t="shared" si="2"/>
        <v>287614.93988304678</v>
      </c>
      <c r="H29" s="19">
        <f t="shared" si="0"/>
        <v>1358879.2949090647</v>
      </c>
      <c r="I29" s="18">
        <f t="shared" si="3"/>
        <v>1.3721068389810366E-2</v>
      </c>
    </row>
    <row r="30" spans="4:9" x14ac:dyDescent="0.2">
      <c r="D30">
        <v>2039</v>
      </c>
      <c r="E30" s="19">
        <v>350000</v>
      </c>
      <c r="F30" s="19">
        <f t="shared" si="1"/>
        <v>735689.64212653821</v>
      </c>
      <c r="G30" s="19">
        <f t="shared" si="2"/>
        <v>291929.16398129245</v>
      </c>
      <c r="H30" s="19">
        <f t="shared" si="0"/>
        <v>1377618.8061078307</v>
      </c>
      <c r="I30" s="18">
        <f t="shared" si="3"/>
        <v>1.3790416315100378E-2</v>
      </c>
    </row>
    <row r="31" spans="4:9" x14ac:dyDescent="0.2">
      <c r="D31">
        <v>2040</v>
      </c>
      <c r="E31" s="19">
        <v>350000</v>
      </c>
      <c r="F31" s="19">
        <f t="shared" si="1"/>
        <v>750403.43496906897</v>
      </c>
      <c r="G31" s="19">
        <f t="shared" si="2"/>
        <v>296308.10144101182</v>
      </c>
      <c r="H31" s="19">
        <f t="shared" si="0"/>
        <v>1396711.5364100807</v>
      </c>
      <c r="I31" s="18">
        <f t="shared" si="3"/>
        <v>1.3859225946684385E-2</v>
      </c>
    </row>
    <row r="32" spans="4:9" x14ac:dyDescent="0.2">
      <c r="D32">
        <v>2041</v>
      </c>
      <c r="E32" s="19">
        <v>350000</v>
      </c>
      <c r="F32" s="19">
        <f t="shared" si="1"/>
        <v>765411.5036684504</v>
      </c>
      <c r="G32" s="19">
        <f t="shared" si="2"/>
        <v>300752.72296262695</v>
      </c>
      <c r="H32" s="19">
        <f t="shared" si="0"/>
        <v>1416164.2266310772</v>
      </c>
      <c r="I32" s="18">
        <f t="shared" si="3"/>
        <v>1.3927493053429687E-2</v>
      </c>
    </row>
    <row r="33" spans="4:9" x14ac:dyDescent="0.2">
      <c r="D33">
        <v>2042</v>
      </c>
      <c r="E33" s="19">
        <v>350000</v>
      </c>
      <c r="F33" s="19">
        <f t="shared" si="1"/>
        <v>780719.73374181939</v>
      </c>
      <c r="G33" s="19">
        <f t="shared" si="2"/>
        <v>305264.01380706631</v>
      </c>
      <c r="H33" s="19">
        <f t="shared" si="0"/>
        <v>1435983.7475488856</v>
      </c>
      <c r="I33" s="18">
        <f t="shared" si="3"/>
        <v>1.3995213651849685E-2</v>
      </c>
    </row>
    <row r="34" spans="4:9" x14ac:dyDescent="0.2">
      <c r="D34">
        <v>2043</v>
      </c>
      <c r="E34" s="19">
        <v>350000</v>
      </c>
      <c r="F34" s="19">
        <f t="shared" si="1"/>
        <v>796334.12841665582</v>
      </c>
      <c r="G34" s="19">
        <f t="shared" si="2"/>
        <v>309842.97401417227</v>
      </c>
      <c r="H34" s="19">
        <f t="shared" si="0"/>
        <v>1456177.1024308281</v>
      </c>
      <c r="I34" s="18">
        <f t="shared" si="3"/>
        <v>1.4062384004283486E-2</v>
      </c>
    </row>
    <row r="35" spans="4:9" x14ac:dyDescent="0.2">
      <c r="D35">
        <v>2044</v>
      </c>
      <c r="E35" s="19">
        <v>350000</v>
      </c>
      <c r="F35" s="19">
        <f t="shared" si="1"/>
        <v>812260.81098498893</v>
      </c>
      <c r="G35" s="19">
        <f t="shared" si="2"/>
        <v>314490.61862438481</v>
      </c>
      <c r="H35" s="19">
        <f t="shared" si="0"/>
        <v>1476751.4296093737</v>
      </c>
      <c r="I35" s="18">
        <f t="shared" si="3"/>
        <v>1.4129000616889495E-2</v>
      </c>
    </row>
    <row r="36" spans="4:9" x14ac:dyDescent="0.2">
      <c r="D36">
        <v>2045</v>
      </c>
      <c r="E36" s="19">
        <v>350000</v>
      </c>
      <c r="F36" s="19">
        <f t="shared" si="1"/>
        <v>828506.02720468875</v>
      </c>
      <c r="G36" s="19">
        <f t="shared" si="2"/>
        <v>319207.97790375055</v>
      </c>
      <c r="H36" s="19">
        <f t="shared" si="0"/>
        <v>1497714.0051084391</v>
      </c>
      <c r="I36" s="18">
        <f t="shared" si="3"/>
        <v>1.4195060237463537E-2</v>
      </c>
    </row>
    <row r="37" spans="4:9" x14ac:dyDescent="0.2">
      <c r="D37">
        <v>2046</v>
      </c>
      <c r="E37" s="19">
        <v>350000</v>
      </c>
      <c r="F37" s="19">
        <f t="shared" si="1"/>
        <v>845076.14774878253</v>
      </c>
      <c r="G37" s="19">
        <f t="shared" si="2"/>
        <v>323996.09757230675</v>
      </c>
      <c r="H37" s="19">
        <f t="shared" si="0"/>
        <v>1519072.2453210894</v>
      </c>
      <c r="I37" s="18">
        <f t="shared" si="3"/>
        <v>1.4260559853083478E-2</v>
      </c>
    </row>
    <row r="38" spans="4:9" x14ac:dyDescent="0.2">
      <c r="D38">
        <v>2047</v>
      </c>
      <c r="E38" s="19">
        <v>350000</v>
      </c>
      <c r="F38" s="19">
        <f t="shared" si="1"/>
        <v>861977.67070375825</v>
      </c>
      <c r="G38" s="19">
        <f t="shared" si="2"/>
        <v>328856.0390358913</v>
      </c>
      <c r="H38" s="19">
        <f t="shared" si="0"/>
        <v>1540833.7097396497</v>
      </c>
      <c r="I38" s="18">
        <f t="shared" si="3"/>
        <v>1.4325496687592039E-2</v>
      </c>
    </row>
    <row r="39" spans="4:9" x14ac:dyDescent="0.2">
      <c r="D39">
        <v>2048</v>
      </c>
      <c r="E39" s="19">
        <v>350000</v>
      </c>
      <c r="F39" s="19">
        <f t="shared" si="1"/>
        <v>879217.22411783342</v>
      </c>
      <c r="G39" s="19">
        <f t="shared" si="2"/>
        <v>333788.87962142966</v>
      </c>
      <c r="H39" s="19">
        <f t="shared" si="0"/>
        <v>1563006.103739263</v>
      </c>
      <c r="I39" s="18">
        <f t="shared" si="3"/>
        <v>1.438986819892444E-2</v>
      </c>
    </row>
    <row r="40" spans="4:9" x14ac:dyDescent="0.2">
      <c r="D40">
        <v>2049</v>
      </c>
      <c r="E40" s="19">
        <v>350000</v>
      </c>
      <c r="F40" s="19">
        <f t="shared" si="1"/>
        <v>896801.5686001901</v>
      </c>
      <c r="G40" s="19">
        <f t="shared" si="2"/>
        <v>338795.71281575109</v>
      </c>
      <c r="H40" s="19">
        <f t="shared" si="0"/>
        <v>1585597.2814159412</v>
      </c>
      <c r="I40" s="18">
        <f t="shared" si="3"/>
        <v>1.4453672076284339E-2</v>
      </c>
    </row>
    <row r="41" spans="4:9" x14ac:dyDescent="0.2">
      <c r="D41">
        <v>2050</v>
      </c>
      <c r="E41" s="19">
        <v>350000</v>
      </c>
      <c r="F41" s="19">
        <f t="shared" si="1"/>
        <v>914737.59997219394</v>
      </c>
      <c r="G41" s="19">
        <f t="shared" si="2"/>
        <v>343877.64850798732</v>
      </c>
      <c r="H41" s="19">
        <f t="shared" si="0"/>
        <v>1608615.2484801814</v>
      </c>
      <c r="I41" s="18">
        <f t="shared" si="3"/>
        <v>1.4516906237178436E-2</v>
      </c>
    </row>
    <row r="42" spans="4:9" x14ac:dyDescent="0.2">
      <c r="E42" s="19"/>
      <c r="F42" s="19"/>
      <c r="G42" s="19"/>
      <c r="H42" s="19"/>
    </row>
    <row r="43" spans="4:9" x14ac:dyDescent="0.2">
      <c r="E43" s="19"/>
      <c r="F43" s="19"/>
      <c r="G43" s="19"/>
      <c r="H43" s="19"/>
    </row>
    <row r="44" spans="4:9" x14ac:dyDescent="0.2">
      <c r="E44" s="19"/>
      <c r="F44" s="19"/>
      <c r="G44" s="19"/>
      <c r="H44" s="19"/>
    </row>
    <row r="45" spans="4:9" x14ac:dyDescent="0.2">
      <c r="E45" s="19"/>
      <c r="F45" s="19"/>
      <c r="G45" s="19"/>
      <c r="H45" s="19"/>
    </row>
    <row r="46" spans="4:9" x14ac:dyDescent="0.2">
      <c r="E46" s="19"/>
      <c r="F46" s="19"/>
      <c r="G46" s="19"/>
      <c r="H46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AE6FF-4412-B447-BF7D-E5A86AD9FDEB}">
  <dimension ref="A2:R39"/>
  <sheetViews>
    <sheetView workbookViewId="0">
      <selection activeCell="B24" sqref="B24"/>
    </sheetView>
  </sheetViews>
  <sheetFormatPr baseColWidth="10" defaultRowHeight="16" x14ac:dyDescent="0.2"/>
  <cols>
    <col min="13" max="13" width="11.6640625" bestFit="1" customWidth="1"/>
    <col min="14" max="14" width="12.6640625" bestFit="1" customWidth="1"/>
    <col min="15" max="15" width="11.6640625" bestFit="1" customWidth="1"/>
  </cols>
  <sheetData>
    <row r="2" spans="1:17" x14ac:dyDescent="0.2">
      <c r="A2" t="s">
        <v>16</v>
      </c>
    </row>
    <row r="3" spans="1:17" x14ac:dyDescent="0.2">
      <c r="B3" t="s">
        <v>17</v>
      </c>
    </row>
    <row r="4" spans="1:17" x14ac:dyDescent="0.2">
      <c r="B4" t="s">
        <v>18</v>
      </c>
    </row>
    <row r="6" spans="1:17" ht="17" thickBot="1" x14ac:dyDescent="0.25">
      <c r="B6" t="s">
        <v>23</v>
      </c>
      <c r="M6" t="s">
        <v>24</v>
      </c>
    </row>
    <row r="7" spans="1:17" ht="17" thickBot="1" x14ac:dyDescent="0.25">
      <c r="F7" s="3"/>
      <c r="G7" s="5" t="s">
        <v>21</v>
      </c>
      <c r="I7" t="s">
        <v>22</v>
      </c>
    </row>
    <row r="8" spans="1:17" x14ac:dyDescent="0.2">
      <c r="B8" s="3"/>
      <c r="C8" s="4">
        <v>2011</v>
      </c>
      <c r="D8" s="5">
        <v>2019</v>
      </c>
      <c r="F8" s="6"/>
      <c r="G8" s="8"/>
    </row>
    <row r="9" spans="1:17" x14ac:dyDescent="0.2">
      <c r="B9" s="6" t="s">
        <v>4</v>
      </c>
      <c r="C9" s="7">
        <v>0.55000000000000004</v>
      </c>
      <c r="D9" s="8">
        <v>0.28000000000000003</v>
      </c>
      <c r="F9" s="6" t="s">
        <v>4</v>
      </c>
      <c r="G9" s="15">
        <f>(D9-C9)/($D$8-$C$8)</f>
        <v>-3.3750000000000002E-2</v>
      </c>
    </row>
    <row r="10" spans="1:17" x14ac:dyDescent="0.2">
      <c r="B10" s="6" t="s">
        <v>19</v>
      </c>
      <c r="C10" s="7">
        <v>0.25</v>
      </c>
      <c r="D10" s="8">
        <v>0.47</v>
      </c>
      <c r="F10" s="6" t="s">
        <v>19</v>
      </c>
      <c r="G10" s="15">
        <f>(D10-C10)/($D$8-$C$8)</f>
        <v>2.7499999999999997E-2</v>
      </c>
    </row>
    <row r="11" spans="1:17" ht="17" thickBot="1" x14ac:dyDescent="0.25">
      <c r="B11" s="6" t="s">
        <v>20</v>
      </c>
      <c r="C11" s="7">
        <v>0.16</v>
      </c>
      <c r="D11" s="8">
        <v>0.2</v>
      </c>
      <c r="F11" s="10" t="s">
        <v>20</v>
      </c>
      <c r="G11" s="16">
        <f>(D11-C11)/($D$8-$C$8)</f>
        <v>5.000000000000001E-3</v>
      </c>
    </row>
    <row r="12" spans="1:17" ht="17" thickBot="1" x14ac:dyDescent="0.25">
      <c r="B12" s="10"/>
      <c r="C12" s="11"/>
      <c r="D12" s="14"/>
    </row>
    <row r="16" spans="1:17" x14ac:dyDescent="0.2">
      <c r="I16" t="s">
        <v>26</v>
      </c>
      <c r="Q16" t="s">
        <v>28</v>
      </c>
    </row>
    <row r="17" spans="2:18" x14ac:dyDescent="0.2">
      <c r="H17" t="s">
        <v>4</v>
      </c>
      <c r="I17" t="s">
        <v>19</v>
      </c>
      <c r="J17" t="s">
        <v>25</v>
      </c>
      <c r="K17" t="s">
        <v>27</v>
      </c>
      <c r="P17" t="s">
        <v>4</v>
      </c>
      <c r="Q17" t="s">
        <v>19</v>
      </c>
      <c r="R17" t="s">
        <v>25</v>
      </c>
    </row>
    <row r="18" spans="2:18" x14ac:dyDescent="0.2">
      <c r="F18">
        <v>2020</v>
      </c>
      <c r="G18">
        <v>100</v>
      </c>
      <c r="H18">
        <v>0.33</v>
      </c>
      <c r="I18">
        <v>0.47</v>
      </c>
      <c r="J18">
        <v>0.2</v>
      </c>
      <c r="K18">
        <f>SUM(H18:J18)</f>
        <v>1</v>
      </c>
      <c r="P18" s="17">
        <f>H18*G18</f>
        <v>33</v>
      </c>
      <c r="Q18" s="17">
        <f>I18*G18</f>
        <v>47</v>
      </c>
      <c r="R18" s="17">
        <f>J18*G18</f>
        <v>20</v>
      </c>
    </row>
    <row r="19" spans="2:18" x14ac:dyDescent="0.2">
      <c r="F19">
        <v>2021</v>
      </c>
      <c r="G19">
        <f>G18*1.025</f>
        <v>102.49999999999999</v>
      </c>
      <c r="H19">
        <f>H18-0.034</f>
        <v>0.29600000000000004</v>
      </c>
      <c r="I19">
        <f>I18+0.028</f>
        <v>0.498</v>
      </c>
      <c r="J19">
        <f>J18+0.005</f>
        <v>0.20500000000000002</v>
      </c>
      <c r="K19">
        <f t="shared" ref="K19:K39" si="0">SUM(H19:J19)</f>
        <v>0.99900000000000011</v>
      </c>
      <c r="P19" s="17">
        <f>H19*G19</f>
        <v>30.34</v>
      </c>
      <c r="Q19" s="17">
        <f>I19*G19</f>
        <v>51.044999999999995</v>
      </c>
      <c r="R19" s="17">
        <f>J19*G19</f>
        <v>21.012499999999999</v>
      </c>
    </row>
    <row r="20" spans="2:18" x14ac:dyDescent="0.2">
      <c r="F20">
        <v>2022</v>
      </c>
      <c r="G20">
        <f t="shared" ref="G20:G39" si="1">G19*1.025</f>
        <v>105.06249999999997</v>
      </c>
      <c r="H20">
        <f>H19-0.034</f>
        <v>0.26200000000000001</v>
      </c>
      <c r="I20">
        <f t="shared" ref="I20:I23" si="2">I19+0.028</f>
        <v>0.52600000000000002</v>
      </c>
      <c r="J20">
        <f t="shared" ref="J20:J23" si="3">J19+0.005</f>
        <v>0.21000000000000002</v>
      </c>
      <c r="K20">
        <f t="shared" si="0"/>
        <v>0.998</v>
      </c>
      <c r="P20" s="17">
        <f>H20*G20</f>
        <v>27.526374999999994</v>
      </c>
      <c r="Q20" s="17">
        <f>I20*G20</f>
        <v>55.262874999999987</v>
      </c>
      <c r="R20" s="17">
        <f>J20*G20</f>
        <v>22.063124999999996</v>
      </c>
    </row>
    <row r="21" spans="2:18" x14ac:dyDescent="0.2">
      <c r="F21">
        <v>2023</v>
      </c>
      <c r="G21">
        <f t="shared" si="1"/>
        <v>107.68906249999996</v>
      </c>
      <c r="H21">
        <f t="shared" ref="H21:H25" si="4">H20-0.034</f>
        <v>0.22800000000000001</v>
      </c>
      <c r="I21">
        <f t="shared" si="2"/>
        <v>0.55400000000000005</v>
      </c>
      <c r="J21">
        <f t="shared" si="3"/>
        <v>0.21500000000000002</v>
      </c>
      <c r="K21">
        <f t="shared" si="0"/>
        <v>0.99700000000000011</v>
      </c>
      <c r="P21" s="17">
        <f>H21*G21</f>
        <v>24.553106249999992</v>
      </c>
      <c r="Q21" s="17">
        <f>I21*G21</f>
        <v>59.659740624999984</v>
      </c>
      <c r="R21" s="17">
        <f>J21*G21</f>
        <v>23.153148437499993</v>
      </c>
    </row>
    <row r="22" spans="2:18" x14ac:dyDescent="0.2">
      <c r="F22">
        <v>2024</v>
      </c>
      <c r="G22">
        <f t="shared" si="1"/>
        <v>110.38128906249996</v>
      </c>
      <c r="H22">
        <f t="shared" si="4"/>
        <v>0.19400000000000001</v>
      </c>
      <c r="I22">
        <f t="shared" si="2"/>
        <v>0.58200000000000007</v>
      </c>
      <c r="J22">
        <f t="shared" si="3"/>
        <v>0.22000000000000003</v>
      </c>
      <c r="K22">
        <f t="shared" si="0"/>
        <v>0.996</v>
      </c>
      <c r="P22" s="17">
        <f>H22*G22</f>
        <v>21.413970078124994</v>
      </c>
      <c r="Q22" s="17">
        <f>I22*G22</f>
        <v>64.241910234374984</v>
      </c>
      <c r="R22" s="17">
        <f>J22*G22</f>
        <v>24.283883593749994</v>
      </c>
    </row>
    <row r="23" spans="2:18" x14ac:dyDescent="0.2">
      <c r="F23">
        <v>2025</v>
      </c>
      <c r="G23">
        <f t="shared" si="1"/>
        <v>113.14082128906244</v>
      </c>
      <c r="H23">
        <f t="shared" si="4"/>
        <v>0.16</v>
      </c>
      <c r="I23">
        <f t="shared" si="2"/>
        <v>0.6100000000000001</v>
      </c>
      <c r="J23">
        <f t="shared" si="3"/>
        <v>0.22500000000000003</v>
      </c>
      <c r="K23">
        <f t="shared" si="0"/>
        <v>0.99500000000000011</v>
      </c>
      <c r="P23" s="17">
        <f>H23*G23</f>
        <v>18.102531406249991</v>
      </c>
      <c r="Q23" s="17">
        <f>I23*G23</f>
        <v>69.015900986328106</v>
      </c>
      <c r="R23" s="17">
        <f>J23*G23</f>
        <v>25.456684790039052</v>
      </c>
    </row>
    <row r="24" spans="2:18" x14ac:dyDescent="0.2">
      <c r="B24">
        <f>0.28*1110388</f>
        <v>310908.64</v>
      </c>
      <c r="F24">
        <v>2026</v>
      </c>
      <c r="G24">
        <f t="shared" si="1"/>
        <v>115.96934182128899</v>
      </c>
      <c r="H24">
        <v>0.15</v>
      </c>
      <c r="I24">
        <v>0.6</v>
      </c>
      <c r="J24">
        <v>0.22500000000000001</v>
      </c>
      <c r="K24">
        <f t="shared" si="0"/>
        <v>0.97499999999999998</v>
      </c>
      <c r="P24" s="17">
        <f>H24*G24</f>
        <v>17.395401273193347</v>
      </c>
      <c r="Q24" s="17">
        <f>I24*G24</f>
        <v>69.581605092773387</v>
      </c>
      <c r="R24" s="17">
        <f>J24*G24</f>
        <v>26.093101909790025</v>
      </c>
    </row>
    <row r="25" spans="2:18" x14ac:dyDescent="0.2">
      <c r="F25">
        <v>2027</v>
      </c>
      <c r="G25">
        <f t="shared" si="1"/>
        <v>118.8685753668212</v>
      </c>
      <c r="H25">
        <v>0.15</v>
      </c>
      <c r="I25">
        <v>0.6</v>
      </c>
      <c r="J25">
        <v>0.22500000000000001</v>
      </c>
      <c r="K25">
        <f t="shared" si="0"/>
        <v>0.97499999999999998</v>
      </c>
      <c r="P25" s="17">
        <f>H25*G25</f>
        <v>17.830286305023179</v>
      </c>
      <c r="Q25" s="17">
        <f>I25*G25</f>
        <v>71.321145220092717</v>
      </c>
      <c r="R25" s="17">
        <f>J25*G25</f>
        <v>26.745429457534772</v>
      </c>
    </row>
    <row r="26" spans="2:18" x14ac:dyDescent="0.2">
      <c r="F26">
        <v>2028</v>
      </c>
      <c r="G26">
        <f t="shared" si="1"/>
        <v>121.84028975099173</v>
      </c>
      <c r="H26">
        <v>0.15</v>
      </c>
      <c r="I26">
        <v>0.6</v>
      </c>
      <c r="J26">
        <v>0.22500000000000001</v>
      </c>
      <c r="K26">
        <f t="shared" si="0"/>
        <v>0.97499999999999998</v>
      </c>
      <c r="P26" s="17">
        <f>H26*G26</f>
        <v>18.276043462648758</v>
      </c>
      <c r="Q26" s="17">
        <f>I26*G26</f>
        <v>73.104173850595032</v>
      </c>
      <c r="R26" s="17">
        <f>J26*G26</f>
        <v>27.414065193973141</v>
      </c>
    </row>
    <row r="27" spans="2:18" x14ac:dyDescent="0.2">
      <c r="F27">
        <v>2029</v>
      </c>
      <c r="G27">
        <f t="shared" si="1"/>
        <v>124.88629699476651</v>
      </c>
      <c r="H27">
        <v>0.15</v>
      </c>
      <c r="I27">
        <v>0.6</v>
      </c>
      <c r="J27">
        <v>0.22500000000000001</v>
      </c>
      <c r="K27">
        <f t="shared" si="0"/>
        <v>0.97499999999999998</v>
      </c>
      <c r="P27" s="17">
        <f>H27*G27</f>
        <v>18.732944549214977</v>
      </c>
      <c r="Q27" s="17">
        <f>I27*G27</f>
        <v>74.931778196859909</v>
      </c>
      <c r="R27" s="17">
        <f>J27*G27</f>
        <v>28.099416823822466</v>
      </c>
    </row>
    <row r="28" spans="2:18" x14ac:dyDescent="0.2">
      <c r="F28">
        <v>2030</v>
      </c>
      <c r="G28">
        <f t="shared" si="1"/>
        <v>128.00845441963565</v>
      </c>
      <c r="H28">
        <v>0.15</v>
      </c>
      <c r="I28">
        <v>0.6</v>
      </c>
      <c r="J28">
        <v>0.22500000000000001</v>
      </c>
      <c r="K28">
        <f t="shared" si="0"/>
        <v>0.97499999999999998</v>
      </c>
      <c r="P28" s="17">
        <f>H28*G28</f>
        <v>19.201268162945347</v>
      </c>
      <c r="Q28" s="17">
        <f>I28*G28</f>
        <v>76.805072651781387</v>
      </c>
      <c r="R28" s="17">
        <f>J28*G28</f>
        <v>28.801902244418024</v>
      </c>
    </row>
    <row r="29" spans="2:18" x14ac:dyDescent="0.2">
      <c r="F29">
        <v>2031</v>
      </c>
      <c r="G29">
        <f t="shared" si="1"/>
        <v>131.20866578012652</v>
      </c>
      <c r="H29">
        <v>0.15</v>
      </c>
      <c r="I29">
        <v>0.6</v>
      </c>
      <c r="J29">
        <v>0.22500000000000001</v>
      </c>
      <c r="K29">
        <f t="shared" si="0"/>
        <v>0.97499999999999998</v>
      </c>
      <c r="P29" s="17">
        <f>H29*G29</f>
        <v>19.681299867018978</v>
      </c>
      <c r="Q29" s="17">
        <f>I29*G29</f>
        <v>78.725199468075914</v>
      </c>
      <c r="R29" s="17">
        <f>J29*G29</f>
        <v>29.521949800528468</v>
      </c>
    </row>
    <row r="30" spans="2:18" x14ac:dyDescent="0.2">
      <c r="F30">
        <v>2032</v>
      </c>
      <c r="G30">
        <f t="shared" si="1"/>
        <v>134.48888242462968</v>
      </c>
      <c r="H30">
        <v>0.15</v>
      </c>
      <c r="I30">
        <v>0.6</v>
      </c>
      <c r="J30">
        <v>0.22500000000000001</v>
      </c>
      <c r="K30">
        <f t="shared" si="0"/>
        <v>0.97499999999999998</v>
      </c>
      <c r="P30" s="17">
        <f>H30*G30</f>
        <v>20.173332363694453</v>
      </c>
      <c r="Q30" s="17">
        <f>I30*G30</f>
        <v>80.69332945477781</v>
      </c>
      <c r="R30" s="17">
        <f>J30*G30</f>
        <v>30.259998545541677</v>
      </c>
    </row>
    <row r="31" spans="2:18" x14ac:dyDescent="0.2">
      <c r="F31">
        <v>2033</v>
      </c>
      <c r="G31">
        <f t="shared" si="1"/>
        <v>137.8511044852454</v>
      </c>
      <c r="H31">
        <v>0.15</v>
      </c>
      <c r="I31">
        <v>0.6</v>
      </c>
      <c r="J31">
        <v>0.22500000000000001</v>
      </c>
      <c r="K31">
        <f t="shared" si="0"/>
        <v>0.97499999999999998</v>
      </c>
      <c r="P31" s="17">
        <f>H31*G31</f>
        <v>20.677665672786809</v>
      </c>
      <c r="Q31" s="17">
        <f>I31*G31</f>
        <v>82.710662691147235</v>
      </c>
      <c r="R31" s="17">
        <f>J31*G31</f>
        <v>31.016498509180217</v>
      </c>
    </row>
    <row r="32" spans="2:18" x14ac:dyDescent="0.2">
      <c r="F32">
        <v>2034</v>
      </c>
      <c r="G32">
        <f t="shared" si="1"/>
        <v>141.29738209737653</v>
      </c>
      <c r="H32">
        <v>0.15</v>
      </c>
      <c r="I32">
        <v>0.6</v>
      </c>
      <c r="J32">
        <v>0.22500000000000001</v>
      </c>
      <c r="K32">
        <f t="shared" si="0"/>
        <v>0.97499999999999998</v>
      </c>
      <c r="P32" s="17">
        <f>H32*G32</f>
        <v>21.194607314606479</v>
      </c>
      <c r="Q32" s="17">
        <f>I32*G32</f>
        <v>84.778429258425916</v>
      </c>
      <c r="R32" s="17">
        <f>J32*G32</f>
        <v>31.791910971909719</v>
      </c>
    </row>
    <row r="33" spans="6:18" x14ac:dyDescent="0.2">
      <c r="F33">
        <v>2035</v>
      </c>
      <c r="G33">
        <f t="shared" si="1"/>
        <v>144.82981664981094</v>
      </c>
      <c r="H33">
        <v>0.15</v>
      </c>
      <c r="I33">
        <v>0.6</v>
      </c>
      <c r="J33">
        <v>0.22500000000000001</v>
      </c>
      <c r="K33">
        <f t="shared" si="0"/>
        <v>0.97499999999999998</v>
      </c>
      <c r="P33" s="17">
        <f>H33*G33</f>
        <v>21.724472497471641</v>
      </c>
      <c r="Q33" s="17">
        <f>I33*G33</f>
        <v>86.897889989886565</v>
      </c>
      <c r="R33" s="17">
        <f>J33*G33</f>
        <v>32.586708746207464</v>
      </c>
    </row>
    <row r="34" spans="6:18" x14ac:dyDescent="0.2">
      <c r="F34">
        <v>2036</v>
      </c>
      <c r="G34">
        <f t="shared" si="1"/>
        <v>148.45056206605619</v>
      </c>
      <c r="H34">
        <v>0.15</v>
      </c>
      <c r="I34">
        <v>0.6</v>
      </c>
      <c r="J34">
        <v>0.22500000000000001</v>
      </c>
      <c r="K34">
        <f t="shared" si="0"/>
        <v>0.97499999999999998</v>
      </c>
      <c r="P34" s="17">
        <f>H34*G34</f>
        <v>22.267584309908429</v>
      </c>
      <c r="Q34" s="17">
        <f>I34*G34</f>
        <v>89.070337239633716</v>
      </c>
      <c r="R34" s="17">
        <f>J34*G34</f>
        <v>33.401376464862643</v>
      </c>
    </row>
    <row r="35" spans="6:18" x14ac:dyDescent="0.2">
      <c r="F35">
        <v>2037</v>
      </c>
      <c r="G35">
        <f t="shared" si="1"/>
        <v>152.16182611770759</v>
      </c>
      <c r="H35">
        <v>0.15</v>
      </c>
      <c r="I35">
        <v>0.6</v>
      </c>
      <c r="J35">
        <v>0.22500000000000001</v>
      </c>
      <c r="K35">
        <f t="shared" si="0"/>
        <v>0.97499999999999998</v>
      </c>
      <c r="P35" s="17">
        <f>H35*G35</f>
        <v>22.824273917656139</v>
      </c>
      <c r="Q35" s="17">
        <f>I35*G35</f>
        <v>91.297095670624557</v>
      </c>
      <c r="R35" s="17">
        <f>J35*G35</f>
        <v>34.236410876484207</v>
      </c>
    </row>
    <row r="36" spans="6:18" x14ac:dyDescent="0.2">
      <c r="F36">
        <v>2038</v>
      </c>
      <c r="G36">
        <f t="shared" si="1"/>
        <v>155.96587177065027</v>
      </c>
      <c r="H36">
        <v>0.15</v>
      </c>
      <c r="I36">
        <v>0.6</v>
      </c>
      <c r="J36">
        <v>0.22500000000000001</v>
      </c>
      <c r="K36">
        <f t="shared" si="0"/>
        <v>0.97499999999999998</v>
      </c>
      <c r="P36" s="17">
        <f>H36*G36</f>
        <v>23.394880765597538</v>
      </c>
      <c r="Q36" s="17">
        <f>I36*G36</f>
        <v>93.579523062390152</v>
      </c>
      <c r="R36" s="17">
        <f>J36*G36</f>
        <v>35.092321148396309</v>
      </c>
    </row>
    <row r="37" spans="6:18" x14ac:dyDescent="0.2">
      <c r="F37">
        <v>2039</v>
      </c>
      <c r="G37">
        <f t="shared" si="1"/>
        <v>159.86501856491651</v>
      </c>
      <c r="H37">
        <v>0.15</v>
      </c>
      <c r="I37">
        <v>0.6</v>
      </c>
      <c r="J37">
        <v>0.22500000000000001</v>
      </c>
      <c r="K37">
        <f t="shared" si="0"/>
        <v>0.97499999999999998</v>
      </c>
      <c r="P37" s="17">
        <f>H37*G37</f>
        <v>23.979752784737475</v>
      </c>
      <c r="Q37" s="17">
        <f>I37*G37</f>
        <v>95.919011138949898</v>
      </c>
      <c r="R37" s="17">
        <f>J37*G37</f>
        <v>35.969629177106214</v>
      </c>
    </row>
    <row r="38" spans="6:18" x14ac:dyDescent="0.2">
      <c r="F38">
        <v>2040</v>
      </c>
      <c r="G38">
        <f t="shared" si="1"/>
        <v>163.86164402903941</v>
      </c>
      <c r="H38">
        <v>0.15</v>
      </c>
      <c r="I38">
        <v>0.6</v>
      </c>
      <c r="J38">
        <v>0.22500000000000001</v>
      </c>
      <c r="K38">
        <f t="shared" si="0"/>
        <v>0.97499999999999998</v>
      </c>
      <c r="P38" s="17">
        <f>H38*G38</f>
        <v>24.579246604355912</v>
      </c>
      <c r="Q38" s="17">
        <f>I38*G38</f>
        <v>98.316986417423649</v>
      </c>
      <c r="R38" s="17">
        <f>J38*G38</f>
        <v>36.868869906533867</v>
      </c>
    </row>
    <row r="39" spans="6:18" x14ac:dyDescent="0.2">
      <c r="F39">
        <v>2041</v>
      </c>
      <c r="G39">
        <f t="shared" si="1"/>
        <v>167.95818512976538</v>
      </c>
      <c r="H39">
        <v>0.15</v>
      </c>
      <c r="I39">
        <v>0.6</v>
      </c>
      <c r="J39">
        <v>0.22500000000000001</v>
      </c>
      <c r="K39">
        <f t="shared" si="0"/>
        <v>0.97499999999999998</v>
      </c>
      <c r="P39" s="17">
        <f>H39*G39</f>
        <v>25.193727769464807</v>
      </c>
      <c r="Q39" s="17">
        <f>I39*G39</f>
        <v>100.77491107785923</v>
      </c>
      <c r="R39" s="17">
        <f>J39*G39</f>
        <v>37.790591654197215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14EA8-78CD-6247-B16D-D4A07FEC1D37}">
  <dimension ref="A2:A3"/>
  <sheetViews>
    <sheetView workbookViewId="0">
      <selection activeCell="C5" sqref="C5"/>
    </sheetView>
  </sheetViews>
  <sheetFormatPr baseColWidth="10" defaultRowHeight="16" x14ac:dyDescent="0.2"/>
  <sheetData>
    <row r="2" spans="1:1" x14ac:dyDescent="0.2">
      <c r="A2" t="s">
        <v>0</v>
      </c>
    </row>
    <row r="3" spans="1:1" x14ac:dyDescent="0.2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2021-07-20T04:33:49Z</dcterms:created>
  <dcterms:modified xsi:type="dcterms:W3CDTF">2021-07-22T02:24:29Z</dcterms:modified>
</cp:coreProperties>
</file>