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ffox/Dropbox (Grattan Institute)/Transport Program/Project - Electric vehicles/Analysis/efficiency-standards-analysis/cba-standards/cba-standards/data/ubs/"/>
    </mc:Choice>
  </mc:AlternateContent>
  <xr:revisionPtr revIDLastSave="0" documentId="13_ncr:1_{FD54EADF-760A-694F-B3E5-07CE3BCBB345}" xr6:coauthVersionLast="46" xr6:coauthVersionMax="46" xr10:uidLastSave="{00000000-0000-0000-0000-000000000000}"/>
  <bookViews>
    <workbookView xWindow="0" yWindow="0" windowWidth="35840" windowHeight="22400" xr2:uid="{76AA8E59-0B67-9747-87E9-8C0E1B054BA5}"/>
  </bookViews>
  <sheets>
    <sheet name="r-input-costs" sheetId="3" r:id="rId1"/>
    <sheet name="ev-costs-w-notes" sheetId="4" r:id="rId2"/>
    <sheet name="ice-costs-w-notes" sheetId="2" r:id="rId3"/>
    <sheet name="Notes data" sheetId="1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3" l="1"/>
  <c r="C4" i="2"/>
  <c r="E2" i="2"/>
  <c r="D2" i="2"/>
  <c r="D3" i="2"/>
  <c r="L9" i="1"/>
  <c r="L8" i="1"/>
  <c r="L7" i="1"/>
  <c r="E3" i="2" l="1"/>
  <c r="E4" i="2" s="1"/>
  <c r="D4" i="2"/>
</calcChain>
</file>

<file path=xl/sharedStrings.xml><?xml version="1.0" encoding="utf-8"?>
<sst xmlns="http://schemas.openxmlformats.org/spreadsheetml/2006/main" count="164" uniqueCount="59">
  <si>
    <t xml:space="preserve">From </t>
  </si>
  <si>
    <t>https://neo.ubs.com/shared/d1wkuDlEbYPjF/</t>
  </si>
  <si>
    <t>page 19</t>
  </si>
  <si>
    <t>cumulative</t>
  </si>
  <si>
    <t>inidividual</t>
  </si>
  <si>
    <t>indirect costs (other overhead)</t>
  </si>
  <si>
    <t>other direct costs</t>
  </si>
  <si>
    <t>direct powertrain costs</t>
  </si>
  <si>
    <t>Extracted data (US 2017 dollars)</t>
  </si>
  <si>
    <t>passenger</t>
  </si>
  <si>
    <t>suv</t>
  </si>
  <si>
    <t>lcv</t>
  </si>
  <si>
    <t>conventional-powertrain</t>
  </si>
  <si>
    <t>cost_type</t>
  </si>
  <si>
    <t>other direct</t>
  </si>
  <si>
    <t>indirect costs</t>
  </si>
  <si>
    <t>(this is the figure given but we can assume it's 20.5% of direct costs according to ICCT US ev costs through 2030 paper)</t>
  </si>
  <si>
    <t>Notes</t>
  </si>
  <si>
    <t>suv costs - powertrain</t>
  </si>
  <si>
    <t>suv costs - other direct</t>
  </si>
  <si>
    <t>type</t>
  </si>
  <si>
    <t>conventional</t>
  </si>
  <si>
    <t>passenger costs - powertrain</t>
  </si>
  <si>
    <t>scaled by 18% upwards as per icct methodology (to match the avergae power of us cars, which is similar to aus)</t>
  </si>
  <si>
    <t>scaled by 74% upwards as per icct methodology</t>
  </si>
  <si>
    <t>scaled by 21% for suvs as per icct</t>
  </si>
  <si>
    <t>passenger costs - other direct</t>
  </si>
  <si>
    <t>scaled by 6% as per icct</t>
  </si>
  <si>
    <t>base</t>
  </si>
  <si>
    <t>indirect_costs</t>
  </si>
  <si>
    <t>other_direct_costs</t>
  </si>
  <si>
    <t>powertrain_costs</t>
  </si>
  <si>
    <t>vehicle_type</t>
  </si>
  <si>
    <t>cost_us_2017</t>
  </si>
  <si>
    <t>electric</t>
  </si>
  <si>
    <t>battery pack</t>
  </si>
  <si>
    <t>thermal management</t>
  </si>
  <si>
    <t>power_distribution_module</t>
  </si>
  <si>
    <t>inverter_converter</t>
  </si>
  <si>
    <t>electric_drive_module</t>
  </si>
  <si>
    <t>dc_dc_converter</t>
  </si>
  <si>
    <t>electric_vehicle_comunication_controller</t>
  </si>
  <si>
    <t>vehicle_interface_module</t>
  </si>
  <si>
    <t>high_voltage_cables</t>
  </si>
  <si>
    <t>on_board_charger</t>
  </si>
  <si>
    <t>charging_cord</t>
  </si>
  <si>
    <t>notes</t>
  </si>
  <si>
    <t>from the estimates in the ubs doc, we have taken the ubs number, unless there is no estimate, then we use the munro numbers highlighted in blue</t>
  </si>
  <si>
    <t>other_direct</t>
  </si>
  <si>
    <t>year</t>
  </si>
  <si>
    <t>all estimates are taken from the base car model, not with additions</t>
  </si>
  <si>
    <t>the numbers for indirect costs come from icct 2019 (update on electric vehicle costs in th eunited states through 2030), page 5</t>
  </si>
  <si>
    <t>The other data (the EV data) is extracted from pages 26 and 43 of ubs</t>
  </si>
  <si>
    <t>Some datapoints from icct 2019 have also been incorperated</t>
  </si>
  <si>
    <t>https://theicct.org/publications/update-US-2030-electric-vehicle-cost</t>
  </si>
  <si>
    <t>page 5 particularly</t>
  </si>
  <si>
    <t>cost_type_2</t>
  </si>
  <si>
    <t>cost_type_1</t>
  </si>
  <si>
    <t>battery_costs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</si>
</sst>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Border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214792</xdr:colOff>
      <xdr:row>17</xdr:row>
      <xdr:rowOff>63500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17F108C-E54F-704D-9E24-3F9F3E353C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818792" cy="35433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23DD3-6618-2C45-9661-2CF400265BBC}">
  <dimension ref="A1:I30"/>
  <sheetViews>
    <sheetView tabSelected="1" workbookViewId="0">
      <selection activeCell="D10" sqref="D10"/>
    </sheetView>
  </sheetViews>
  <sheetFormatPr baseColWidth="10" defaultRowHeight="16" x14ac:dyDescent="0.2"/>
  <cols>
    <col min="1" max="1" width="21.33203125" style="11" customWidth="1"/>
    <col min="2" max="3" width="20.1640625" style="11" customWidth="1"/>
    <col min="4" max="4" width="37.6640625" style="11" customWidth="1"/>
    <col min="5" max="5" width="14.83203125" style="11" customWidth="1"/>
    <col min="6" max="16384" width="10.83203125" style="11"/>
  </cols>
  <sheetData>
    <row r="1" spans="1:9" x14ac:dyDescent="0.2">
      <c r="A1" s="10" t="s">
        <v>32</v>
      </c>
      <c r="B1" s="11" t="s">
        <v>49</v>
      </c>
      <c r="C1" s="11" t="s">
        <v>57</v>
      </c>
      <c r="D1" s="10" t="s">
        <v>56</v>
      </c>
      <c r="E1" s="10" t="s">
        <v>33</v>
      </c>
    </row>
    <row r="2" spans="1:9" x14ac:dyDescent="0.2">
      <c r="A2" s="10" t="s">
        <v>21</v>
      </c>
      <c r="B2" s="11">
        <v>2017</v>
      </c>
      <c r="C2" s="10" t="s">
        <v>29</v>
      </c>
      <c r="D2" s="10" t="s">
        <v>29</v>
      </c>
      <c r="E2" s="11">
        <f>(E4+I4)*0.205</f>
        <v>1397.1467499999999</v>
      </c>
    </row>
    <row r="3" spans="1:9" x14ac:dyDescent="0.2">
      <c r="A3" s="10" t="s">
        <v>21</v>
      </c>
      <c r="B3" s="11">
        <v>2017</v>
      </c>
      <c r="C3" s="10" t="s">
        <v>30</v>
      </c>
      <c r="D3" s="10" t="s">
        <v>30</v>
      </c>
      <c r="E3" s="10">
        <v>11950.150000000001</v>
      </c>
    </row>
    <row r="4" spans="1:9" x14ac:dyDescent="0.2">
      <c r="A4" s="10" t="s">
        <v>21</v>
      </c>
      <c r="B4" s="11">
        <v>2017</v>
      </c>
      <c r="C4" s="10" t="s">
        <v>31</v>
      </c>
      <c r="D4" s="10" t="s">
        <v>31</v>
      </c>
      <c r="E4" s="11">
        <v>6815.3499999999995</v>
      </c>
      <c r="I4"/>
    </row>
    <row r="5" spans="1:9" x14ac:dyDescent="0.2">
      <c r="A5" s="11" t="s">
        <v>34</v>
      </c>
      <c r="B5" s="11">
        <v>2017</v>
      </c>
      <c r="C5" s="10" t="s">
        <v>58</v>
      </c>
      <c r="D5" s="11" t="s">
        <v>35</v>
      </c>
      <c r="E5" s="11">
        <v>11500</v>
      </c>
    </row>
    <row r="6" spans="1:9" x14ac:dyDescent="0.2">
      <c r="A6" s="11" t="s">
        <v>34</v>
      </c>
      <c r="B6" s="11">
        <v>2017</v>
      </c>
      <c r="C6" s="10" t="s">
        <v>31</v>
      </c>
      <c r="D6" s="11" t="s">
        <v>36</v>
      </c>
      <c r="E6" s="11">
        <v>250</v>
      </c>
    </row>
    <row r="7" spans="1:9" x14ac:dyDescent="0.2">
      <c r="A7" s="11" t="s">
        <v>34</v>
      </c>
      <c r="B7" s="11">
        <v>2017</v>
      </c>
      <c r="C7" s="10" t="s">
        <v>31</v>
      </c>
      <c r="D7" s="11" t="s">
        <v>37</v>
      </c>
      <c r="E7" s="11">
        <v>250</v>
      </c>
    </row>
    <row r="8" spans="1:9" x14ac:dyDescent="0.2">
      <c r="A8" s="11" t="s">
        <v>34</v>
      </c>
      <c r="B8" s="11">
        <v>2017</v>
      </c>
      <c r="C8" s="10" t="s">
        <v>31</v>
      </c>
      <c r="D8" s="11" t="s">
        <v>38</v>
      </c>
      <c r="E8" s="11">
        <v>700</v>
      </c>
    </row>
    <row r="9" spans="1:9" x14ac:dyDescent="0.2">
      <c r="A9" s="11" t="s">
        <v>34</v>
      </c>
      <c r="B9" s="11">
        <v>2017</v>
      </c>
      <c r="C9" s="10" t="s">
        <v>31</v>
      </c>
      <c r="D9" s="11" t="s">
        <v>39</v>
      </c>
      <c r="E9" s="11">
        <v>1550</v>
      </c>
    </row>
    <row r="10" spans="1:9" x14ac:dyDescent="0.2">
      <c r="A10" s="11" t="s">
        <v>34</v>
      </c>
      <c r="B10" s="11">
        <v>2017</v>
      </c>
      <c r="C10" s="10" t="s">
        <v>31</v>
      </c>
      <c r="D10" s="11" t="s">
        <v>40</v>
      </c>
      <c r="E10" s="11">
        <v>150</v>
      </c>
    </row>
    <row r="11" spans="1:9" x14ac:dyDescent="0.2">
      <c r="A11" s="11" t="s">
        <v>34</v>
      </c>
      <c r="B11" s="11">
        <v>2017</v>
      </c>
      <c r="C11" s="10" t="s">
        <v>31</v>
      </c>
      <c r="D11" s="11" t="s">
        <v>41</v>
      </c>
      <c r="E11" s="11">
        <v>51</v>
      </c>
    </row>
    <row r="12" spans="1:9" x14ac:dyDescent="0.2">
      <c r="A12" s="11" t="s">
        <v>34</v>
      </c>
      <c r="B12" s="11">
        <v>2017</v>
      </c>
      <c r="C12" s="10" t="s">
        <v>31</v>
      </c>
      <c r="D12" s="11" t="s">
        <v>42</v>
      </c>
      <c r="E12" s="11">
        <v>100</v>
      </c>
    </row>
    <row r="13" spans="1:9" x14ac:dyDescent="0.2">
      <c r="A13" s="11" t="s">
        <v>34</v>
      </c>
      <c r="B13" s="11">
        <v>2017</v>
      </c>
      <c r="C13" s="10" t="s">
        <v>31</v>
      </c>
      <c r="D13" s="11" t="s">
        <v>43</v>
      </c>
      <c r="E13" s="11">
        <v>335</v>
      </c>
    </row>
    <row r="14" spans="1:9" x14ac:dyDescent="0.2">
      <c r="A14" s="11" t="s">
        <v>34</v>
      </c>
      <c r="B14" s="11">
        <v>2017</v>
      </c>
      <c r="C14" s="10" t="s">
        <v>31</v>
      </c>
      <c r="D14" s="11" t="s">
        <v>44</v>
      </c>
      <c r="E14" s="11">
        <v>273</v>
      </c>
    </row>
    <row r="15" spans="1:9" x14ac:dyDescent="0.2">
      <c r="A15" s="11" t="s">
        <v>34</v>
      </c>
      <c r="B15" s="11">
        <v>2017</v>
      </c>
      <c r="C15" s="10" t="s">
        <v>31</v>
      </c>
      <c r="D15" s="11" t="s">
        <v>45</v>
      </c>
      <c r="E15" s="11">
        <v>150</v>
      </c>
    </row>
    <row r="16" spans="1:9" x14ac:dyDescent="0.2">
      <c r="A16" s="11" t="s">
        <v>34</v>
      </c>
      <c r="B16" s="11">
        <v>2017</v>
      </c>
      <c r="C16" s="11" t="s">
        <v>30</v>
      </c>
      <c r="D16" s="11" t="s">
        <v>30</v>
      </c>
      <c r="E16" s="11">
        <v>12600</v>
      </c>
    </row>
    <row r="17" spans="1:5" x14ac:dyDescent="0.2">
      <c r="A17" s="11" t="s">
        <v>34</v>
      </c>
      <c r="B17" s="11">
        <v>2017</v>
      </c>
      <c r="C17" s="11" t="s">
        <v>29</v>
      </c>
      <c r="D17" s="11" t="s">
        <v>29</v>
      </c>
      <c r="E17" s="11">
        <v>10584</v>
      </c>
    </row>
    <row r="18" spans="1:5" x14ac:dyDescent="0.2">
      <c r="A18" s="11" t="s">
        <v>34</v>
      </c>
      <c r="B18" s="11">
        <v>2025</v>
      </c>
      <c r="C18" s="10" t="s">
        <v>58</v>
      </c>
      <c r="D18" s="11" t="s">
        <v>35</v>
      </c>
      <c r="E18" s="11">
        <v>8000</v>
      </c>
    </row>
    <row r="19" spans="1:5" x14ac:dyDescent="0.2">
      <c r="A19" s="11" t="s">
        <v>34</v>
      </c>
      <c r="B19" s="11">
        <v>2025</v>
      </c>
      <c r="C19" s="10" t="s">
        <v>31</v>
      </c>
      <c r="D19" s="11" t="s">
        <v>36</v>
      </c>
      <c r="E19" s="11">
        <v>225</v>
      </c>
    </row>
    <row r="20" spans="1:5" x14ac:dyDescent="0.2">
      <c r="A20" s="11" t="s">
        <v>34</v>
      </c>
      <c r="B20" s="11">
        <v>2025</v>
      </c>
      <c r="C20" s="10" t="s">
        <v>31</v>
      </c>
      <c r="D20" s="11" t="s">
        <v>37</v>
      </c>
      <c r="E20" s="11">
        <v>295</v>
      </c>
    </row>
    <row r="21" spans="1:5" x14ac:dyDescent="0.2">
      <c r="A21" s="11" t="s">
        <v>34</v>
      </c>
      <c r="B21" s="11">
        <v>2025</v>
      </c>
      <c r="C21" s="10" t="s">
        <v>31</v>
      </c>
      <c r="D21" s="11" t="s">
        <v>38</v>
      </c>
      <c r="E21" s="11">
        <v>523</v>
      </c>
    </row>
    <row r="22" spans="1:5" x14ac:dyDescent="0.2">
      <c r="A22" s="11" t="s">
        <v>34</v>
      </c>
      <c r="B22" s="11">
        <v>2025</v>
      </c>
      <c r="C22" s="10" t="s">
        <v>31</v>
      </c>
      <c r="D22" s="11" t="s">
        <v>39</v>
      </c>
      <c r="E22" s="11">
        <v>1080</v>
      </c>
    </row>
    <row r="23" spans="1:5" x14ac:dyDescent="0.2">
      <c r="A23" s="11" t="s">
        <v>34</v>
      </c>
      <c r="B23" s="11">
        <v>2025</v>
      </c>
      <c r="C23" s="10" t="s">
        <v>31</v>
      </c>
      <c r="D23" s="11" t="s">
        <v>40</v>
      </c>
      <c r="E23" s="11">
        <v>134</v>
      </c>
    </row>
    <row r="24" spans="1:5" x14ac:dyDescent="0.2">
      <c r="A24" s="11" t="s">
        <v>34</v>
      </c>
      <c r="B24" s="11">
        <v>2025</v>
      </c>
      <c r="C24" s="10" t="s">
        <v>31</v>
      </c>
      <c r="D24" s="11" t="s">
        <v>41</v>
      </c>
      <c r="E24" s="11">
        <v>46</v>
      </c>
    </row>
    <row r="25" spans="1:5" x14ac:dyDescent="0.2">
      <c r="A25" s="11" t="s">
        <v>34</v>
      </c>
      <c r="B25" s="11">
        <v>2025</v>
      </c>
      <c r="C25" s="10" t="s">
        <v>31</v>
      </c>
      <c r="D25" s="11" t="s">
        <v>42</v>
      </c>
      <c r="E25" s="11">
        <v>84</v>
      </c>
    </row>
    <row r="26" spans="1:5" x14ac:dyDescent="0.2">
      <c r="A26" s="11" t="s">
        <v>34</v>
      </c>
      <c r="B26" s="11">
        <v>2025</v>
      </c>
      <c r="C26" s="10" t="s">
        <v>31</v>
      </c>
      <c r="D26" s="11" t="s">
        <v>43</v>
      </c>
      <c r="E26" s="11">
        <v>302</v>
      </c>
    </row>
    <row r="27" spans="1:5" x14ac:dyDescent="0.2">
      <c r="A27" s="11" t="s">
        <v>34</v>
      </c>
      <c r="B27" s="11">
        <v>2025</v>
      </c>
      <c r="C27" s="10" t="s">
        <v>31</v>
      </c>
      <c r="D27" s="11" t="s">
        <v>44</v>
      </c>
      <c r="E27" s="11">
        <v>205</v>
      </c>
    </row>
    <row r="28" spans="1:5" x14ac:dyDescent="0.2">
      <c r="A28" s="11" t="s">
        <v>34</v>
      </c>
      <c r="B28" s="11">
        <v>2025</v>
      </c>
      <c r="C28" s="10" t="s">
        <v>31</v>
      </c>
      <c r="D28" s="11" t="s">
        <v>45</v>
      </c>
      <c r="E28" s="11">
        <v>135</v>
      </c>
    </row>
    <row r="29" spans="1:5" x14ac:dyDescent="0.2">
      <c r="A29" s="11" t="s">
        <v>34</v>
      </c>
      <c r="B29" s="11">
        <v>2025</v>
      </c>
      <c r="C29" s="11" t="s">
        <v>30</v>
      </c>
      <c r="D29" s="11" t="s">
        <v>30</v>
      </c>
      <c r="E29" s="11">
        <v>11900</v>
      </c>
    </row>
    <row r="30" spans="1:5" x14ac:dyDescent="0.2">
      <c r="A30" s="11" t="s">
        <v>34</v>
      </c>
      <c r="B30" s="11">
        <v>2025</v>
      </c>
      <c r="C30" s="11" t="s">
        <v>29</v>
      </c>
      <c r="D30" s="11" t="s">
        <v>29</v>
      </c>
      <c r="E30" s="11">
        <v>3200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FAE916-8BF5-6448-924F-232163FB1624}">
  <dimension ref="A1:G27"/>
  <sheetViews>
    <sheetView workbookViewId="0">
      <selection activeCell="G13" sqref="G13:G14"/>
    </sheetView>
  </sheetViews>
  <sheetFormatPr baseColWidth="10" defaultRowHeight="16" x14ac:dyDescent="0.2"/>
  <cols>
    <col min="3" max="3" width="22.1640625" customWidth="1"/>
  </cols>
  <sheetData>
    <row r="1" spans="1:7" x14ac:dyDescent="0.2">
      <c r="A1" t="s">
        <v>20</v>
      </c>
      <c r="B1" t="s">
        <v>49</v>
      </c>
      <c r="C1" t="s">
        <v>13</v>
      </c>
      <c r="D1" t="s">
        <v>28</v>
      </c>
    </row>
    <row r="2" spans="1:7" x14ac:dyDescent="0.2">
      <c r="A2" t="s">
        <v>34</v>
      </c>
      <c r="B2">
        <v>2017</v>
      </c>
      <c r="C2" t="s">
        <v>35</v>
      </c>
      <c r="D2">
        <v>11500</v>
      </c>
      <c r="G2" t="s">
        <v>46</v>
      </c>
    </row>
    <row r="3" spans="1:7" x14ac:dyDescent="0.2">
      <c r="B3">
        <v>2017</v>
      </c>
      <c r="C3" t="s">
        <v>36</v>
      </c>
      <c r="D3">
        <v>250</v>
      </c>
      <c r="G3" t="s">
        <v>47</v>
      </c>
    </row>
    <row r="4" spans="1:7" x14ac:dyDescent="0.2">
      <c r="B4">
        <v>2017</v>
      </c>
      <c r="C4" t="s">
        <v>37</v>
      </c>
      <c r="D4">
        <v>250</v>
      </c>
      <c r="G4" t="s">
        <v>50</v>
      </c>
    </row>
    <row r="5" spans="1:7" x14ac:dyDescent="0.2">
      <c r="B5">
        <v>2017</v>
      </c>
      <c r="C5" t="s">
        <v>38</v>
      </c>
      <c r="D5">
        <v>700</v>
      </c>
      <c r="G5" t="s">
        <v>51</v>
      </c>
    </row>
    <row r="6" spans="1:7" x14ac:dyDescent="0.2">
      <c r="B6">
        <v>2017</v>
      </c>
      <c r="C6" t="s">
        <v>39</v>
      </c>
      <c r="D6">
        <v>1550</v>
      </c>
    </row>
    <row r="7" spans="1:7" x14ac:dyDescent="0.2">
      <c r="B7">
        <v>2017</v>
      </c>
      <c r="C7" t="s">
        <v>40</v>
      </c>
      <c r="D7">
        <v>150</v>
      </c>
    </row>
    <row r="8" spans="1:7" x14ac:dyDescent="0.2">
      <c r="B8">
        <v>2017</v>
      </c>
      <c r="C8" t="s">
        <v>41</v>
      </c>
      <c r="D8">
        <v>51</v>
      </c>
    </row>
    <row r="9" spans="1:7" x14ac:dyDescent="0.2">
      <c r="B9">
        <v>2017</v>
      </c>
      <c r="C9" t="s">
        <v>42</v>
      </c>
      <c r="D9">
        <v>100</v>
      </c>
    </row>
    <row r="10" spans="1:7" x14ac:dyDescent="0.2">
      <c r="B10">
        <v>2017</v>
      </c>
      <c r="C10" t="s">
        <v>43</v>
      </c>
      <c r="D10">
        <v>335</v>
      </c>
    </row>
    <row r="11" spans="1:7" x14ac:dyDescent="0.2">
      <c r="B11">
        <v>2017</v>
      </c>
      <c r="C11" t="s">
        <v>44</v>
      </c>
      <c r="D11">
        <v>273</v>
      </c>
    </row>
    <row r="12" spans="1:7" x14ac:dyDescent="0.2">
      <c r="B12">
        <v>2017</v>
      </c>
      <c r="C12" t="s">
        <v>45</v>
      </c>
      <c r="D12">
        <v>150</v>
      </c>
    </row>
    <row r="13" spans="1:7" x14ac:dyDescent="0.2">
      <c r="B13">
        <v>2017</v>
      </c>
      <c r="C13" t="s">
        <v>48</v>
      </c>
      <c r="D13">
        <v>12600</v>
      </c>
    </row>
    <row r="14" spans="1:7" x14ac:dyDescent="0.2">
      <c r="B14">
        <v>2017</v>
      </c>
      <c r="C14" t="s">
        <v>29</v>
      </c>
      <c r="D14">
        <v>10584</v>
      </c>
    </row>
    <row r="15" spans="1:7" x14ac:dyDescent="0.2">
      <c r="B15">
        <v>2025</v>
      </c>
      <c r="C15" t="s">
        <v>35</v>
      </c>
      <c r="D15">
        <v>8000</v>
      </c>
    </row>
    <row r="16" spans="1:7" x14ac:dyDescent="0.2">
      <c r="B16">
        <v>2025</v>
      </c>
      <c r="C16" t="s">
        <v>36</v>
      </c>
      <c r="D16">
        <v>225</v>
      </c>
    </row>
    <row r="17" spans="2:4" x14ac:dyDescent="0.2">
      <c r="B17">
        <v>2025</v>
      </c>
      <c r="C17" t="s">
        <v>37</v>
      </c>
      <c r="D17">
        <v>295</v>
      </c>
    </row>
    <row r="18" spans="2:4" x14ac:dyDescent="0.2">
      <c r="B18">
        <v>2025</v>
      </c>
      <c r="C18" t="s">
        <v>38</v>
      </c>
      <c r="D18">
        <v>523</v>
      </c>
    </row>
    <row r="19" spans="2:4" x14ac:dyDescent="0.2">
      <c r="B19">
        <v>2025</v>
      </c>
      <c r="C19" t="s">
        <v>39</v>
      </c>
      <c r="D19">
        <v>1080</v>
      </c>
    </row>
    <row r="20" spans="2:4" x14ac:dyDescent="0.2">
      <c r="B20">
        <v>2025</v>
      </c>
      <c r="C20" t="s">
        <v>40</v>
      </c>
      <c r="D20">
        <v>134</v>
      </c>
    </row>
    <row r="21" spans="2:4" x14ac:dyDescent="0.2">
      <c r="B21">
        <v>2025</v>
      </c>
      <c r="C21" t="s">
        <v>41</v>
      </c>
      <c r="D21">
        <v>46</v>
      </c>
    </row>
    <row r="22" spans="2:4" x14ac:dyDescent="0.2">
      <c r="B22">
        <v>2025</v>
      </c>
      <c r="C22" t="s">
        <v>42</v>
      </c>
      <c r="D22">
        <v>84</v>
      </c>
    </row>
    <row r="23" spans="2:4" x14ac:dyDescent="0.2">
      <c r="B23">
        <v>2025</v>
      </c>
      <c r="C23" t="s">
        <v>43</v>
      </c>
      <c r="D23">
        <v>302</v>
      </c>
    </row>
    <row r="24" spans="2:4" x14ac:dyDescent="0.2">
      <c r="B24">
        <v>2025</v>
      </c>
      <c r="C24" t="s">
        <v>44</v>
      </c>
      <c r="D24">
        <v>205</v>
      </c>
    </row>
    <row r="25" spans="2:4" x14ac:dyDescent="0.2">
      <c r="B25">
        <v>2025</v>
      </c>
      <c r="C25" t="s">
        <v>45</v>
      </c>
      <c r="D25">
        <v>135</v>
      </c>
    </row>
    <row r="26" spans="2:4" x14ac:dyDescent="0.2">
      <c r="B26">
        <v>2025</v>
      </c>
      <c r="C26" t="s">
        <v>48</v>
      </c>
      <c r="D26">
        <v>11900</v>
      </c>
    </row>
    <row r="27" spans="2:4" x14ac:dyDescent="0.2">
      <c r="B27">
        <v>2025</v>
      </c>
      <c r="C27" t="s">
        <v>29</v>
      </c>
      <c r="D27">
        <v>3200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6A1EC-D64E-A447-A292-B961592C20D7}">
  <dimension ref="A1:F13"/>
  <sheetViews>
    <sheetView workbookViewId="0">
      <selection activeCell="C2" sqref="C2:C4"/>
    </sheetView>
  </sheetViews>
  <sheetFormatPr baseColWidth="10" defaultRowHeight="16" x14ac:dyDescent="0.2"/>
  <cols>
    <col min="1" max="1" width="17.1640625" customWidth="1"/>
    <col min="7" max="7" width="30.1640625" customWidth="1"/>
  </cols>
  <sheetData>
    <row r="1" spans="1:6" x14ac:dyDescent="0.2">
      <c r="A1" t="s">
        <v>20</v>
      </c>
      <c r="B1" t="s">
        <v>13</v>
      </c>
      <c r="C1" t="s">
        <v>28</v>
      </c>
      <c r="D1" t="s">
        <v>9</v>
      </c>
      <c r="E1" t="s">
        <v>10</v>
      </c>
      <c r="F1" t="s">
        <v>11</v>
      </c>
    </row>
    <row r="2" spans="1:6" x14ac:dyDescent="0.2">
      <c r="A2" t="s">
        <v>21</v>
      </c>
      <c r="B2" t="s">
        <v>12</v>
      </c>
      <c r="C2">
        <v>6815.3499999999995</v>
      </c>
      <c r="D2" t="e">
        <f>#REF!*1.18</f>
        <v>#REF!</v>
      </c>
      <c r="E2" t="e">
        <f>#REF!*1.74</f>
        <v>#REF!</v>
      </c>
    </row>
    <row r="3" spans="1:6" x14ac:dyDescent="0.2">
      <c r="A3" t="s">
        <v>21</v>
      </c>
      <c r="B3" t="s">
        <v>14</v>
      </c>
      <c r="C3">
        <v>11950.150000000001</v>
      </c>
      <c r="D3" t="e">
        <f>#REF!*1.06</f>
        <v>#REF!</v>
      </c>
      <c r="E3" t="e">
        <f>#REF!*1.21</f>
        <v>#REF!</v>
      </c>
    </row>
    <row r="4" spans="1:6" x14ac:dyDescent="0.2">
      <c r="A4" t="s">
        <v>21</v>
      </c>
      <c r="B4" t="s">
        <v>15</v>
      </c>
      <c r="C4">
        <f>(C2+C3)*0.205</f>
        <v>3846.9274999999998</v>
      </c>
      <c r="D4" t="e">
        <f>(D2+D3)*0.205</f>
        <v>#REF!</v>
      </c>
      <c r="E4" t="e">
        <f>(E3+E2)*0.205</f>
        <v>#REF!</v>
      </c>
    </row>
    <row r="8" spans="1:6" x14ac:dyDescent="0.2">
      <c r="A8" t="s">
        <v>17</v>
      </c>
    </row>
    <row r="9" spans="1:6" x14ac:dyDescent="0.2">
      <c r="A9" t="s">
        <v>15</v>
      </c>
      <c r="B9" t="s">
        <v>16</v>
      </c>
    </row>
    <row r="10" spans="1:6" x14ac:dyDescent="0.2">
      <c r="A10" t="s">
        <v>18</v>
      </c>
      <c r="B10" t="s">
        <v>24</v>
      </c>
    </row>
    <row r="11" spans="1:6" x14ac:dyDescent="0.2">
      <c r="A11" t="s">
        <v>19</v>
      </c>
      <c r="B11" t="s">
        <v>25</v>
      </c>
    </row>
    <row r="12" spans="1:6" x14ac:dyDescent="0.2">
      <c r="A12" t="s">
        <v>22</v>
      </c>
      <c r="B12" t="s">
        <v>23</v>
      </c>
    </row>
    <row r="13" spans="1:6" x14ac:dyDescent="0.2">
      <c r="A13" t="s">
        <v>26</v>
      </c>
      <c r="B13" t="s">
        <v>27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CC42C-F5AA-B749-8F20-37A8FD062557}">
  <dimension ref="A4:L23"/>
  <sheetViews>
    <sheetView workbookViewId="0">
      <selection activeCell="L7" sqref="L7:L9"/>
    </sheetView>
  </sheetViews>
  <sheetFormatPr baseColWidth="10" defaultRowHeight="16" x14ac:dyDescent="0.2"/>
  <cols>
    <col min="10" max="10" width="25" customWidth="1"/>
  </cols>
  <sheetData>
    <row r="4" spans="10:12" ht="17" thickBot="1" x14ac:dyDescent="0.25"/>
    <row r="5" spans="10:12" x14ac:dyDescent="0.2">
      <c r="J5" s="1" t="s">
        <v>8</v>
      </c>
      <c r="K5" s="2"/>
      <c r="L5" s="3"/>
    </row>
    <row r="6" spans="10:12" x14ac:dyDescent="0.2">
      <c r="J6" s="4"/>
      <c r="K6" s="5" t="s">
        <v>3</v>
      </c>
      <c r="L6" s="6" t="s">
        <v>4</v>
      </c>
    </row>
    <row r="7" spans="10:12" x14ac:dyDescent="0.2">
      <c r="J7" s="4" t="s">
        <v>7</v>
      </c>
      <c r="K7" s="5">
        <v>6.8153499999999996</v>
      </c>
      <c r="L7" s="6">
        <f>K7*1000</f>
        <v>6815.3499999999995</v>
      </c>
    </row>
    <row r="8" spans="10:12" x14ac:dyDescent="0.2">
      <c r="J8" s="4" t="s">
        <v>6</v>
      </c>
      <c r="K8" s="5">
        <v>18.765499999999999</v>
      </c>
      <c r="L8" s="6">
        <f>(K8-K7)*1000</f>
        <v>11950.150000000001</v>
      </c>
    </row>
    <row r="9" spans="10:12" ht="17" thickBot="1" x14ac:dyDescent="0.25">
      <c r="J9" s="7" t="s">
        <v>5</v>
      </c>
      <c r="K9" s="8">
        <v>22.686699999999998</v>
      </c>
      <c r="L9" s="9">
        <f>(K9-K8)*1000</f>
        <v>3921.1999999999989</v>
      </c>
    </row>
    <row r="20" spans="1:11" x14ac:dyDescent="0.2">
      <c r="A20" t="s">
        <v>0</v>
      </c>
      <c r="B20" t="s">
        <v>1</v>
      </c>
      <c r="F20" t="s">
        <v>2</v>
      </c>
    </row>
    <row r="22" spans="1:11" x14ac:dyDescent="0.2">
      <c r="A22" t="s">
        <v>52</v>
      </c>
      <c r="G22" t="s">
        <v>1</v>
      </c>
    </row>
    <row r="23" spans="1:11" x14ac:dyDescent="0.2">
      <c r="A23" t="s">
        <v>53</v>
      </c>
      <c r="F23" t="s">
        <v>54</v>
      </c>
      <c r="K23" t="s">
        <v>55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r-input-costs</vt:lpstr>
      <vt:lpstr>ev-costs-w-notes</vt:lpstr>
      <vt:lpstr>ice-costs-w-notes</vt:lpstr>
      <vt:lpstr>Notes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2021-07-07T02:39:04Z</dcterms:created>
  <dcterms:modified xsi:type="dcterms:W3CDTF">2021-07-08T07:30:30Z</dcterms:modified>
</cp:coreProperties>
</file>