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lffox/Dropbox (Grattan Institute)/Transport Program/Project - Trucks/Analysis/truck-modelling/data-raw/"/>
    </mc:Choice>
  </mc:AlternateContent>
  <xr:revisionPtr revIDLastSave="0" documentId="13_ncr:1_{BAD7B8E2-FDC4-6E49-AA70-0D21E786447F}" xr6:coauthVersionLast="46" xr6:coauthVersionMax="46" xr10:uidLastSave="{00000000-0000-0000-0000-000000000000}"/>
  <bookViews>
    <workbookView xWindow="0" yWindow="460" windowWidth="35840" windowHeight="21940" activeTab="2" xr2:uid="{00000000-000D-0000-FFFF-FFFF00000000}"/>
  </bookViews>
  <sheets>
    <sheet name="2020 rev em" sheetId="1" r:id="rId1"/>
    <sheet name="Sheet1" sheetId="2" r:id="rId2"/>
    <sheet name="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 i="2"/>
  <c r="L3" i="2"/>
  <c r="L4" i="2"/>
  <c r="L5" i="2"/>
  <c r="L6" i="2"/>
  <c r="L7" i="2"/>
  <c r="L8" i="2"/>
  <c r="L9" i="2"/>
  <c r="L10" i="2"/>
  <c r="L11" i="2"/>
  <c r="L12" i="2"/>
  <c r="L13" i="2"/>
  <c r="L14" i="2"/>
  <c r="L15" i="2"/>
  <c r="L16" i="2"/>
  <c r="L17" i="2"/>
  <c r="L18" i="2"/>
  <c r="L19" i="2"/>
  <c r="L20" i="2"/>
  <c r="L21" i="2"/>
  <c r="L2" i="2"/>
  <c r="O10" i="2"/>
  <c r="N15" i="2"/>
  <c r="O15" i="2" s="1"/>
  <c r="N16" i="2"/>
  <c r="O16" i="2" s="1"/>
  <c r="N17" i="2"/>
  <c r="O17" i="2" s="1"/>
  <c r="N18" i="2"/>
  <c r="O18" i="2" s="1"/>
  <c r="N19" i="2"/>
  <c r="O19" i="2" s="1"/>
  <c r="N20" i="2"/>
  <c r="O20" i="2" s="1"/>
  <c r="N21" i="2"/>
  <c r="O21" i="2" s="1"/>
  <c r="N9" i="2"/>
  <c r="O9" i="2" s="1"/>
  <c r="N10" i="2"/>
  <c r="N11" i="2"/>
  <c r="O11" i="2" s="1"/>
  <c r="N12" i="2"/>
  <c r="O12" i="2" s="1"/>
  <c r="N13" i="2"/>
  <c r="O13" i="2" s="1"/>
  <c r="N3" i="2"/>
  <c r="O3" i="2" s="1"/>
  <c r="N4" i="2"/>
  <c r="O4" i="2" s="1"/>
  <c r="N5" i="2"/>
  <c r="O5" i="2" s="1"/>
  <c r="N6" i="2"/>
  <c r="O6" i="2" s="1"/>
  <c r="N7" i="2"/>
  <c r="O7" i="2" s="1"/>
  <c r="N14" i="2"/>
  <c r="O14" i="2" s="1"/>
  <c r="N8" i="2"/>
  <c r="O8" i="2" s="1"/>
  <c r="N2" i="2"/>
  <c r="O2" i="2" s="1"/>
  <c r="P15" i="2"/>
  <c r="Q15" i="2" s="1"/>
  <c r="P16" i="2"/>
  <c r="Q16" i="2" s="1"/>
  <c r="P17" i="2"/>
  <c r="Q17" i="2" s="1"/>
  <c r="P18" i="2"/>
  <c r="Q18" i="2" s="1"/>
  <c r="P19" i="2"/>
  <c r="Q19" i="2" s="1"/>
  <c r="P20" i="2"/>
  <c r="Q20" i="2" s="1"/>
  <c r="P21" i="2"/>
  <c r="Q21" i="2" s="1"/>
  <c r="P9" i="2"/>
  <c r="Q9" i="2" s="1"/>
  <c r="P10" i="2"/>
  <c r="Q10" i="2" s="1"/>
  <c r="P11" i="2"/>
  <c r="Q11" i="2" s="1"/>
  <c r="P12" i="2"/>
  <c r="Q12" i="2" s="1"/>
  <c r="P13" i="2"/>
  <c r="Q13" i="2" s="1"/>
  <c r="P3" i="2"/>
  <c r="Q3" i="2" s="1"/>
  <c r="P4" i="2"/>
  <c r="Q4" i="2" s="1"/>
  <c r="P5" i="2"/>
  <c r="Q5" i="2" s="1"/>
  <c r="P6" i="2"/>
  <c r="Q6" i="2" s="1"/>
  <c r="P7" i="2"/>
  <c r="Q7" i="2" s="1"/>
  <c r="P14" i="2"/>
  <c r="Q14" i="2" s="1"/>
  <c r="P8" i="2"/>
  <c r="Q8" i="2" s="1"/>
  <c r="P2" i="2"/>
  <c r="Q2" i="2" s="1"/>
</calcChain>
</file>

<file path=xl/sharedStrings.xml><?xml version="1.0" encoding="utf-8"?>
<sst xmlns="http://schemas.openxmlformats.org/spreadsheetml/2006/main" count="171" uniqueCount="50">
  <si>
    <t>grams emitted per litre of fuel use</t>
  </si>
  <si>
    <t>Vehicle type</t>
  </si>
  <si>
    <t>CO2</t>
  </si>
  <si>
    <t>CH4</t>
  </si>
  <si>
    <t>N2O</t>
  </si>
  <si>
    <t>NOx</t>
  </si>
  <si>
    <t>CO</t>
  </si>
  <si>
    <t>NMVOC</t>
  </si>
  <si>
    <t>SOx</t>
  </si>
  <si>
    <t>PM10</t>
  </si>
  <si>
    <t>Cars (inc SUVs)</t>
  </si>
  <si>
    <t>Petrol</t>
  </si>
  <si>
    <t>post 2015</t>
  </si>
  <si>
    <t>..</t>
  </si>
  <si>
    <t>2009-2015</t>
  </si>
  <si>
    <t>2003-2008</t>
  </si>
  <si>
    <t>1996-2002</t>
  </si>
  <si>
    <t>pre 1996</t>
  </si>
  <si>
    <t>2020 fleet average</t>
  </si>
  <si>
    <t>LPG</t>
  </si>
  <si>
    <t>ADO</t>
  </si>
  <si>
    <t>All fuels</t>
  </si>
  <si>
    <t>LCVs</t>
  </si>
  <si>
    <t>Motorcycles</t>
  </si>
  <si>
    <t>Medium trucks</t>
  </si>
  <si>
    <t>Heavy trucks</t>
  </si>
  <si>
    <t>Buses/coaches</t>
  </si>
  <si>
    <t>NG</t>
  </si>
  <si>
    <t>type</t>
  </si>
  <si>
    <t>buses</t>
  </si>
  <si>
    <t>fuel_type</t>
  </si>
  <si>
    <t>diesel</t>
  </si>
  <si>
    <t>petrol</t>
  </si>
  <si>
    <t>lng</t>
  </si>
  <si>
    <t>all</t>
  </si>
  <si>
    <t>year</t>
  </si>
  <si>
    <t>medium_truck</t>
  </si>
  <si>
    <t>heavy_truck</t>
  </si>
  <si>
    <t>Fields highlighted blue in sheet 1 are bitre estimates for exhaust emissions, are are per litre of fuel consumed</t>
  </si>
  <si>
    <t>Fields highlighted yellow are non-exhuast emissions from brake/tyre wear etc, and are per kilomtre travelled</t>
  </si>
  <si>
    <t>tyre_pm25_km</t>
  </si>
  <si>
    <t>tyre_pm10_km</t>
  </si>
  <si>
    <t>brake_pm25_km</t>
  </si>
  <si>
    <t>brake_pm10_km</t>
  </si>
  <si>
    <t>road_wear_pm10_km</t>
  </si>
  <si>
    <t>road_wear_pm25_km</t>
  </si>
  <si>
    <t>PM10_ex</t>
  </si>
  <si>
    <t>PM25_ex</t>
  </si>
  <si>
    <t>The PM10_ex category assumed that 5% of all exhaust pm10 emissions are in the 2.5-10 fraction, and icludes this fraction only</t>
  </si>
  <si>
    <t xml:space="preserve">The pm25_ex category includes exhaust PM2.5 emissions and assumed they make up 95% of all pm10 exhaust emisisons by mass.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</si>
</sst>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164" fontId="0" fillId="0" borderId="0" xfId="0" applyNumberFormat="1"/>
    <xf numFmtId="2" fontId="0" fillId="0" borderId="0" xfId="0" applyNumberFormat="1"/>
    <xf numFmtId="165" fontId="0" fillId="0" borderId="0" xfId="0" applyNumberFormat="1" applyAlignment="1">
      <alignment horizontal="center"/>
    </xf>
    <xf numFmtId="165" fontId="0" fillId="0" borderId="0" xfId="0" applyNumberFormat="1"/>
    <xf numFmtId="0" fontId="0" fillId="0" borderId="0" xfId="0" applyFont="1"/>
    <xf numFmtId="0" fontId="0" fillId="2" borderId="0" xfId="0" applyFont="1" applyFill="1"/>
    <xf numFmtId="0" fontId="0" fillId="3" borderId="0" xfId="0" applyFont="1" applyFill="1"/>
    <xf numFmtId="164" fontId="0" fillId="2" borderId="0" xfId="0" applyNumberFormat="1" applyFont="1" applyFill="1"/>
    <xf numFmtId="2" fontId="0" fillId="2" borderId="0" xfId="0" applyNumberFormat="1" applyFont="1" applyFill="1"/>
    <xf numFmtId="165" fontId="0" fillId="2" borderId="0" xfId="0" applyNumberFormat="1" applyFont="1" applyFill="1"/>
    <xf numFmtId="165" fontId="0" fillId="3" borderId="0" xfId="0" applyNumberFormat="1" applyFill="1"/>
    <xf numFmtId="0" fontId="3" fillId="4" borderId="0" xfId="0" applyFont="1" applyFill="1"/>
    <xf numFmtId="165" fontId="3" fillId="4" borderId="0" xfId="0" applyNumberFormat="1" applyFont="1" applyFill="1"/>
    <xf numFmtId="2" fontId="3" fillId="4" borderId="0" xfId="0" applyNumberFormat="1" applyFont="1" applyFill="1"/>
    <xf numFmtId="165" fontId="0"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276223</xdr:colOff>
      <xdr:row>3</xdr:row>
      <xdr:rowOff>190497</xdr:rowOff>
    </xdr:from>
    <xdr:to>
      <xdr:col>22</xdr:col>
      <xdr:colOff>542925</xdr:colOff>
      <xdr:row>64</xdr:row>
      <xdr:rowOff>85724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134348" y="761997"/>
          <a:ext cx="6362702" cy="11287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Representative emission factors for 2020 Australian vehicle fleet – for average Australian driving conditions; based on averaging results of various model runs (with varying input parameter settings, such as for congestion effects or annual vehicle deterioration rates) across the BITRE MVEm fleet model suite -</a:t>
          </a:r>
          <a:r>
            <a:rPr lang="en-AU" sz="1100" baseline="0"/>
            <a:t> </a:t>
          </a:r>
          <a:r>
            <a:rPr lang="en-AU" sz="1100"/>
            <a:t>which includes calibrations using NISE1 and NISE2 data, such as previously reported by FORS and Orbital Australia, COPERT for Australia [https://www.emisia.com/utilities/copert-australia/], summary results from the National Greenhouse Gas Inventory and</a:t>
          </a:r>
          <a:r>
            <a:rPr lang="en-AU" sz="1100" baseline="0"/>
            <a:t> National Pollutant Inventory, and data from various real-world measurements of Australian vehicle emission levels [e.g. 'A Brisbane tunnel study to assess the accuracy of Australian motor vehicle emission models and examine the main factors affecting prediction errors', R. Smit, P. Kingston, R., Tooker , D. Neale,  S. Torr, R. Harper, E. O’Brien, D. Harvest, D. Wainwright,</a:t>
          </a:r>
        </a:p>
        <a:p>
          <a:r>
            <a:rPr lang="en-AU" sz="1100" baseline="0"/>
            <a:t>Air Quality and Climate Change Volume 49 No.3. August 2015; and tunnel data, '</a:t>
          </a:r>
          <a:r>
            <a:rPr lang="en-AU" sz="1100">
              <a:solidFill>
                <a:schemeClr val="dk1"/>
              </a:solidFill>
              <a:effectLst/>
              <a:latin typeface="+mn-lt"/>
              <a:ea typeface="+mn-ea"/>
              <a:cs typeface="+mn-cs"/>
            </a:rPr>
            <a:t>The Real World Driving Emissions Test', ABMARC for the Australian Automobile Association</a:t>
          </a:r>
          <a:r>
            <a:rPr lang="en-AU" sz="1100" baseline="0">
              <a:solidFill>
                <a:schemeClr val="dk1"/>
              </a:solidFill>
              <a:effectLst/>
              <a:latin typeface="+mn-lt"/>
              <a:ea typeface="+mn-ea"/>
              <a:cs typeface="+mn-cs"/>
            </a:rPr>
            <a:t>, 2017]</a:t>
          </a:r>
          <a:r>
            <a:rPr lang="en-AU" sz="1100"/>
            <a:t>.</a:t>
          </a:r>
        </a:p>
        <a:p>
          <a:endParaRPr lang="en-AU" sz="1100"/>
        </a:p>
        <a:p>
          <a:endParaRPr lang="en-AU" sz="1100"/>
        </a:p>
        <a:p>
          <a:r>
            <a:rPr lang="en-AU" sz="1100"/>
            <a:t>Notes:</a:t>
          </a:r>
        </a:p>
        <a:p>
          <a:pPr marL="0" marR="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Factors relate to emissions directly from vehicles , and do not include any 'upstream' emissions due to vehicle or fuel provision (such as from vehicle manufacture, petrol</a:t>
          </a:r>
          <a:r>
            <a:rPr lang="en-AU" sz="1100" baseline="0">
              <a:solidFill>
                <a:schemeClr val="dk1"/>
              </a:solidFill>
              <a:effectLst/>
              <a:latin typeface="+mn-lt"/>
              <a:ea typeface="+mn-ea"/>
              <a:cs typeface="+mn-cs"/>
            </a:rPr>
            <a:t> refining or power generation for electric vehicle use).  Values for all species except Volatile Organic Compounds (VOCs</a:t>
          </a:r>
          <a:r>
            <a:rPr lang="en-AU" sz="1100">
              <a:solidFill>
                <a:schemeClr val="dk1"/>
              </a:solidFill>
              <a:effectLst/>
              <a:latin typeface="+mn-lt"/>
              <a:ea typeface="+mn-ea"/>
              <a:cs typeface="+mn-cs"/>
            </a:rPr>
            <a:t>) relate solely to exhaust emissions - while VOC results also include allowances for evaporative emissions</a:t>
          </a:r>
          <a:r>
            <a:rPr lang="en-AU" sz="1100" baseline="0">
              <a:solidFill>
                <a:schemeClr val="dk1"/>
              </a:solidFill>
              <a:effectLst/>
              <a:latin typeface="+mn-lt"/>
              <a:ea typeface="+mn-ea"/>
              <a:cs typeface="+mn-cs"/>
            </a:rPr>
            <a:t>.</a:t>
          </a:r>
          <a:endParaRPr lang="en-AU">
            <a:effectLst/>
          </a:endParaRPr>
        </a:p>
        <a:p>
          <a:endParaRPr lang="en-AU" sz="1100"/>
        </a:p>
        <a:p>
          <a:pPr marL="0" marR="0"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The CO2 values have had standard 'oxidation factors' applied to them (assumed to be approximately 99% for liquid fuels - i.e. about 1% of fuel carbon is not released as CO2, but ends up as residual ash).  These values otherwise follow the standard convention of assuming 'complete combustion to CO2' -  i.e. assume all the fuel carbon not ending up as residual ash is fully oxidised by the engine and is released as CO2 (where in actual real world conditions, a portion of the fuel carbon is not directly emitted as CO2 - but as CO, CH4 and other volatile organics  - with most of this portion later oxidising to CO2 in the atmosphere).</a:t>
          </a:r>
          <a:endParaRPr lang="en-AU">
            <a:effectLst/>
          </a:endParaRPr>
        </a:p>
        <a:p>
          <a:endParaRPr lang="en-AU" sz="1100"/>
        </a:p>
        <a:p>
          <a:r>
            <a:rPr lang="en-AU" sz="1100"/>
            <a:t>VOC results include allowances for evaporative emissions</a:t>
          </a:r>
          <a:r>
            <a:rPr lang="en-AU" sz="1100" baseline="0"/>
            <a:t> (e.g. for the current car fleet, around half of NMVOC emissions from vehicles are due to exhaust emissions, with the remainder being evaporative releases, while the vehicles are either driven or parked; where average daily evaporative emissions have been prorated over average distance travelled, at average operating fuel consumption rates). </a:t>
          </a:r>
          <a:endParaRPr lang="en-AU" sz="1100"/>
        </a:p>
        <a:p>
          <a:endParaRPr lang="en-AU" sz="1100"/>
        </a:p>
        <a:p>
          <a:r>
            <a:rPr lang="en-AU" sz="1100"/>
            <a:t>PM10 values (for particulate matter emissions smaller than 10 microns in diameter) relate to exhaust  emissions only (i.e. do not include wear particulates - from abrasion of tyres, brakes and the road surface - or secondary</a:t>
          </a:r>
          <a:r>
            <a:rPr lang="en-AU" sz="1100" baseline="0"/>
            <a:t> particulates, such as sulphates and nitrates, formed later in the atmosphere from other vehicle emissions).  Non-exhaust PM accounts for a significant and growing proportion of total particulates. For the current vehicle fleet, exhaust particulate emissions probably comprise around a quarter of total PM10 mass from vehicle use (from exhaust, wear - including the fine component of re-suspended road dust - and </a:t>
          </a:r>
          <a:r>
            <a:rPr lang="en-AU" sz="1100">
              <a:solidFill>
                <a:schemeClr val="dk1"/>
              </a:solidFill>
              <a:effectLst/>
              <a:latin typeface="+mn-lt"/>
              <a:ea typeface="+mn-ea"/>
              <a:cs typeface="+mn-cs"/>
            </a:rPr>
            <a:t>secondary</a:t>
          </a:r>
          <a:r>
            <a:rPr lang="en-AU" sz="1100" baseline="0"/>
            <a:t> </a:t>
          </a:r>
          <a:r>
            <a:rPr lang="en-AU" sz="1100" baseline="0">
              <a:solidFill>
                <a:schemeClr val="dk1"/>
              </a:solidFill>
              <a:effectLst/>
              <a:latin typeface="+mn-lt"/>
              <a:ea typeface="+mn-ea"/>
              <a:cs typeface="+mn-cs"/>
            </a:rPr>
            <a:t>sulphate/nitrate) and half of total PM2.5 mass (and the bulk of fine particle number).  Of the </a:t>
          </a:r>
          <a:r>
            <a:rPr lang="en-AU" sz="1100">
              <a:solidFill>
                <a:schemeClr val="dk1"/>
              </a:solidFill>
              <a:effectLst/>
              <a:latin typeface="+mn-lt"/>
              <a:ea typeface="+mn-ea"/>
              <a:cs typeface="+mn-cs"/>
            </a:rPr>
            <a:t>PM10 exhaust releases,</a:t>
          </a:r>
          <a:r>
            <a:rPr lang="en-AU" sz="1100" baseline="0">
              <a:solidFill>
                <a:schemeClr val="dk1"/>
              </a:solidFill>
              <a:effectLst/>
              <a:latin typeface="+mn-lt"/>
              <a:ea typeface="+mn-ea"/>
              <a:cs typeface="+mn-cs"/>
            </a:rPr>
            <a:t> typically around a third is in the form of black carbon, one of the most significant greenhouse emission species.</a:t>
          </a:r>
          <a:endParaRPr lang="en-AU" sz="1100"/>
        </a:p>
        <a:p>
          <a:endParaRPr lang="en-AU" sz="1100"/>
        </a:p>
        <a:p>
          <a:pPr marL="0" marR="0" indent="0" defTabSz="914400" eaLnBrk="1" fontAlgn="auto" latinLnBrk="0" hangingPunct="1">
            <a:lnSpc>
              <a:spcPct val="100000"/>
            </a:lnSpc>
            <a:spcBef>
              <a:spcPts val="0"/>
            </a:spcBef>
            <a:spcAft>
              <a:spcPts val="0"/>
            </a:spcAft>
            <a:buClrTx/>
            <a:buSzTx/>
            <a:buFontTx/>
            <a:buNone/>
            <a:tabLst/>
            <a:defRPr/>
          </a:pPr>
          <a:r>
            <a:rPr lang="en-AU" sz="1100"/>
            <a:t>Estimation of emissions from </a:t>
          </a:r>
          <a:r>
            <a:rPr lang="en-AU" sz="1100">
              <a:solidFill>
                <a:schemeClr val="dk1"/>
              </a:solidFill>
              <a:effectLst/>
              <a:latin typeface="+mn-lt"/>
              <a:ea typeface="+mn-ea"/>
              <a:cs typeface="+mn-cs"/>
            </a:rPr>
            <a:t>E10 </a:t>
          </a:r>
          <a:r>
            <a:rPr lang="en-AU" sz="1100"/>
            <a:t>usage</a:t>
          </a:r>
          <a:r>
            <a:rPr lang="en-AU" sz="1100" baseline="0"/>
            <a:t> can be roughly </a:t>
          </a:r>
          <a:r>
            <a:rPr lang="en-AU" sz="1100"/>
            <a:t>approximated by using the petrol values for equivalently sized vehicles - since, for </a:t>
          </a:r>
          <a:r>
            <a:rPr lang="en-AU" sz="1100">
              <a:solidFill>
                <a:schemeClr val="dk1"/>
              </a:solidFill>
              <a:effectLst/>
              <a:latin typeface="+mn-lt"/>
              <a:ea typeface="+mn-ea"/>
              <a:cs typeface="+mn-cs"/>
            </a:rPr>
            <a:t>low percentage ethanol blends</a:t>
          </a:r>
          <a:r>
            <a:rPr lang="en-AU" sz="1100" baseline="0">
              <a:solidFill>
                <a:schemeClr val="dk1"/>
              </a:solidFill>
              <a:effectLst/>
              <a:latin typeface="+mn-lt"/>
              <a:ea typeface="+mn-ea"/>
              <a:cs typeface="+mn-cs"/>
            </a:rPr>
            <a:t>, output of </a:t>
          </a:r>
          <a:r>
            <a:rPr lang="en-AU" sz="1100"/>
            <a:t>most </a:t>
          </a:r>
          <a:r>
            <a:rPr lang="en-AU" sz="1100" baseline="0">
              <a:solidFill>
                <a:schemeClr val="dk1"/>
              </a:solidFill>
              <a:effectLst/>
              <a:latin typeface="+mn-lt"/>
              <a:ea typeface="+mn-ea"/>
              <a:cs typeface="+mn-cs"/>
            </a:rPr>
            <a:t>emission species should not typically differ all that greatly.</a:t>
          </a: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Values for natural gas (NG) buses are given in terms of 'grams emitted per litre of diesel equivalent' (that is, unit emissions from the consumption of an amount of natural gas with the same energy content as a litre of ADO).</a:t>
          </a:r>
          <a:endParaRPr lang="en-AU" sz="1100"/>
        </a:p>
        <a:p>
          <a:endParaRPr lang="en-AU" sz="1100"/>
        </a:p>
        <a:p>
          <a:r>
            <a:rPr lang="en-AU" sz="1100"/>
            <a:t>Though some of the factors (such as for CO2 and SOx) are directly related to average fuel properties - and will typically not alter much under different driving/vehicle conditions - others (such as for CO and VOC emissions) are more dependent on the particular engine operating characteristics,</a:t>
          </a:r>
          <a:r>
            <a:rPr lang="en-AU" sz="1100" baseline="0"/>
            <a:t> and will </a:t>
          </a:r>
          <a:r>
            <a:rPr lang="en-AU" sz="1100">
              <a:solidFill>
                <a:schemeClr val="dk1"/>
              </a:solidFill>
              <a:effectLst/>
              <a:latin typeface="+mn-lt"/>
              <a:ea typeface="+mn-ea"/>
              <a:cs typeface="+mn-cs"/>
            </a:rPr>
            <a:t>typically </a:t>
          </a:r>
          <a:r>
            <a:rPr lang="en-AU" sz="1100" baseline="0"/>
            <a:t>alter depending on </a:t>
          </a:r>
          <a:r>
            <a:rPr lang="en-AU" sz="1100">
              <a:solidFill>
                <a:schemeClr val="dk1"/>
              </a:solidFill>
              <a:effectLst/>
              <a:latin typeface="+mn-lt"/>
              <a:ea typeface="+mn-ea"/>
              <a:cs typeface="+mn-cs"/>
            </a:rPr>
            <a:t>driving or ambient conditions .  E.g.</a:t>
          </a:r>
          <a:r>
            <a:rPr lang="en-AU" sz="1100" baseline="0">
              <a:solidFill>
                <a:schemeClr val="dk1"/>
              </a:solidFill>
              <a:effectLst/>
              <a:latin typeface="+mn-lt"/>
              <a:ea typeface="+mn-ea"/>
              <a:cs typeface="+mn-cs"/>
            </a:rPr>
            <a:t> </a:t>
          </a:r>
          <a:r>
            <a:rPr lang="en-AU" sz="1100" baseline="0"/>
            <a:t>with</a:t>
          </a:r>
          <a:r>
            <a:rPr lang="en-AU" sz="1100"/>
            <a:t> travel under purely congested driving conditions, several such emission factors will generally be higher than these median level values; and conversely, for purely highway driving, such emission factors will tend to be lower than these provided averages. For petrol cars, the given fleet average SOx rate can be applied to any of the age categories - though</a:t>
          </a:r>
          <a:r>
            <a:rPr lang="en-AU" sz="1100" baseline="0"/>
            <a:t> there will be some emission variation by grade of petrol consumed; e.g. vehicles using standard Unleaded Petrol will generally have higher SOx emissions than this fleet average value, while those using Premium blends will typically have lower values.</a:t>
          </a:r>
          <a:endParaRPr lang="en-AU" sz="1100"/>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Due</a:t>
          </a:r>
          <a:r>
            <a:rPr lang="en-AU" sz="1100" baseline="0">
              <a:solidFill>
                <a:schemeClr val="dk1"/>
              </a:solidFill>
              <a:effectLst/>
              <a:latin typeface="+mn-lt"/>
              <a:ea typeface="+mn-ea"/>
              <a:cs typeface="+mn-cs"/>
            </a:rPr>
            <a:t> to limited in-service testing data, especially for some vehicle/fuel types (and particularly for Australian conditions), many emission rate values are quite approximate.</a:t>
          </a:r>
          <a:endParaRPr lang="en-AU">
            <a:effectLst/>
          </a:endParaRPr>
        </a:p>
        <a:p>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
  <sheetViews>
    <sheetView zoomScale="120" zoomScaleNormal="120" workbookViewId="0">
      <pane xSplit="2" ySplit="2" topLeftCell="C41" activePane="bottomRight" state="frozen"/>
      <selection pane="topRight" activeCell="C1" sqref="C1"/>
      <selection pane="bottomLeft" activeCell="A3" sqref="A3"/>
      <selection pane="bottomRight" activeCell="J68" sqref="J68"/>
    </sheetView>
  </sheetViews>
  <sheetFormatPr baseColWidth="10" defaultColWidth="8.83203125" defaultRowHeight="15" x14ac:dyDescent="0.2"/>
  <cols>
    <col min="2" max="2" width="17.33203125" customWidth="1"/>
  </cols>
  <sheetData>
    <row r="1" spans="1:10" x14ac:dyDescent="0.2">
      <c r="E1" t="s">
        <v>0</v>
      </c>
    </row>
    <row r="2" spans="1:10" x14ac:dyDescent="0.2">
      <c r="A2" t="s">
        <v>1</v>
      </c>
      <c r="C2" t="s">
        <v>2</v>
      </c>
      <c r="D2" t="s">
        <v>3</v>
      </c>
      <c r="E2" t="s">
        <v>4</v>
      </c>
      <c r="F2" t="s">
        <v>5</v>
      </c>
      <c r="G2" t="s">
        <v>6</v>
      </c>
      <c r="H2" t="s">
        <v>7</v>
      </c>
      <c r="I2" t="s">
        <v>8</v>
      </c>
      <c r="J2" t="s">
        <v>9</v>
      </c>
    </row>
    <row r="3" spans="1:10" x14ac:dyDescent="0.2">
      <c r="A3" s="1" t="s">
        <v>10</v>
      </c>
    </row>
    <row r="4" spans="1:10" x14ac:dyDescent="0.2">
      <c r="A4" s="2" t="s">
        <v>11</v>
      </c>
      <c r="B4" t="s">
        <v>12</v>
      </c>
      <c r="C4" s="3">
        <v>2282.029</v>
      </c>
      <c r="D4" s="4">
        <v>0.13500000000000001</v>
      </c>
      <c r="E4" s="4">
        <v>7.9000000000000001E-2</v>
      </c>
      <c r="F4" s="4">
        <v>1.0549999999999999</v>
      </c>
      <c r="G4" s="4">
        <v>6.7859999999999996</v>
      </c>
      <c r="H4" s="4">
        <v>2.266</v>
      </c>
      <c r="I4" s="5" t="s">
        <v>13</v>
      </c>
      <c r="J4" s="6">
        <v>4.3999999999999997E-2</v>
      </c>
    </row>
    <row r="5" spans="1:10" x14ac:dyDescent="0.2">
      <c r="A5" s="2"/>
      <c r="B5" t="s">
        <v>14</v>
      </c>
      <c r="C5" s="3">
        <v>2282.029</v>
      </c>
      <c r="D5" s="4">
        <v>0.16300000000000001</v>
      </c>
      <c r="E5" s="4">
        <v>0.108</v>
      </c>
      <c r="F5" s="4">
        <v>1.9770000000000001</v>
      </c>
      <c r="G5" s="4">
        <v>13.14</v>
      </c>
      <c r="H5" s="4">
        <v>2.4809999999999999</v>
      </c>
      <c r="I5" s="5" t="s">
        <v>13</v>
      </c>
      <c r="J5" s="6">
        <v>4.4999999999999998E-2</v>
      </c>
    </row>
    <row r="6" spans="1:10" x14ac:dyDescent="0.2">
      <c r="A6" s="2"/>
      <c r="B6" t="s">
        <v>15</v>
      </c>
      <c r="C6" s="3">
        <v>2282.029</v>
      </c>
      <c r="D6" s="4">
        <v>0.40699999999999997</v>
      </c>
      <c r="E6" s="4">
        <v>0.161</v>
      </c>
      <c r="F6" s="4">
        <v>4.8940000000000001</v>
      </c>
      <c r="G6" s="4">
        <v>28.263999999999999</v>
      </c>
      <c r="H6" s="4">
        <v>4.351</v>
      </c>
      <c r="I6" s="5" t="s">
        <v>13</v>
      </c>
      <c r="J6" s="6">
        <v>6.0999999999999999E-2</v>
      </c>
    </row>
    <row r="7" spans="1:10" x14ac:dyDescent="0.2">
      <c r="A7" s="2"/>
      <c r="B7" t="s">
        <v>16</v>
      </c>
      <c r="C7" s="3">
        <v>2282.029</v>
      </c>
      <c r="D7" s="4">
        <v>1.405</v>
      </c>
      <c r="E7" s="4">
        <v>0.33600000000000002</v>
      </c>
      <c r="F7" s="4">
        <v>17.701000000000001</v>
      </c>
      <c r="G7" s="4">
        <v>94.073999999999998</v>
      </c>
      <c r="H7" s="4">
        <v>11.624000000000001</v>
      </c>
      <c r="I7" s="5" t="s">
        <v>13</v>
      </c>
      <c r="J7" s="6">
        <v>0.30199999999999999</v>
      </c>
    </row>
    <row r="8" spans="1:10" x14ac:dyDescent="0.2">
      <c r="A8" s="2"/>
      <c r="B8" t="s">
        <v>17</v>
      </c>
      <c r="C8" s="3">
        <v>2282.029</v>
      </c>
      <c r="D8" s="4">
        <v>1.9470000000000001</v>
      </c>
      <c r="E8" s="4">
        <v>0.35799999999999998</v>
      </c>
      <c r="F8" s="4">
        <v>22.492999999999999</v>
      </c>
      <c r="G8" s="4">
        <v>129.298</v>
      </c>
      <c r="H8" s="4">
        <v>15.26</v>
      </c>
      <c r="I8" s="5" t="s">
        <v>13</v>
      </c>
      <c r="J8" s="6">
        <v>0.441</v>
      </c>
    </row>
    <row r="9" spans="1:10" x14ac:dyDescent="0.2">
      <c r="A9" s="2"/>
      <c r="B9" t="s">
        <v>18</v>
      </c>
      <c r="C9" s="3">
        <v>2282.029</v>
      </c>
      <c r="D9" s="4">
        <v>0.318</v>
      </c>
      <c r="E9" s="4">
        <v>0.13300000000000001</v>
      </c>
      <c r="F9" s="4">
        <v>3.782</v>
      </c>
      <c r="G9" s="4">
        <v>21.684000000000001</v>
      </c>
      <c r="H9" s="4">
        <v>3.65</v>
      </c>
      <c r="I9" s="6">
        <v>7.0999999999999994E-2</v>
      </c>
      <c r="J9" s="6">
        <v>7.0000000000000007E-2</v>
      </c>
    </row>
    <row r="10" spans="1:10" ht="9" customHeight="1" x14ac:dyDescent="0.2">
      <c r="A10" s="2"/>
      <c r="C10" s="3"/>
      <c r="D10" s="4"/>
      <c r="E10" s="6"/>
      <c r="F10" s="4"/>
      <c r="G10" s="3"/>
      <c r="H10" s="4"/>
      <c r="I10" s="6"/>
      <c r="J10" s="6"/>
    </row>
    <row r="11" spans="1:10" ht="18.75" customHeight="1" x14ac:dyDescent="0.2">
      <c r="A11" s="2" t="s">
        <v>19</v>
      </c>
      <c r="B11" t="s">
        <v>18</v>
      </c>
      <c r="C11" s="3">
        <v>1561.4680000000001</v>
      </c>
      <c r="D11" s="4">
        <v>0.13200000000000001</v>
      </c>
      <c r="E11" s="4">
        <v>0.06</v>
      </c>
      <c r="F11" s="4">
        <v>2.5499999999999998</v>
      </c>
      <c r="G11" s="4">
        <v>14.442</v>
      </c>
      <c r="H11" s="4">
        <v>2.5880000000000001</v>
      </c>
      <c r="I11" s="6">
        <v>1.6E-2</v>
      </c>
      <c r="J11" s="6">
        <v>2.1000000000000001E-2</v>
      </c>
    </row>
    <row r="12" spans="1:10" ht="9.75" customHeight="1" x14ac:dyDescent="0.2">
      <c r="A12" s="2"/>
      <c r="C12" s="3"/>
      <c r="D12" s="6"/>
      <c r="E12" s="6"/>
      <c r="F12" s="6"/>
      <c r="G12" s="6"/>
      <c r="H12" s="4"/>
      <c r="I12" s="6"/>
      <c r="J12" s="6"/>
    </row>
    <row r="13" spans="1:10" ht="18.75" customHeight="1" x14ac:dyDescent="0.2">
      <c r="A13" s="2" t="s">
        <v>20</v>
      </c>
      <c r="B13" t="s">
        <v>12</v>
      </c>
      <c r="C13" s="3">
        <v>2671.1590000000001</v>
      </c>
      <c r="D13" s="4">
        <v>8.9999999999999993E-3</v>
      </c>
      <c r="E13" s="4">
        <v>7.0999999999999994E-2</v>
      </c>
      <c r="F13" s="4">
        <v>8.1950000000000003</v>
      </c>
      <c r="G13" s="4">
        <v>2.84</v>
      </c>
      <c r="H13" s="4">
        <v>0.26700000000000002</v>
      </c>
      <c r="I13" s="6">
        <v>1.7000000000000001E-2</v>
      </c>
      <c r="J13" s="6">
        <v>6.3E-2</v>
      </c>
    </row>
    <row r="14" spans="1:10" x14ac:dyDescent="0.2">
      <c r="B14" t="s">
        <v>14</v>
      </c>
      <c r="C14" s="3">
        <v>2671.1590000000001</v>
      </c>
      <c r="D14" s="4">
        <v>1.2E-2</v>
      </c>
      <c r="E14" s="4">
        <v>8.6999999999999994E-2</v>
      </c>
      <c r="F14" s="4">
        <v>9.3279999999999994</v>
      </c>
      <c r="G14" s="4">
        <v>4.4610000000000003</v>
      </c>
      <c r="H14" s="4">
        <v>0.36199999999999999</v>
      </c>
      <c r="I14" s="6">
        <v>1.7000000000000001E-2</v>
      </c>
      <c r="J14" s="6">
        <v>0.29699999999999999</v>
      </c>
    </row>
    <row r="15" spans="1:10" x14ac:dyDescent="0.2">
      <c r="B15" t="s">
        <v>15</v>
      </c>
      <c r="C15" s="3">
        <v>2671.1590000000001</v>
      </c>
      <c r="D15" s="4">
        <v>2.3E-2</v>
      </c>
      <c r="E15" s="4">
        <v>3.5000000000000003E-2</v>
      </c>
      <c r="F15" s="4">
        <v>11.791</v>
      </c>
      <c r="G15" s="4">
        <v>7.125</v>
      </c>
      <c r="H15" s="4">
        <v>0.67100000000000004</v>
      </c>
      <c r="I15" s="6">
        <v>1.7000000000000001E-2</v>
      </c>
      <c r="J15" s="6">
        <v>0.96799999999999997</v>
      </c>
    </row>
    <row r="16" spans="1:10" x14ac:dyDescent="0.2">
      <c r="B16" t="s">
        <v>16</v>
      </c>
      <c r="C16" s="3">
        <v>2671.1590000000001</v>
      </c>
      <c r="D16" s="4">
        <v>6.8000000000000005E-2</v>
      </c>
      <c r="E16" s="4">
        <v>8.9999999999999993E-3</v>
      </c>
      <c r="F16" s="4">
        <v>21.603999999999999</v>
      </c>
      <c r="G16" s="4">
        <v>19.966000000000001</v>
      </c>
      <c r="H16" s="4">
        <v>2.0310000000000001</v>
      </c>
      <c r="I16" s="6">
        <v>1.7000000000000001E-2</v>
      </c>
      <c r="J16" s="6">
        <v>2.9159999999999999</v>
      </c>
    </row>
    <row r="17" spans="1:10" x14ac:dyDescent="0.2">
      <c r="B17" t="s">
        <v>17</v>
      </c>
      <c r="C17" s="3">
        <v>2671.1590000000001</v>
      </c>
      <c r="D17" s="4">
        <v>8.7999999999999995E-2</v>
      </c>
      <c r="E17" s="4">
        <v>8.0000000000000002E-3</v>
      </c>
      <c r="F17" s="4">
        <v>23.138000000000002</v>
      </c>
      <c r="G17" s="4">
        <v>24.189</v>
      </c>
      <c r="H17" s="4">
        <v>2.67</v>
      </c>
      <c r="I17" s="6">
        <v>1.7000000000000001E-2</v>
      </c>
      <c r="J17" s="6">
        <v>3.6110000000000002</v>
      </c>
    </row>
    <row r="18" spans="1:10" x14ac:dyDescent="0.2">
      <c r="B18" t="s">
        <v>18</v>
      </c>
      <c r="C18" s="3">
        <v>2671.1590000000001</v>
      </c>
      <c r="D18" s="4">
        <v>1.2999999999999999E-2</v>
      </c>
      <c r="E18" s="4">
        <v>7.1999999999999995E-2</v>
      </c>
      <c r="F18" s="4">
        <v>9.4239999999999995</v>
      </c>
      <c r="G18" s="4">
        <v>4.4370000000000003</v>
      </c>
      <c r="H18" s="4">
        <v>0.39400000000000002</v>
      </c>
      <c r="I18" s="6">
        <v>1.7000000000000001E-2</v>
      </c>
      <c r="J18" s="6">
        <v>0.33400000000000002</v>
      </c>
    </row>
    <row r="19" spans="1:10" ht="9.75" customHeight="1" x14ac:dyDescent="0.2">
      <c r="C19" s="3"/>
      <c r="D19" s="4"/>
      <c r="E19" s="6"/>
      <c r="F19" s="4"/>
      <c r="G19" s="3"/>
      <c r="H19" s="4"/>
      <c r="I19" s="6"/>
      <c r="J19" s="6"/>
    </row>
    <row r="20" spans="1:10" x14ac:dyDescent="0.2">
      <c r="A20" t="s">
        <v>21</v>
      </c>
      <c r="B20" t="s">
        <v>18</v>
      </c>
      <c r="C20" s="3">
        <v>2300.1660000000002</v>
      </c>
      <c r="D20" s="4">
        <v>0.27800000000000002</v>
      </c>
      <c r="E20" s="4">
        <v>0.123</v>
      </c>
      <c r="F20" s="4">
        <v>4.649</v>
      </c>
      <c r="G20" s="4">
        <v>19.033999999999999</v>
      </c>
      <c r="H20" s="4">
        <v>3.12</v>
      </c>
      <c r="I20" s="6">
        <v>0.06</v>
      </c>
      <c r="J20" s="6">
        <v>0.111</v>
      </c>
    </row>
    <row r="21" spans="1:10" x14ac:dyDescent="0.2">
      <c r="C21" s="3"/>
    </row>
    <row r="22" spans="1:10" x14ac:dyDescent="0.2">
      <c r="A22" s="1" t="s">
        <v>22</v>
      </c>
      <c r="C22" s="3"/>
      <c r="G22" s="3"/>
    </row>
    <row r="23" spans="1:10" x14ac:dyDescent="0.2">
      <c r="A23" s="2" t="s">
        <v>11</v>
      </c>
      <c r="B23" t="s">
        <v>12</v>
      </c>
      <c r="C23" s="3">
        <v>2282.029</v>
      </c>
      <c r="D23" s="4">
        <v>0.24099999999999999</v>
      </c>
      <c r="E23" s="4">
        <v>9.1999999999999998E-2</v>
      </c>
      <c r="F23" s="4">
        <v>1.129</v>
      </c>
      <c r="G23" s="4">
        <v>10.977</v>
      </c>
      <c r="H23" s="4">
        <v>3.52</v>
      </c>
      <c r="I23" s="5" t="s">
        <v>13</v>
      </c>
      <c r="J23" s="6">
        <v>4.3999999999999997E-2</v>
      </c>
    </row>
    <row r="24" spans="1:10" x14ac:dyDescent="0.2">
      <c r="A24" s="2"/>
      <c r="B24" t="s">
        <v>14</v>
      </c>
      <c r="C24" s="3">
        <v>2282.029</v>
      </c>
      <c r="D24" s="4">
        <v>0.30399999999999999</v>
      </c>
      <c r="E24" s="4">
        <v>0.11600000000000001</v>
      </c>
      <c r="F24" s="4">
        <v>1.603</v>
      </c>
      <c r="G24" s="4">
        <v>24.498999999999999</v>
      </c>
      <c r="H24" s="4">
        <v>3.988</v>
      </c>
      <c r="I24" s="5" t="s">
        <v>13</v>
      </c>
      <c r="J24" s="6">
        <v>4.1000000000000002E-2</v>
      </c>
    </row>
    <row r="25" spans="1:10" x14ac:dyDescent="0.2">
      <c r="A25" s="2"/>
      <c r="B25" t="s">
        <v>15</v>
      </c>
      <c r="C25" s="3">
        <v>2282.029</v>
      </c>
      <c r="D25" s="4">
        <v>0.55000000000000004</v>
      </c>
      <c r="E25" s="4">
        <v>0.157</v>
      </c>
      <c r="F25" s="4">
        <v>4.3259999999999996</v>
      </c>
      <c r="G25" s="4">
        <v>46.652999999999999</v>
      </c>
      <c r="H25" s="4">
        <v>5.6109999999999998</v>
      </c>
      <c r="I25" s="5" t="s">
        <v>13</v>
      </c>
      <c r="J25" s="6">
        <v>5.2999999999999999E-2</v>
      </c>
    </row>
    <row r="26" spans="1:10" x14ac:dyDescent="0.2">
      <c r="A26" s="2"/>
      <c r="B26" t="s">
        <v>16</v>
      </c>
      <c r="C26" s="3">
        <v>2282.029</v>
      </c>
      <c r="D26" s="4">
        <v>1.665</v>
      </c>
      <c r="E26" s="4">
        <v>0.28100000000000003</v>
      </c>
      <c r="F26" s="4">
        <v>21.434999999999999</v>
      </c>
      <c r="G26" s="4">
        <v>151.77799999999999</v>
      </c>
      <c r="H26" s="4">
        <v>15.138999999999999</v>
      </c>
      <c r="I26" s="5" t="s">
        <v>13</v>
      </c>
      <c r="J26" s="6">
        <v>0.215</v>
      </c>
    </row>
    <row r="27" spans="1:10" x14ac:dyDescent="0.2">
      <c r="A27" s="2"/>
      <c r="B27" t="s">
        <v>17</v>
      </c>
      <c r="C27" s="3">
        <v>2282.029</v>
      </c>
      <c r="D27" s="4">
        <v>1.849</v>
      </c>
      <c r="E27" s="4">
        <v>0.28399999999999997</v>
      </c>
      <c r="F27" s="4">
        <v>24.184000000000001</v>
      </c>
      <c r="G27" s="4">
        <v>184.642</v>
      </c>
      <c r="H27" s="4">
        <v>17.88</v>
      </c>
      <c r="I27" s="5" t="s">
        <v>13</v>
      </c>
      <c r="J27" s="6">
        <v>0.3</v>
      </c>
    </row>
    <row r="28" spans="1:10" x14ac:dyDescent="0.2">
      <c r="A28" s="2"/>
      <c r="B28" t="s">
        <v>18</v>
      </c>
      <c r="C28" s="3">
        <v>2282.029</v>
      </c>
      <c r="D28" s="4">
        <v>0.59599999999999997</v>
      </c>
      <c r="E28" s="4">
        <v>0.152</v>
      </c>
      <c r="F28" s="4">
        <v>5.6710000000000003</v>
      </c>
      <c r="G28" s="4">
        <v>49.930999999999997</v>
      </c>
      <c r="H28" s="4">
        <v>6.2640000000000002</v>
      </c>
      <c r="I28" s="6">
        <v>7.8E-2</v>
      </c>
      <c r="J28" s="6">
        <v>7.3999999999999996E-2</v>
      </c>
    </row>
    <row r="29" spans="1:10" x14ac:dyDescent="0.2">
      <c r="A29" s="2"/>
      <c r="C29" s="3"/>
      <c r="D29" s="4"/>
      <c r="E29" s="6"/>
      <c r="F29" s="4"/>
      <c r="G29" s="4"/>
      <c r="H29" s="4"/>
      <c r="I29" s="6"/>
      <c r="J29" s="6"/>
    </row>
    <row r="30" spans="1:10" x14ac:dyDescent="0.2">
      <c r="A30" s="2" t="s">
        <v>19</v>
      </c>
      <c r="B30" t="s">
        <v>18</v>
      </c>
      <c r="C30" s="3">
        <v>1561.4680000000001</v>
      </c>
      <c r="D30" s="4">
        <v>0.17100000000000001</v>
      </c>
      <c r="E30" s="4">
        <v>0.06</v>
      </c>
      <c r="F30" s="4">
        <v>2.4540000000000002</v>
      </c>
      <c r="G30" s="4">
        <v>20.170000000000002</v>
      </c>
      <c r="H30" s="4">
        <v>4.3079999999999998</v>
      </c>
      <c r="I30" s="6">
        <v>1.6E-2</v>
      </c>
      <c r="J30" s="6">
        <v>1.7999999999999999E-2</v>
      </c>
    </row>
    <row r="31" spans="1:10" ht="11.25" customHeight="1" x14ac:dyDescent="0.2">
      <c r="A31" s="2"/>
      <c r="C31" s="3"/>
      <c r="D31" s="4"/>
      <c r="E31" s="6"/>
      <c r="F31" s="4"/>
      <c r="G31" s="4"/>
      <c r="H31" s="4"/>
      <c r="I31" s="6"/>
      <c r="J31" s="6"/>
    </row>
    <row r="32" spans="1:10" x14ac:dyDescent="0.2">
      <c r="A32" s="2" t="s">
        <v>20</v>
      </c>
      <c r="B32" t="s">
        <v>12</v>
      </c>
      <c r="C32" s="3">
        <v>2671.1590000000001</v>
      </c>
      <c r="D32" s="4">
        <v>1.2E-2</v>
      </c>
      <c r="E32" s="4">
        <v>6.2E-2</v>
      </c>
      <c r="F32" s="4">
        <v>9.7810000000000006</v>
      </c>
      <c r="G32" s="4">
        <v>3.2290000000000001</v>
      </c>
      <c r="H32" s="4">
        <v>0.45</v>
      </c>
      <c r="I32" s="6">
        <v>1.7000000000000001E-2</v>
      </c>
      <c r="J32" s="6">
        <v>5.6000000000000001E-2</v>
      </c>
    </row>
    <row r="33" spans="1:10" x14ac:dyDescent="0.2">
      <c r="B33" t="s">
        <v>14</v>
      </c>
      <c r="C33" s="3">
        <v>2671.1590000000001</v>
      </c>
      <c r="D33" s="4">
        <v>1.6E-2</v>
      </c>
      <c r="E33" s="4">
        <v>7.4999999999999997E-2</v>
      </c>
      <c r="F33" s="4">
        <v>10.292999999999999</v>
      </c>
      <c r="G33" s="4">
        <v>4.9329999999999998</v>
      </c>
      <c r="H33" s="4">
        <v>0.57999999999999996</v>
      </c>
      <c r="I33" s="6">
        <v>1.7000000000000001E-2</v>
      </c>
      <c r="J33" s="6">
        <v>0.31</v>
      </c>
    </row>
    <row r="34" spans="1:10" x14ac:dyDescent="0.2">
      <c r="B34" t="s">
        <v>15</v>
      </c>
      <c r="C34" s="3">
        <v>2671.1590000000001</v>
      </c>
      <c r="D34" s="4">
        <v>2.7E-2</v>
      </c>
      <c r="E34" s="4">
        <v>2.9000000000000001E-2</v>
      </c>
      <c r="F34" s="4">
        <v>12.967000000000001</v>
      </c>
      <c r="G34" s="4">
        <v>7.5490000000000004</v>
      </c>
      <c r="H34" s="4">
        <v>0.90600000000000003</v>
      </c>
      <c r="I34" s="6">
        <v>1.7000000000000001E-2</v>
      </c>
      <c r="J34" s="6">
        <v>0.92</v>
      </c>
    </row>
    <row r="35" spans="1:10" x14ac:dyDescent="0.2">
      <c r="B35" t="s">
        <v>16</v>
      </c>
      <c r="C35" s="3">
        <v>2671.1590000000001</v>
      </c>
      <c r="D35" s="4">
        <v>8.4000000000000005E-2</v>
      </c>
      <c r="E35" s="4">
        <v>8.0000000000000002E-3</v>
      </c>
      <c r="F35" s="4">
        <v>23.526</v>
      </c>
      <c r="G35" s="4">
        <v>20.123999999999999</v>
      </c>
      <c r="H35" s="4">
        <v>2.823</v>
      </c>
      <c r="I35" s="6">
        <v>1.7000000000000001E-2</v>
      </c>
      <c r="J35" s="6">
        <v>2.5049999999999999</v>
      </c>
    </row>
    <row r="36" spans="1:10" x14ac:dyDescent="0.2">
      <c r="B36" t="s">
        <v>17</v>
      </c>
      <c r="C36" s="3">
        <v>2671.1590000000001</v>
      </c>
      <c r="D36" s="4">
        <v>0.111</v>
      </c>
      <c r="E36" s="4">
        <v>7.0000000000000001E-3</v>
      </c>
      <c r="F36" s="4">
        <v>25.263999999999999</v>
      </c>
      <c r="G36" s="4">
        <v>24.724</v>
      </c>
      <c r="H36" s="4">
        <v>3.734</v>
      </c>
      <c r="I36" s="6">
        <v>1.7000000000000001E-2</v>
      </c>
      <c r="J36" s="6">
        <v>3.121</v>
      </c>
    </row>
    <row r="37" spans="1:10" x14ac:dyDescent="0.2">
      <c r="B37" t="s">
        <v>18</v>
      </c>
      <c r="C37" s="3">
        <v>2671.1590000000001</v>
      </c>
      <c r="D37" s="4">
        <v>1.7000000000000001E-2</v>
      </c>
      <c r="E37" s="4">
        <v>6.2E-2</v>
      </c>
      <c r="F37" s="4">
        <v>10.763999999999999</v>
      </c>
      <c r="G37" s="4">
        <v>4.8929999999999998</v>
      </c>
      <c r="H37" s="4">
        <v>0.61499999999999999</v>
      </c>
      <c r="I37" s="6">
        <v>1.7000000000000001E-2</v>
      </c>
      <c r="J37" s="6">
        <v>0.33100000000000002</v>
      </c>
    </row>
    <row r="38" spans="1:10" ht="9.75" customHeight="1" x14ac:dyDescent="0.2">
      <c r="C38" s="3"/>
      <c r="D38" s="4"/>
      <c r="E38" s="6"/>
      <c r="F38" s="4"/>
      <c r="G38" s="4"/>
      <c r="H38" s="4"/>
      <c r="I38" s="6"/>
      <c r="J38" s="6"/>
    </row>
    <row r="39" spans="1:10" x14ac:dyDescent="0.2">
      <c r="A39" t="s">
        <v>21</v>
      </c>
      <c r="B39" t="s">
        <v>18</v>
      </c>
      <c r="C39" s="3">
        <v>2514.5279999999998</v>
      </c>
      <c r="D39" s="4">
        <v>0.13400000000000001</v>
      </c>
      <c r="E39" s="4">
        <v>9.0999999999999998E-2</v>
      </c>
      <c r="F39" s="4">
        <v>9.125</v>
      </c>
      <c r="G39" s="4">
        <v>19.390999999999998</v>
      </c>
      <c r="H39" s="4">
        <v>2.4580000000000002</v>
      </c>
      <c r="I39" s="6">
        <v>3.2000000000000001E-2</v>
      </c>
      <c r="J39" s="6">
        <v>0.248</v>
      </c>
    </row>
    <row r="41" spans="1:10" x14ac:dyDescent="0.2">
      <c r="A41" s="1" t="s">
        <v>23</v>
      </c>
    </row>
    <row r="42" spans="1:10" x14ac:dyDescent="0.2">
      <c r="A42" s="2" t="s">
        <v>11</v>
      </c>
      <c r="C42" s="3">
        <v>2282.029</v>
      </c>
      <c r="D42" s="4">
        <v>1.55</v>
      </c>
      <c r="E42" s="4">
        <v>0.05</v>
      </c>
      <c r="F42" s="4">
        <v>4.5830000000000002</v>
      </c>
      <c r="G42" s="4">
        <v>129.167</v>
      </c>
      <c r="H42" s="4">
        <v>25.832999999999998</v>
      </c>
      <c r="I42" s="6">
        <v>7.8E-2</v>
      </c>
      <c r="J42" s="6">
        <v>0.22500000000000001</v>
      </c>
    </row>
    <row r="44" spans="1:10" x14ac:dyDescent="0.2">
      <c r="A44" s="1" t="s">
        <v>24</v>
      </c>
    </row>
    <row r="45" spans="1:10" x14ac:dyDescent="0.2">
      <c r="A45" s="2" t="s">
        <v>20</v>
      </c>
      <c r="B45" t="s">
        <v>12</v>
      </c>
      <c r="C45" s="3">
        <v>2671.1590000000001</v>
      </c>
      <c r="D45" s="4">
        <v>1.4999999999999999E-2</v>
      </c>
      <c r="E45" s="4">
        <v>0.40699999999999997</v>
      </c>
      <c r="F45" s="4">
        <v>12.244999999999999</v>
      </c>
      <c r="G45" s="4">
        <v>1.6459999999999999</v>
      </c>
      <c r="H45" s="4">
        <v>0.36299999999999999</v>
      </c>
      <c r="I45" s="6">
        <v>1.7000000000000001E-2</v>
      </c>
      <c r="J45" s="6">
        <v>0.153</v>
      </c>
    </row>
    <row r="46" spans="1:10" x14ac:dyDescent="0.2">
      <c r="A46" s="2"/>
      <c r="B46" t="s">
        <v>14</v>
      </c>
      <c r="C46" s="3">
        <v>2671.1590000000001</v>
      </c>
      <c r="D46" s="4">
        <v>2.7E-2</v>
      </c>
      <c r="E46" s="4">
        <v>0.23400000000000001</v>
      </c>
      <c r="F46" s="4">
        <v>13.811</v>
      </c>
      <c r="G46" s="4">
        <v>2.1309999999999998</v>
      </c>
      <c r="H46" s="4">
        <v>0.68700000000000006</v>
      </c>
      <c r="I46" s="6">
        <v>1.7000000000000001E-2</v>
      </c>
      <c r="J46" s="6">
        <v>0.22900000000000001</v>
      </c>
    </row>
    <row r="47" spans="1:10" x14ac:dyDescent="0.2">
      <c r="A47" s="2"/>
      <c r="B47" t="s">
        <v>15</v>
      </c>
      <c r="C47" s="3">
        <v>2671.1590000000001</v>
      </c>
      <c r="D47" s="4">
        <v>6.4000000000000001E-2</v>
      </c>
      <c r="E47" s="4">
        <v>0.06</v>
      </c>
      <c r="F47" s="4">
        <v>18.323</v>
      </c>
      <c r="G47" s="4">
        <v>6.2569999999999997</v>
      </c>
      <c r="H47" s="4">
        <v>1.605</v>
      </c>
      <c r="I47" s="6">
        <v>1.7000000000000001E-2</v>
      </c>
      <c r="J47" s="6">
        <v>0.54400000000000004</v>
      </c>
    </row>
    <row r="48" spans="1:10" x14ac:dyDescent="0.2">
      <c r="B48" t="s">
        <v>16</v>
      </c>
      <c r="C48" s="3">
        <v>2671.1590000000001</v>
      </c>
      <c r="D48" s="4">
        <v>0.14299999999999999</v>
      </c>
      <c r="E48" s="4">
        <v>3.9E-2</v>
      </c>
      <c r="F48" s="4">
        <v>26.303000000000001</v>
      </c>
      <c r="G48" s="4">
        <v>13.435</v>
      </c>
      <c r="H48" s="4">
        <v>3.585</v>
      </c>
      <c r="I48" s="6">
        <v>1.7000000000000001E-2</v>
      </c>
      <c r="J48" s="6">
        <v>2.0670000000000002</v>
      </c>
    </row>
    <row r="49" spans="1:10" x14ac:dyDescent="0.2">
      <c r="B49" t="s">
        <v>17</v>
      </c>
      <c r="C49" s="3">
        <v>2671.1590000000001</v>
      </c>
      <c r="D49" s="4">
        <v>0.25</v>
      </c>
      <c r="E49" s="4">
        <v>3.9E-2</v>
      </c>
      <c r="F49" s="4">
        <v>35.729999999999997</v>
      </c>
      <c r="G49" s="4">
        <v>22.31</v>
      </c>
      <c r="H49" s="4">
        <v>6.258</v>
      </c>
      <c r="I49" s="6">
        <v>1.7000000000000001E-2</v>
      </c>
      <c r="J49" s="6">
        <v>3.2320000000000002</v>
      </c>
    </row>
    <row r="50" spans="1:10" x14ac:dyDescent="0.2">
      <c r="B50" t="s">
        <v>18</v>
      </c>
      <c r="C50" s="3">
        <v>2671.1590000000001</v>
      </c>
      <c r="D50" s="4">
        <v>4.5999999999999999E-2</v>
      </c>
      <c r="E50" s="4">
        <v>0.24</v>
      </c>
      <c r="F50" s="4">
        <v>15.743</v>
      </c>
      <c r="G50" s="4">
        <v>4.2210000000000001</v>
      </c>
      <c r="H50" s="4">
        <v>1.149</v>
      </c>
      <c r="I50" s="6">
        <v>1.7000000000000001E-2</v>
      </c>
      <c r="J50" s="6">
        <v>0.48199999999999998</v>
      </c>
    </row>
    <row r="51" spans="1:10" x14ac:dyDescent="0.2">
      <c r="G51" s="3"/>
    </row>
    <row r="52" spans="1:10" x14ac:dyDescent="0.2">
      <c r="A52" s="1" t="s">
        <v>25</v>
      </c>
      <c r="G52" s="3"/>
    </row>
    <row r="53" spans="1:10" x14ac:dyDescent="0.2">
      <c r="A53" s="2" t="s">
        <v>20</v>
      </c>
      <c r="B53" t="s">
        <v>12</v>
      </c>
      <c r="C53" s="3">
        <v>2671.1590000000001</v>
      </c>
      <c r="D53" s="4">
        <v>8.9999999999999993E-3</v>
      </c>
      <c r="E53" s="4">
        <v>0.20499999999999999</v>
      </c>
      <c r="F53" s="4">
        <v>10.79</v>
      </c>
      <c r="G53" s="4">
        <v>1.1850000000000001</v>
      </c>
      <c r="H53" s="4">
        <v>0.255</v>
      </c>
      <c r="I53" s="6">
        <v>1.7000000000000001E-2</v>
      </c>
      <c r="J53" s="6">
        <v>8.1000000000000003E-2</v>
      </c>
    </row>
    <row r="54" spans="1:10" x14ac:dyDescent="0.2">
      <c r="B54" t="s">
        <v>14</v>
      </c>
      <c r="C54" s="3">
        <v>2671.1590000000001</v>
      </c>
      <c r="D54" s="4">
        <v>1.4999999999999999E-2</v>
      </c>
      <c r="E54" s="4">
        <v>0.11700000000000001</v>
      </c>
      <c r="F54" s="4">
        <v>11.867000000000001</v>
      </c>
      <c r="G54" s="4">
        <v>1.978</v>
      </c>
      <c r="H54" s="4">
        <v>0.41899999999999998</v>
      </c>
      <c r="I54" s="6">
        <v>1.7000000000000001E-2</v>
      </c>
      <c r="J54" s="6">
        <v>0.107</v>
      </c>
    </row>
    <row r="55" spans="1:10" x14ac:dyDescent="0.2">
      <c r="B55" t="s">
        <v>15</v>
      </c>
      <c r="C55" s="3">
        <v>2671.1590000000001</v>
      </c>
      <c r="D55" s="4">
        <v>0.03</v>
      </c>
      <c r="E55" s="4">
        <v>3.1E-2</v>
      </c>
      <c r="F55" s="4">
        <v>15.221</v>
      </c>
      <c r="G55" s="4">
        <v>3.508</v>
      </c>
      <c r="H55" s="4">
        <v>0.86499999999999999</v>
      </c>
      <c r="I55" s="6">
        <v>1.7000000000000001E-2</v>
      </c>
      <c r="J55" s="6">
        <v>0.43</v>
      </c>
    </row>
    <row r="56" spans="1:10" x14ac:dyDescent="0.2">
      <c r="B56" t="s">
        <v>16</v>
      </c>
      <c r="C56" s="3">
        <v>2671.1590000000001</v>
      </c>
      <c r="D56" s="4">
        <v>4.9000000000000002E-2</v>
      </c>
      <c r="E56" s="4">
        <v>0.02</v>
      </c>
      <c r="F56" s="4">
        <v>27.119</v>
      </c>
      <c r="G56" s="4">
        <v>7.3940000000000001</v>
      </c>
      <c r="H56" s="4">
        <v>1.4139999999999999</v>
      </c>
      <c r="I56" s="6">
        <v>1.7000000000000001E-2</v>
      </c>
      <c r="J56" s="6">
        <v>1.0409999999999999</v>
      </c>
    </row>
    <row r="57" spans="1:10" x14ac:dyDescent="0.2">
      <c r="B57" t="s">
        <v>17</v>
      </c>
      <c r="C57" s="3">
        <v>2671.1590000000001</v>
      </c>
      <c r="D57" s="4">
        <v>8.4000000000000005E-2</v>
      </c>
      <c r="E57" s="4">
        <v>0.02</v>
      </c>
      <c r="F57" s="4">
        <v>37.228999999999999</v>
      </c>
      <c r="G57" s="4">
        <v>13.435</v>
      </c>
      <c r="H57" s="4">
        <v>2.3879999999999999</v>
      </c>
      <c r="I57" s="6">
        <v>1.7000000000000001E-2</v>
      </c>
      <c r="J57" s="6">
        <v>1.9870000000000001</v>
      </c>
    </row>
    <row r="58" spans="1:10" x14ac:dyDescent="0.2">
      <c r="B58" t="s">
        <v>18</v>
      </c>
      <c r="C58" s="3">
        <v>2671.1590000000001</v>
      </c>
      <c r="D58" s="4">
        <v>1.7000000000000001E-2</v>
      </c>
      <c r="E58" s="4">
        <v>0.14000000000000001</v>
      </c>
      <c r="F58" s="4">
        <v>12.734</v>
      </c>
      <c r="G58" s="4">
        <v>2.2109999999999999</v>
      </c>
      <c r="H58" s="4">
        <v>0.47699999999999998</v>
      </c>
      <c r="I58" s="6">
        <v>1.7000000000000001E-2</v>
      </c>
      <c r="J58" s="6">
        <v>0.20200000000000001</v>
      </c>
    </row>
    <row r="59" spans="1:10" x14ac:dyDescent="0.2">
      <c r="F59" s="4"/>
      <c r="G59" s="4"/>
      <c r="J59" s="6"/>
    </row>
    <row r="60" spans="1:10" x14ac:dyDescent="0.2">
      <c r="A60" s="1" t="s">
        <v>26</v>
      </c>
      <c r="G60" s="3"/>
    </row>
    <row r="61" spans="1:10" x14ac:dyDescent="0.2">
      <c r="A61" s="2" t="s">
        <v>11</v>
      </c>
      <c r="C61" s="3">
        <v>2282.029</v>
      </c>
      <c r="D61" s="4">
        <v>0.751</v>
      </c>
      <c r="E61" s="4">
        <v>0.05</v>
      </c>
      <c r="F61" s="4">
        <v>8.9369999999999994</v>
      </c>
      <c r="G61" s="4">
        <v>43.231000000000002</v>
      </c>
      <c r="H61" s="4">
        <v>10.007</v>
      </c>
      <c r="I61" s="6">
        <v>7.8E-2</v>
      </c>
      <c r="J61" s="6">
        <v>9.1999999999999998E-2</v>
      </c>
    </row>
    <row r="62" spans="1:10" x14ac:dyDescent="0.2">
      <c r="A62" s="2" t="s">
        <v>27</v>
      </c>
      <c r="C62" s="3">
        <v>1974.12</v>
      </c>
      <c r="D62" s="4">
        <v>1.5</v>
      </c>
      <c r="E62" s="4">
        <v>0.01</v>
      </c>
      <c r="F62" s="4">
        <v>6.32</v>
      </c>
      <c r="G62" s="4">
        <v>2.831</v>
      </c>
      <c r="H62" s="4">
        <v>8.1000000000000003E-2</v>
      </c>
      <c r="I62" s="6">
        <v>0.02</v>
      </c>
      <c r="J62" s="6">
        <v>0.05</v>
      </c>
    </row>
    <row r="63" spans="1:10" x14ac:dyDescent="0.2">
      <c r="A63" s="2" t="s">
        <v>20</v>
      </c>
      <c r="B63" t="s">
        <v>12</v>
      </c>
      <c r="C63" s="3">
        <v>2671.1590000000001</v>
      </c>
      <c r="D63" s="4">
        <v>1.4E-2</v>
      </c>
      <c r="E63" s="4">
        <v>0.48799999999999999</v>
      </c>
      <c r="F63" s="4">
        <v>15.919</v>
      </c>
      <c r="G63" s="4">
        <v>1.976</v>
      </c>
      <c r="H63" s="4">
        <v>0.34499999999999997</v>
      </c>
      <c r="I63" s="6">
        <v>1.7000000000000001E-2</v>
      </c>
      <c r="J63" s="6">
        <v>0.13700000000000001</v>
      </c>
    </row>
    <row r="64" spans="1:10" x14ac:dyDescent="0.2">
      <c r="B64" t="s">
        <v>14</v>
      </c>
      <c r="C64" s="3">
        <v>2671.1590000000001</v>
      </c>
      <c r="D64" s="4">
        <v>2.5999999999999999E-2</v>
      </c>
      <c r="E64" s="4">
        <v>0.28100000000000003</v>
      </c>
      <c r="F64" s="4">
        <v>17.954000000000001</v>
      </c>
      <c r="G64" s="4">
        <v>2.5569999999999999</v>
      </c>
      <c r="H64" s="4">
        <v>0.65300000000000002</v>
      </c>
      <c r="I64" s="6">
        <v>1.7000000000000001E-2</v>
      </c>
      <c r="J64" s="6">
        <v>0.20599999999999999</v>
      </c>
    </row>
    <row r="65" spans="1:10" x14ac:dyDescent="0.2">
      <c r="B65" t="s">
        <v>15</v>
      </c>
      <c r="C65" s="3">
        <v>2671.1590000000001</v>
      </c>
      <c r="D65" s="4">
        <v>6.0999999999999999E-2</v>
      </c>
      <c r="E65" s="4">
        <v>7.1999999999999995E-2</v>
      </c>
      <c r="F65" s="4">
        <v>23.82</v>
      </c>
      <c r="G65" s="4">
        <v>7.508</v>
      </c>
      <c r="H65" s="4">
        <v>1.524</v>
      </c>
      <c r="I65" s="6">
        <v>1.7000000000000001E-2</v>
      </c>
      <c r="J65" s="6">
        <v>0.49</v>
      </c>
    </row>
    <row r="66" spans="1:10" x14ac:dyDescent="0.2">
      <c r="B66" t="s">
        <v>16</v>
      </c>
      <c r="C66" s="3">
        <v>2671.1590000000001</v>
      </c>
      <c r="D66" s="4">
        <v>0.13600000000000001</v>
      </c>
      <c r="E66" s="4">
        <v>4.7E-2</v>
      </c>
      <c r="F66" s="4">
        <v>34.194000000000003</v>
      </c>
      <c r="G66" s="4">
        <v>16.123000000000001</v>
      </c>
      <c r="H66" s="4">
        <v>3.4049999999999998</v>
      </c>
      <c r="I66" s="6">
        <v>1.7000000000000001E-2</v>
      </c>
      <c r="J66" s="6">
        <v>1.86</v>
      </c>
    </row>
    <row r="67" spans="1:10" x14ac:dyDescent="0.2">
      <c r="B67" t="s">
        <v>17</v>
      </c>
      <c r="C67" s="3">
        <v>2671.1590000000001</v>
      </c>
      <c r="D67" s="4">
        <v>0.23799999999999999</v>
      </c>
      <c r="E67" s="4">
        <v>4.7E-2</v>
      </c>
      <c r="F67" s="4">
        <v>46.448999999999998</v>
      </c>
      <c r="G67" s="4">
        <v>26.771999999999998</v>
      </c>
      <c r="H67" s="4">
        <v>5.9450000000000003</v>
      </c>
      <c r="I67" s="6">
        <v>1.7000000000000001E-2</v>
      </c>
      <c r="J67" s="6">
        <v>2.9089999999999998</v>
      </c>
    </row>
    <row r="68" spans="1:10" x14ac:dyDescent="0.2">
      <c r="B68" t="s">
        <v>18</v>
      </c>
      <c r="C68" s="3">
        <v>2671.1590000000001</v>
      </c>
      <c r="D68" s="4">
        <v>4.3999999999999997E-2</v>
      </c>
      <c r="E68" s="4">
        <v>0.28799999999999998</v>
      </c>
      <c r="F68" s="4">
        <v>20.466000000000001</v>
      </c>
      <c r="G68" s="4">
        <v>5.0650000000000004</v>
      </c>
      <c r="H68" s="4">
        <v>1.091</v>
      </c>
      <c r="I68" s="6">
        <v>1.7000000000000001E-2</v>
      </c>
      <c r="J68" s="6">
        <v>0.434</v>
      </c>
    </row>
    <row r="69" spans="1:10" ht="8.25" customHeight="1" x14ac:dyDescent="0.2">
      <c r="J69" s="6"/>
    </row>
    <row r="70" spans="1:10" x14ac:dyDescent="0.2">
      <c r="A70" t="s">
        <v>21</v>
      </c>
      <c r="B70" t="s">
        <v>18</v>
      </c>
      <c r="C70" s="3">
        <v>2391.5509999999999</v>
      </c>
      <c r="D70" s="4">
        <v>0.23599999999999999</v>
      </c>
      <c r="E70" s="4">
        <v>0.245</v>
      </c>
      <c r="F70" s="4">
        <v>17.997</v>
      </c>
      <c r="G70" s="4">
        <v>5.5819999999999999</v>
      </c>
      <c r="H70" s="4">
        <v>1.4830000000000001</v>
      </c>
      <c r="I70" s="6">
        <v>0.02</v>
      </c>
      <c r="J70" s="6">
        <v>0.35899999999999999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5828-617F-9241-90E0-5135B04F5FC0}">
  <dimension ref="A1:T62"/>
  <sheetViews>
    <sheetView workbookViewId="0">
      <selection activeCell="W19" sqref="W19"/>
    </sheetView>
  </sheetViews>
  <sheetFormatPr baseColWidth="10" defaultColWidth="8.83203125" defaultRowHeight="15" x14ac:dyDescent="0.2"/>
  <cols>
    <col min="2" max="2" width="17.33203125" customWidth="1"/>
  </cols>
  <sheetData>
    <row r="1" spans="1:20" x14ac:dyDescent="0.2">
      <c r="A1" s="7" t="s">
        <v>30</v>
      </c>
      <c r="B1" s="7" t="s">
        <v>28</v>
      </c>
      <c r="C1" s="7" t="s">
        <v>35</v>
      </c>
      <c r="D1" s="8" t="s">
        <v>2</v>
      </c>
      <c r="E1" s="8" t="s">
        <v>3</v>
      </c>
      <c r="F1" s="8" t="s">
        <v>4</v>
      </c>
      <c r="G1" s="8" t="s">
        <v>5</v>
      </c>
      <c r="H1" s="8" t="s">
        <v>6</v>
      </c>
      <c r="I1" s="8" t="s">
        <v>7</v>
      </c>
      <c r="J1" s="8" t="s">
        <v>8</v>
      </c>
      <c r="K1" s="8" t="s">
        <v>9</v>
      </c>
      <c r="L1" s="9" t="s">
        <v>46</v>
      </c>
      <c r="M1" s="9" t="s">
        <v>47</v>
      </c>
      <c r="N1" s="9" t="s">
        <v>40</v>
      </c>
      <c r="O1" s="9" t="s">
        <v>41</v>
      </c>
      <c r="P1" s="9" t="s">
        <v>42</v>
      </c>
      <c r="Q1" s="9" t="s">
        <v>43</v>
      </c>
      <c r="R1" s="14" t="s">
        <v>45</v>
      </c>
      <c r="S1" s="14" t="s">
        <v>44</v>
      </c>
      <c r="T1" s="14"/>
    </row>
    <row r="2" spans="1:20" x14ac:dyDescent="0.2">
      <c r="A2" s="7" t="s">
        <v>31</v>
      </c>
      <c r="B2" s="7" t="s">
        <v>36</v>
      </c>
      <c r="C2" s="7" t="s">
        <v>12</v>
      </c>
      <c r="D2" s="10">
        <v>2671.1590000000001</v>
      </c>
      <c r="E2" s="11">
        <v>1.4999999999999999E-2</v>
      </c>
      <c r="F2" s="11">
        <v>0.40699999999999997</v>
      </c>
      <c r="G2" s="11">
        <v>12.244999999999999</v>
      </c>
      <c r="H2" s="11">
        <v>1.6459999999999999</v>
      </c>
      <c r="I2" s="11">
        <v>0.36299999999999999</v>
      </c>
      <c r="J2" s="12">
        <v>1.7000000000000001E-2</v>
      </c>
      <c r="K2" s="12">
        <v>0.153</v>
      </c>
      <c r="L2" s="17">
        <f>K2*0.05</f>
        <v>7.6500000000000005E-3</v>
      </c>
      <c r="M2" s="17">
        <f>0.95*K2</f>
        <v>0.14534999999999998</v>
      </c>
      <c r="N2" s="13">
        <f>2.7*1.609/1000</f>
        <v>4.3443000000000006E-3</v>
      </c>
      <c r="O2" s="13">
        <f>17.7*1.609/1000 - N2</f>
        <v>2.4134999999999997E-2</v>
      </c>
      <c r="P2" s="13">
        <f>13.6*1.609/1000</f>
        <v>2.18824E-2</v>
      </c>
      <c r="Q2" s="13">
        <f>109.2*1.609/1000 - P2</f>
        <v>0.1538204</v>
      </c>
      <c r="R2" s="15">
        <v>0</v>
      </c>
      <c r="S2" s="15">
        <v>0</v>
      </c>
      <c r="T2" s="14"/>
    </row>
    <row r="3" spans="1:20" x14ac:dyDescent="0.2">
      <c r="A3" s="7" t="s">
        <v>31</v>
      </c>
      <c r="B3" s="7" t="s">
        <v>36</v>
      </c>
      <c r="C3" s="7" t="s">
        <v>14</v>
      </c>
      <c r="D3" s="10">
        <v>2671.1590000000001</v>
      </c>
      <c r="E3" s="11">
        <v>2.7E-2</v>
      </c>
      <c r="F3" s="11">
        <v>0.23400000000000001</v>
      </c>
      <c r="G3" s="11">
        <v>13.811</v>
      </c>
      <c r="H3" s="11">
        <v>2.1309999999999998</v>
      </c>
      <c r="I3" s="11">
        <v>0.68700000000000006</v>
      </c>
      <c r="J3" s="12">
        <v>1.7000000000000001E-2</v>
      </c>
      <c r="K3" s="12">
        <v>0.22900000000000001</v>
      </c>
      <c r="L3" s="17">
        <f t="shared" ref="L3:L21" si="0">K3*0.05</f>
        <v>1.1450000000000002E-2</v>
      </c>
      <c r="M3" s="17">
        <f t="shared" ref="M3:M21" si="1">0.95*K3</f>
        <v>0.21754999999999999</v>
      </c>
      <c r="N3" s="13">
        <f t="shared" ref="N3:N7" si="2">2.7*1.609/1000</f>
        <v>4.3443000000000006E-3</v>
      </c>
      <c r="O3" s="13">
        <f t="shared" ref="O3:O7" si="3">17.7*1.609/1000 - N3</f>
        <v>2.4134999999999997E-2</v>
      </c>
      <c r="P3" s="13">
        <f t="shared" ref="P3:P7" si="4">13.6*1.609/1000</f>
        <v>2.18824E-2</v>
      </c>
      <c r="Q3" s="13">
        <f t="shared" ref="Q3:Q7" si="5">109.2*1.609/1000 - P3</f>
        <v>0.1538204</v>
      </c>
      <c r="R3" s="15">
        <v>0</v>
      </c>
      <c r="S3" s="15">
        <v>0</v>
      </c>
      <c r="T3" s="14"/>
    </row>
    <row r="4" spans="1:20" x14ac:dyDescent="0.2">
      <c r="A4" s="7" t="s">
        <v>31</v>
      </c>
      <c r="B4" s="7" t="s">
        <v>36</v>
      </c>
      <c r="C4" s="7" t="s">
        <v>15</v>
      </c>
      <c r="D4" s="10">
        <v>2671.1590000000001</v>
      </c>
      <c r="E4" s="11">
        <v>6.4000000000000001E-2</v>
      </c>
      <c r="F4" s="11">
        <v>0.06</v>
      </c>
      <c r="G4" s="11">
        <v>18.323</v>
      </c>
      <c r="H4" s="11">
        <v>6.2569999999999997</v>
      </c>
      <c r="I4" s="11">
        <v>1.605</v>
      </c>
      <c r="J4" s="12">
        <v>1.7000000000000001E-2</v>
      </c>
      <c r="K4" s="12">
        <v>0.54400000000000004</v>
      </c>
      <c r="L4" s="17">
        <f t="shared" si="0"/>
        <v>2.7200000000000002E-2</v>
      </c>
      <c r="M4" s="17">
        <f t="shared" si="1"/>
        <v>0.51680000000000004</v>
      </c>
      <c r="N4" s="13">
        <f t="shared" si="2"/>
        <v>4.3443000000000006E-3</v>
      </c>
      <c r="O4" s="13">
        <f t="shared" si="3"/>
        <v>2.4134999999999997E-2</v>
      </c>
      <c r="P4" s="13">
        <f t="shared" si="4"/>
        <v>2.18824E-2</v>
      </c>
      <c r="Q4" s="13">
        <f t="shared" si="5"/>
        <v>0.1538204</v>
      </c>
      <c r="R4" s="15">
        <v>0</v>
      </c>
      <c r="S4" s="15">
        <v>0</v>
      </c>
      <c r="T4" s="14"/>
    </row>
    <row r="5" spans="1:20" x14ac:dyDescent="0.2">
      <c r="A5" s="7" t="s">
        <v>31</v>
      </c>
      <c r="B5" s="7" t="s">
        <v>36</v>
      </c>
      <c r="C5" s="7" t="s">
        <v>16</v>
      </c>
      <c r="D5" s="10">
        <v>2671.1590000000001</v>
      </c>
      <c r="E5" s="11">
        <v>0.14299999999999999</v>
      </c>
      <c r="F5" s="11">
        <v>3.9E-2</v>
      </c>
      <c r="G5" s="11">
        <v>26.303000000000001</v>
      </c>
      <c r="H5" s="11">
        <v>13.435</v>
      </c>
      <c r="I5" s="11">
        <v>3.585</v>
      </c>
      <c r="J5" s="12">
        <v>1.7000000000000001E-2</v>
      </c>
      <c r="K5" s="12">
        <v>2.0670000000000002</v>
      </c>
      <c r="L5" s="17">
        <f t="shared" si="0"/>
        <v>0.10335000000000001</v>
      </c>
      <c r="M5" s="17">
        <f t="shared" si="1"/>
        <v>1.9636500000000001</v>
      </c>
      <c r="N5" s="13">
        <f t="shared" si="2"/>
        <v>4.3443000000000006E-3</v>
      </c>
      <c r="O5" s="13">
        <f t="shared" si="3"/>
        <v>2.4134999999999997E-2</v>
      </c>
      <c r="P5" s="13">
        <f t="shared" si="4"/>
        <v>2.18824E-2</v>
      </c>
      <c r="Q5" s="13">
        <f t="shared" si="5"/>
        <v>0.1538204</v>
      </c>
      <c r="R5" s="15">
        <v>0</v>
      </c>
      <c r="S5" s="15">
        <v>0</v>
      </c>
      <c r="T5" s="14"/>
    </row>
    <row r="6" spans="1:20" x14ac:dyDescent="0.2">
      <c r="A6" s="7" t="s">
        <v>31</v>
      </c>
      <c r="B6" s="7" t="s">
        <v>36</v>
      </c>
      <c r="C6" s="7" t="s">
        <v>17</v>
      </c>
      <c r="D6" s="10">
        <v>2671.1590000000001</v>
      </c>
      <c r="E6" s="11">
        <v>0.25</v>
      </c>
      <c r="F6" s="11">
        <v>3.9E-2</v>
      </c>
      <c r="G6" s="11">
        <v>35.729999999999997</v>
      </c>
      <c r="H6" s="11">
        <v>22.31</v>
      </c>
      <c r="I6" s="11">
        <v>6.258</v>
      </c>
      <c r="J6" s="12">
        <v>1.7000000000000001E-2</v>
      </c>
      <c r="K6" s="12">
        <v>3.2320000000000002</v>
      </c>
      <c r="L6" s="17">
        <f t="shared" si="0"/>
        <v>0.16160000000000002</v>
      </c>
      <c r="M6" s="17">
        <f t="shared" si="1"/>
        <v>3.0704000000000002</v>
      </c>
      <c r="N6" s="13">
        <f t="shared" si="2"/>
        <v>4.3443000000000006E-3</v>
      </c>
      <c r="O6" s="13">
        <f t="shared" si="3"/>
        <v>2.4134999999999997E-2</v>
      </c>
      <c r="P6" s="13">
        <f t="shared" si="4"/>
        <v>2.18824E-2</v>
      </c>
      <c r="Q6" s="13">
        <f t="shared" si="5"/>
        <v>0.1538204</v>
      </c>
      <c r="R6" s="15">
        <v>0</v>
      </c>
      <c r="S6" s="15">
        <v>0</v>
      </c>
      <c r="T6" s="14"/>
    </row>
    <row r="7" spans="1:20" ht="21" customHeight="1" x14ac:dyDescent="0.2">
      <c r="A7" s="7" t="s">
        <v>31</v>
      </c>
      <c r="B7" s="7" t="s">
        <v>36</v>
      </c>
      <c r="C7" s="7" t="s">
        <v>18</v>
      </c>
      <c r="D7" s="10">
        <v>2671.1590000000001</v>
      </c>
      <c r="E7" s="11">
        <v>4.5999999999999999E-2</v>
      </c>
      <c r="F7" s="11">
        <v>0.24</v>
      </c>
      <c r="G7" s="11">
        <v>15.743</v>
      </c>
      <c r="H7" s="11">
        <v>4.2210000000000001</v>
      </c>
      <c r="I7" s="11">
        <v>1.149</v>
      </c>
      <c r="J7" s="12">
        <v>1.7000000000000001E-2</v>
      </c>
      <c r="K7" s="12">
        <v>0.48199999999999998</v>
      </c>
      <c r="L7" s="17">
        <f t="shared" si="0"/>
        <v>2.41E-2</v>
      </c>
      <c r="M7" s="17">
        <f t="shared" si="1"/>
        <v>0.45789999999999997</v>
      </c>
      <c r="N7" s="13">
        <f t="shared" si="2"/>
        <v>4.3443000000000006E-3</v>
      </c>
      <c r="O7" s="13">
        <f t="shared" si="3"/>
        <v>2.4134999999999997E-2</v>
      </c>
      <c r="P7" s="13">
        <f t="shared" si="4"/>
        <v>2.18824E-2</v>
      </c>
      <c r="Q7" s="13">
        <f t="shared" si="5"/>
        <v>0.1538204</v>
      </c>
      <c r="R7" s="15">
        <v>0</v>
      </c>
      <c r="S7" s="15">
        <v>0</v>
      </c>
      <c r="T7" s="14"/>
    </row>
    <row r="8" spans="1:20" ht="20" customHeight="1" x14ac:dyDescent="0.2">
      <c r="A8" s="7" t="s">
        <v>31</v>
      </c>
      <c r="B8" s="7" t="s">
        <v>37</v>
      </c>
      <c r="C8" s="7" t="s">
        <v>12</v>
      </c>
      <c r="D8" s="10">
        <v>2671.1590000000001</v>
      </c>
      <c r="E8" s="11">
        <v>8.9999999999999993E-3</v>
      </c>
      <c r="F8" s="11">
        <v>0.20499999999999999</v>
      </c>
      <c r="G8" s="11">
        <v>10.79</v>
      </c>
      <c r="H8" s="11">
        <v>1.1850000000000001</v>
      </c>
      <c r="I8" s="11">
        <v>0.255</v>
      </c>
      <c r="J8" s="12">
        <v>1.7000000000000001E-2</v>
      </c>
      <c r="K8" s="12">
        <v>8.1000000000000003E-2</v>
      </c>
      <c r="L8" s="17">
        <f t="shared" si="0"/>
        <v>4.0500000000000006E-3</v>
      </c>
      <c r="M8" s="17">
        <f t="shared" si="1"/>
        <v>7.6950000000000005E-2</v>
      </c>
      <c r="N8" s="13">
        <f>4.7*1.609/1000</f>
        <v>7.5623000000000001E-3</v>
      </c>
      <c r="O8" s="13">
        <f>31.6*1.609/1000 - N8</f>
        <v>4.3282099999999997E-2</v>
      </c>
      <c r="P8" s="13">
        <f>24.3*1.609/1000</f>
        <v>3.90987E-2</v>
      </c>
      <c r="Q8" s="13">
        <f>213*1.609/1000 - P8</f>
        <v>0.30361830000000001</v>
      </c>
      <c r="R8" s="15">
        <v>0</v>
      </c>
      <c r="S8" s="15">
        <v>0</v>
      </c>
      <c r="T8" s="14"/>
    </row>
    <row r="9" spans="1:20" x14ac:dyDescent="0.2">
      <c r="A9" s="7" t="s">
        <v>31</v>
      </c>
      <c r="B9" s="7" t="s">
        <v>37</v>
      </c>
      <c r="C9" s="7" t="s">
        <v>14</v>
      </c>
      <c r="D9" s="10">
        <v>2671.1590000000001</v>
      </c>
      <c r="E9" s="11">
        <v>1.4999999999999999E-2</v>
      </c>
      <c r="F9" s="11">
        <v>0.11700000000000001</v>
      </c>
      <c r="G9" s="11">
        <v>11.867000000000001</v>
      </c>
      <c r="H9" s="11">
        <v>1.978</v>
      </c>
      <c r="I9" s="11">
        <v>0.41899999999999998</v>
      </c>
      <c r="J9" s="12">
        <v>1.7000000000000001E-2</v>
      </c>
      <c r="K9" s="12">
        <v>0.107</v>
      </c>
      <c r="L9" s="17">
        <f t="shared" si="0"/>
        <v>5.3500000000000006E-3</v>
      </c>
      <c r="M9" s="17">
        <f t="shared" si="1"/>
        <v>0.10164999999999999</v>
      </c>
      <c r="N9" s="13">
        <f t="shared" ref="N9:N13" si="6">4.7*1.609/1000</f>
        <v>7.5623000000000001E-3</v>
      </c>
      <c r="O9" s="13">
        <f t="shared" ref="O9:O13" si="7">31.6*1.609/1000 - N9</f>
        <v>4.3282099999999997E-2</v>
      </c>
      <c r="P9" s="13">
        <f t="shared" ref="P9:P13" si="8">24.3*1.609/1000</f>
        <v>3.90987E-2</v>
      </c>
      <c r="Q9" s="13">
        <f t="shared" ref="Q9:Q13" si="9">213*1.609/1000 - P9</f>
        <v>0.30361830000000001</v>
      </c>
      <c r="R9" s="15">
        <v>0</v>
      </c>
      <c r="S9" s="15">
        <v>0</v>
      </c>
      <c r="T9" s="14"/>
    </row>
    <row r="10" spans="1:20" x14ac:dyDescent="0.2">
      <c r="A10" s="7" t="s">
        <v>31</v>
      </c>
      <c r="B10" s="7" t="s">
        <v>37</v>
      </c>
      <c r="C10" s="7" t="s">
        <v>15</v>
      </c>
      <c r="D10" s="10">
        <v>2671.1590000000001</v>
      </c>
      <c r="E10" s="11">
        <v>0.03</v>
      </c>
      <c r="F10" s="11">
        <v>3.1E-2</v>
      </c>
      <c r="G10" s="11">
        <v>15.221</v>
      </c>
      <c r="H10" s="11">
        <v>3.508</v>
      </c>
      <c r="I10" s="11">
        <v>0.86499999999999999</v>
      </c>
      <c r="J10" s="12">
        <v>1.7000000000000001E-2</v>
      </c>
      <c r="K10" s="12">
        <v>0.43</v>
      </c>
      <c r="L10" s="17">
        <f t="shared" si="0"/>
        <v>2.1500000000000002E-2</v>
      </c>
      <c r="M10" s="17">
        <f t="shared" si="1"/>
        <v>0.40849999999999997</v>
      </c>
      <c r="N10" s="13">
        <f t="shared" si="6"/>
        <v>7.5623000000000001E-3</v>
      </c>
      <c r="O10" s="13">
        <f t="shared" si="7"/>
        <v>4.3282099999999997E-2</v>
      </c>
      <c r="P10" s="13">
        <f t="shared" si="8"/>
        <v>3.90987E-2</v>
      </c>
      <c r="Q10" s="13">
        <f t="shared" si="9"/>
        <v>0.30361830000000001</v>
      </c>
      <c r="R10" s="15">
        <v>0</v>
      </c>
      <c r="S10" s="15">
        <v>0</v>
      </c>
      <c r="T10" s="14"/>
    </row>
    <row r="11" spans="1:20" x14ac:dyDescent="0.2">
      <c r="A11" s="7" t="s">
        <v>31</v>
      </c>
      <c r="B11" s="7" t="s">
        <v>37</v>
      </c>
      <c r="C11" s="7" t="s">
        <v>16</v>
      </c>
      <c r="D11" s="10">
        <v>2671.1590000000001</v>
      </c>
      <c r="E11" s="11">
        <v>4.9000000000000002E-2</v>
      </c>
      <c r="F11" s="11">
        <v>0.02</v>
      </c>
      <c r="G11" s="11">
        <v>27.119</v>
      </c>
      <c r="H11" s="11">
        <v>7.3940000000000001</v>
      </c>
      <c r="I11" s="11">
        <v>1.4139999999999999</v>
      </c>
      <c r="J11" s="12">
        <v>1.7000000000000001E-2</v>
      </c>
      <c r="K11" s="12">
        <v>1.0409999999999999</v>
      </c>
      <c r="L11" s="17">
        <f t="shared" si="0"/>
        <v>5.2049999999999999E-2</v>
      </c>
      <c r="M11" s="17">
        <f t="shared" si="1"/>
        <v>0.98894999999999988</v>
      </c>
      <c r="N11" s="13">
        <f t="shared" si="6"/>
        <v>7.5623000000000001E-3</v>
      </c>
      <c r="O11" s="13">
        <f t="shared" si="7"/>
        <v>4.3282099999999997E-2</v>
      </c>
      <c r="P11" s="13">
        <f t="shared" si="8"/>
        <v>3.90987E-2</v>
      </c>
      <c r="Q11" s="13">
        <f t="shared" si="9"/>
        <v>0.30361830000000001</v>
      </c>
      <c r="R11" s="15">
        <v>0</v>
      </c>
      <c r="S11" s="15">
        <v>0</v>
      </c>
      <c r="T11" s="14"/>
    </row>
    <row r="12" spans="1:20" x14ac:dyDescent="0.2">
      <c r="A12" s="7" t="s">
        <v>31</v>
      </c>
      <c r="B12" s="7" t="s">
        <v>37</v>
      </c>
      <c r="C12" s="7" t="s">
        <v>17</v>
      </c>
      <c r="D12" s="10">
        <v>2671.1590000000001</v>
      </c>
      <c r="E12" s="11">
        <v>8.4000000000000005E-2</v>
      </c>
      <c r="F12" s="11">
        <v>0.02</v>
      </c>
      <c r="G12" s="11">
        <v>37.228999999999999</v>
      </c>
      <c r="H12" s="11">
        <v>13.435</v>
      </c>
      <c r="I12" s="11">
        <v>2.3879999999999999</v>
      </c>
      <c r="J12" s="12">
        <v>1.7000000000000001E-2</v>
      </c>
      <c r="K12" s="12">
        <v>1.9870000000000001</v>
      </c>
      <c r="L12" s="17">
        <f t="shared" si="0"/>
        <v>9.9350000000000008E-2</v>
      </c>
      <c r="M12" s="17">
        <f t="shared" si="1"/>
        <v>1.8876500000000001</v>
      </c>
      <c r="N12" s="13">
        <f t="shared" si="6"/>
        <v>7.5623000000000001E-3</v>
      </c>
      <c r="O12" s="13">
        <f t="shared" si="7"/>
        <v>4.3282099999999997E-2</v>
      </c>
      <c r="P12" s="13">
        <f t="shared" si="8"/>
        <v>3.90987E-2</v>
      </c>
      <c r="Q12" s="13">
        <f t="shared" si="9"/>
        <v>0.30361830000000001</v>
      </c>
      <c r="R12" s="15">
        <v>0</v>
      </c>
      <c r="S12" s="15">
        <v>0</v>
      </c>
      <c r="T12" s="14"/>
    </row>
    <row r="13" spans="1:20" x14ac:dyDescent="0.2">
      <c r="A13" s="7" t="s">
        <v>31</v>
      </c>
      <c r="B13" s="7" t="s">
        <v>37</v>
      </c>
      <c r="C13" s="7" t="s">
        <v>18</v>
      </c>
      <c r="D13" s="10">
        <v>2671.1590000000001</v>
      </c>
      <c r="E13" s="11">
        <v>1.7000000000000001E-2</v>
      </c>
      <c r="F13" s="11">
        <v>0.14000000000000001</v>
      </c>
      <c r="G13" s="11">
        <v>12.734</v>
      </c>
      <c r="H13" s="11">
        <v>2.2109999999999999</v>
      </c>
      <c r="I13" s="11">
        <v>0.47699999999999998</v>
      </c>
      <c r="J13" s="12">
        <v>1.7000000000000001E-2</v>
      </c>
      <c r="K13" s="12">
        <v>0.20200000000000001</v>
      </c>
      <c r="L13" s="17">
        <f t="shared" si="0"/>
        <v>1.0100000000000001E-2</v>
      </c>
      <c r="M13" s="17">
        <f t="shared" si="1"/>
        <v>0.19190000000000002</v>
      </c>
      <c r="N13" s="13">
        <f t="shared" si="6"/>
        <v>7.5623000000000001E-3</v>
      </c>
      <c r="O13" s="13">
        <f t="shared" si="7"/>
        <v>4.3282099999999997E-2</v>
      </c>
      <c r="P13" s="13">
        <f t="shared" si="8"/>
        <v>3.90987E-2</v>
      </c>
      <c r="Q13" s="13">
        <f t="shared" si="9"/>
        <v>0.30361830000000001</v>
      </c>
      <c r="R13" s="15">
        <v>0</v>
      </c>
      <c r="S13" s="15">
        <v>0</v>
      </c>
      <c r="T13" s="14"/>
    </row>
    <row r="14" spans="1:20" x14ac:dyDescent="0.2">
      <c r="A14" s="7" t="s">
        <v>32</v>
      </c>
      <c r="B14" s="7" t="s">
        <v>29</v>
      </c>
      <c r="C14" s="7" t="s">
        <v>34</v>
      </c>
      <c r="D14" s="10">
        <v>2282.029</v>
      </c>
      <c r="E14" s="11">
        <v>0.751</v>
      </c>
      <c r="F14" s="11">
        <v>0.05</v>
      </c>
      <c r="G14" s="11">
        <v>8.9369999999999994</v>
      </c>
      <c r="H14" s="11">
        <v>43.231000000000002</v>
      </c>
      <c r="I14" s="11">
        <v>10.007</v>
      </c>
      <c r="J14" s="12">
        <v>7.8E-2</v>
      </c>
      <c r="K14" s="12">
        <v>9.1999999999999998E-2</v>
      </c>
      <c r="L14" s="17">
        <f t="shared" si="0"/>
        <v>4.5999999999999999E-3</v>
      </c>
      <c r="M14" s="17">
        <f t="shared" si="1"/>
        <v>8.7399999999999992E-2</v>
      </c>
      <c r="N14" s="13">
        <f>2.9*1.609/1000</f>
        <v>4.6661000000000003E-3</v>
      </c>
      <c r="O14" s="13">
        <f>19.7*1.609/1000 - N14</f>
        <v>2.7031199999999998E-2</v>
      </c>
      <c r="P14" s="13">
        <f>12.6*1.609/1000</f>
        <v>2.02734E-2</v>
      </c>
      <c r="Q14" s="13">
        <f>100.9*1.609/1000 - P14</f>
        <v>0.14207470000000003</v>
      </c>
      <c r="R14" s="15">
        <v>0</v>
      </c>
      <c r="S14" s="15">
        <v>0</v>
      </c>
      <c r="T14" s="14"/>
    </row>
    <row r="15" spans="1:20" x14ac:dyDescent="0.2">
      <c r="A15" s="7" t="s">
        <v>33</v>
      </c>
      <c r="B15" s="7" t="s">
        <v>29</v>
      </c>
      <c r="C15" s="7" t="s">
        <v>34</v>
      </c>
      <c r="D15" s="10">
        <v>1974.12</v>
      </c>
      <c r="E15" s="11">
        <v>1.5</v>
      </c>
      <c r="F15" s="11">
        <v>0.01</v>
      </c>
      <c r="G15" s="11">
        <v>6.32</v>
      </c>
      <c r="H15" s="11">
        <v>2.831</v>
      </c>
      <c r="I15" s="11">
        <v>8.1000000000000003E-2</v>
      </c>
      <c r="J15" s="12">
        <v>0.02</v>
      </c>
      <c r="K15" s="12">
        <v>0.05</v>
      </c>
      <c r="L15" s="17">
        <f t="shared" si="0"/>
        <v>2.5000000000000005E-3</v>
      </c>
      <c r="M15" s="17">
        <f t="shared" si="1"/>
        <v>4.7500000000000001E-2</v>
      </c>
      <c r="N15" s="13">
        <f t="shared" ref="N15:N21" si="10">2.9*1.609/1000</f>
        <v>4.6661000000000003E-3</v>
      </c>
      <c r="O15" s="13">
        <f t="shared" ref="O15:O21" si="11">19.7*1.609/1000 - N15</f>
        <v>2.7031199999999998E-2</v>
      </c>
      <c r="P15" s="13">
        <f t="shared" ref="P15:P21" si="12">12.6*1.609/1000</f>
        <v>2.02734E-2</v>
      </c>
      <c r="Q15" s="13">
        <f t="shared" ref="Q15:Q21" si="13">100.9*1.609/1000 - P15</f>
        <v>0.14207470000000003</v>
      </c>
      <c r="R15" s="15">
        <v>0</v>
      </c>
      <c r="S15" s="15">
        <v>0</v>
      </c>
      <c r="T15" s="14"/>
    </row>
    <row r="16" spans="1:20" x14ac:dyDescent="0.2">
      <c r="A16" s="7" t="s">
        <v>31</v>
      </c>
      <c r="B16" s="7" t="s">
        <v>29</v>
      </c>
      <c r="C16" s="7" t="s">
        <v>12</v>
      </c>
      <c r="D16" s="10">
        <v>2671.1590000000001</v>
      </c>
      <c r="E16" s="11">
        <v>1.4E-2</v>
      </c>
      <c r="F16" s="11">
        <v>0.48799999999999999</v>
      </c>
      <c r="G16" s="11">
        <v>15.919</v>
      </c>
      <c r="H16" s="11">
        <v>1.976</v>
      </c>
      <c r="I16" s="11">
        <v>0.34499999999999997</v>
      </c>
      <c r="J16" s="12">
        <v>1.7000000000000001E-2</v>
      </c>
      <c r="K16" s="12">
        <v>0.13700000000000001</v>
      </c>
      <c r="L16" s="17">
        <f t="shared" si="0"/>
        <v>6.8500000000000011E-3</v>
      </c>
      <c r="M16" s="17">
        <f t="shared" si="1"/>
        <v>0.13015000000000002</v>
      </c>
      <c r="N16" s="13">
        <f t="shared" si="10"/>
        <v>4.6661000000000003E-3</v>
      </c>
      <c r="O16" s="13">
        <f t="shared" si="11"/>
        <v>2.7031199999999998E-2</v>
      </c>
      <c r="P16" s="13">
        <f t="shared" si="12"/>
        <v>2.02734E-2</v>
      </c>
      <c r="Q16" s="13">
        <f t="shared" si="13"/>
        <v>0.14207470000000003</v>
      </c>
      <c r="R16" s="15">
        <v>0</v>
      </c>
      <c r="S16" s="15">
        <v>0</v>
      </c>
      <c r="T16" s="14"/>
    </row>
    <row r="17" spans="1:20" x14ac:dyDescent="0.2">
      <c r="A17" s="7" t="s">
        <v>31</v>
      </c>
      <c r="B17" s="7" t="s">
        <v>29</v>
      </c>
      <c r="C17" s="7" t="s">
        <v>14</v>
      </c>
      <c r="D17" s="10">
        <v>2671.1590000000001</v>
      </c>
      <c r="E17" s="11">
        <v>2.5999999999999999E-2</v>
      </c>
      <c r="F17" s="11">
        <v>0.28100000000000003</v>
      </c>
      <c r="G17" s="11">
        <v>17.954000000000001</v>
      </c>
      <c r="H17" s="11">
        <v>2.5569999999999999</v>
      </c>
      <c r="I17" s="11">
        <v>0.65300000000000002</v>
      </c>
      <c r="J17" s="12">
        <v>1.7000000000000001E-2</v>
      </c>
      <c r="K17" s="12">
        <v>0.20599999999999999</v>
      </c>
      <c r="L17" s="17">
        <f t="shared" si="0"/>
        <v>1.03E-2</v>
      </c>
      <c r="M17" s="17">
        <f t="shared" si="1"/>
        <v>0.19569999999999999</v>
      </c>
      <c r="N17" s="13">
        <f t="shared" si="10"/>
        <v>4.6661000000000003E-3</v>
      </c>
      <c r="O17" s="13">
        <f t="shared" si="11"/>
        <v>2.7031199999999998E-2</v>
      </c>
      <c r="P17" s="13">
        <f t="shared" si="12"/>
        <v>2.02734E-2</v>
      </c>
      <c r="Q17" s="13">
        <f t="shared" si="13"/>
        <v>0.14207470000000003</v>
      </c>
      <c r="R17" s="15">
        <v>0</v>
      </c>
      <c r="S17" s="15">
        <v>0</v>
      </c>
      <c r="T17" s="14"/>
    </row>
    <row r="18" spans="1:20" x14ac:dyDescent="0.2">
      <c r="A18" s="7" t="s">
        <v>31</v>
      </c>
      <c r="B18" s="7" t="s">
        <v>29</v>
      </c>
      <c r="C18" s="7" t="s">
        <v>15</v>
      </c>
      <c r="D18" s="10">
        <v>2671.1590000000001</v>
      </c>
      <c r="E18" s="11">
        <v>6.0999999999999999E-2</v>
      </c>
      <c r="F18" s="11">
        <v>7.1999999999999995E-2</v>
      </c>
      <c r="G18" s="11">
        <v>23.82</v>
      </c>
      <c r="H18" s="11">
        <v>7.508</v>
      </c>
      <c r="I18" s="11">
        <v>1.524</v>
      </c>
      <c r="J18" s="12">
        <v>1.7000000000000001E-2</v>
      </c>
      <c r="K18" s="12">
        <v>0.49</v>
      </c>
      <c r="L18" s="17">
        <f t="shared" si="0"/>
        <v>2.4500000000000001E-2</v>
      </c>
      <c r="M18" s="17">
        <f t="shared" si="1"/>
        <v>0.46549999999999997</v>
      </c>
      <c r="N18" s="13">
        <f t="shared" si="10"/>
        <v>4.6661000000000003E-3</v>
      </c>
      <c r="O18" s="13">
        <f t="shared" si="11"/>
        <v>2.7031199999999998E-2</v>
      </c>
      <c r="P18" s="13">
        <f t="shared" si="12"/>
        <v>2.02734E-2</v>
      </c>
      <c r="Q18" s="13">
        <f t="shared" si="13"/>
        <v>0.14207470000000003</v>
      </c>
      <c r="R18" s="15">
        <v>0</v>
      </c>
      <c r="S18" s="15">
        <v>0</v>
      </c>
      <c r="T18" s="14"/>
    </row>
    <row r="19" spans="1:20" x14ac:dyDescent="0.2">
      <c r="A19" s="7" t="s">
        <v>31</v>
      </c>
      <c r="B19" s="7" t="s">
        <v>29</v>
      </c>
      <c r="C19" s="7" t="s">
        <v>16</v>
      </c>
      <c r="D19" s="10">
        <v>2671.1590000000001</v>
      </c>
      <c r="E19" s="11">
        <v>0.13600000000000001</v>
      </c>
      <c r="F19" s="11">
        <v>4.7E-2</v>
      </c>
      <c r="G19" s="11">
        <v>34.194000000000003</v>
      </c>
      <c r="H19" s="11">
        <v>16.123000000000001</v>
      </c>
      <c r="I19" s="11">
        <v>3.4049999999999998</v>
      </c>
      <c r="J19" s="12">
        <v>1.7000000000000001E-2</v>
      </c>
      <c r="K19" s="12">
        <v>1.86</v>
      </c>
      <c r="L19" s="17">
        <f t="shared" si="0"/>
        <v>9.3000000000000013E-2</v>
      </c>
      <c r="M19" s="17">
        <f t="shared" si="1"/>
        <v>1.7669999999999999</v>
      </c>
      <c r="N19" s="13">
        <f t="shared" si="10"/>
        <v>4.6661000000000003E-3</v>
      </c>
      <c r="O19" s="13">
        <f t="shared" si="11"/>
        <v>2.7031199999999998E-2</v>
      </c>
      <c r="P19" s="13">
        <f t="shared" si="12"/>
        <v>2.02734E-2</v>
      </c>
      <c r="Q19" s="13">
        <f t="shared" si="13"/>
        <v>0.14207470000000003</v>
      </c>
      <c r="R19" s="15">
        <v>0</v>
      </c>
      <c r="S19" s="15">
        <v>0</v>
      </c>
      <c r="T19" s="14"/>
    </row>
    <row r="20" spans="1:20" x14ac:dyDescent="0.2">
      <c r="A20" s="7" t="s">
        <v>31</v>
      </c>
      <c r="B20" s="7" t="s">
        <v>29</v>
      </c>
      <c r="C20" s="7" t="s">
        <v>17</v>
      </c>
      <c r="D20" s="10">
        <v>2671.1590000000001</v>
      </c>
      <c r="E20" s="11">
        <v>0.23799999999999999</v>
      </c>
      <c r="F20" s="11">
        <v>4.7E-2</v>
      </c>
      <c r="G20" s="11">
        <v>46.448999999999998</v>
      </c>
      <c r="H20" s="11">
        <v>26.771999999999998</v>
      </c>
      <c r="I20" s="11">
        <v>5.9450000000000003</v>
      </c>
      <c r="J20" s="12">
        <v>1.7000000000000001E-2</v>
      </c>
      <c r="K20" s="12">
        <v>2.9089999999999998</v>
      </c>
      <c r="L20" s="17">
        <f t="shared" si="0"/>
        <v>0.14545</v>
      </c>
      <c r="M20" s="17">
        <f t="shared" si="1"/>
        <v>2.7635499999999995</v>
      </c>
      <c r="N20" s="13">
        <f t="shared" si="10"/>
        <v>4.6661000000000003E-3</v>
      </c>
      <c r="O20" s="13">
        <f t="shared" si="11"/>
        <v>2.7031199999999998E-2</v>
      </c>
      <c r="P20" s="13">
        <f t="shared" si="12"/>
        <v>2.02734E-2</v>
      </c>
      <c r="Q20" s="13">
        <f t="shared" si="13"/>
        <v>0.14207470000000003</v>
      </c>
      <c r="R20" s="15">
        <v>0</v>
      </c>
      <c r="S20" s="15">
        <v>0</v>
      </c>
      <c r="T20" s="14"/>
    </row>
    <row r="21" spans="1:20" x14ac:dyDescent="0.2">
      <c r="A21" s="7" t="s">
        <v>31</v>
      </c>
      <c r="B21" s="7" t="s">
        <v>29</v>
      </c>
      <c r="C21" s="7" t="s">
        <v>18</v>
      </c>
      <c r="D21" s="10">
        <v>2671.1590000000001</v>
      </c>
      <c r="E21" s="11">
        <v>4.3999999999999997E-2</v>
      </c>
      <c r="F21" s="11">
        <v>0.28799999999999998</v>
      </c>
      <c r="G21" s="11">
        <v>20.466000000000001</v>
      </c>
      <c r="H21" s="11">
        <v>5.0650000000000004</v>
      </c>
      <c r="I21" s="11">
        <v>1.091</v>
      </c>
      <c r="J21" s="12">
        <v>1.7000000000000001E-2</v>
      </c>
      <c r="K21" s="12">
        <v>0.434</v>
      </c>
      <c r="L21" s="17">
        <f t="shared" si="0"/>
        <v>2.1700000000000001E-2</v>
      </c>
      <c r="M21" s="17">
        <f t="shared" si="1"/>
        <v>0.4123</v>
      </c>
      <c r="N21" s="13">
        <f t="shared" si="10"/>
        <v>4.6661000000000003E-3</v>
      </c>
      <c r="O21" s="13">
        <f t="shared" si="11"/>
        <v>2.7031199999999998E-2</v>
      </c>
      <c r="P21" s="13">
        <f t="shared" si="12"/>
        <v>2.02734E-2</v>
      </c>
      <c r="Q21" s="13">
        <f t="shared" si="13"/>
        <v>0.14207470000000003</v>
      </c>
      <c r="R21" s="15">
        <v>0</v>
      </c>
      <c r="S21" s="15">
        <v>0</v>
      </c>
      <c r="T21" s="14"/>
    </row>
    <row r="22" spans="1:20" x14ac:dyDescent="0.2">
      <c r="K22" s="6"/>
      <c r="L22" s="6"/>
      <c r="M22" s="6"/>
      <c r="N22" s="4"/>
      <c r="O22" s="4"/>
      <c r="P22" s="4"/>
      <c r="Q22" s="4"/>
      <c r="R22" s="16"/>
      <c r="S22" s="14"/>
      <c r="T22" s="14"/>
    </row>
    <row r="23" spans="1:20" x14ac:dyDescent="0.2">
      <c r="D23" s="3"/>
      <c r="E23" s="4"/>
      <c r="F23" s="4"/>
      <c r="G23" s="4"/>
      <c r="H23" s="4"/>
      <c r="I23" s="4"/>
      <c r="J23" s="6"/>
      <c r="K23" s="6"/>
      <c r="L23" s="6"/>
      <c r="M23" s="6"/>
    </row>
    <row r="24" spans="1:20" ht="11.25" customHeight="1" x14ac:dyDescent="0.2">
      <c r="A24" s="2"/>
      <c r="C24" s="3"/>
      <c r="D24" s="4"/>
      <c r="E24" s="6"/>
      <c r="F24" s="4"/>
      <c r="G24" s="4"/>
      <c r="H24" s="4"/>
      <c r="I24" s="6"/>
      <c r="J24" s="6"/>
    </row>
    <row r="25" spans="1:20" x14ac:dyDescent="0.2">
      <c r="A25" s="2"/>
      <c r="C25" s="3"/>
      <c r="D25" s="4"/>
      <c r="E25" s="4"/>
      <c r="F25" s="4"/>
      <c r="G25" s="4"/>
      <c r="H25" s="4"/>
      <c r="I25" s="6"/>
      <c r="J25" s="6"/>
    </row>
    <row r="26" spans="1:20" x14ac:dyDescent="0.2">
      <c r="C26" s="3"/>
      <c r="D26" s="4"/>
      <c r="E26" s="4"/>
      <c r="F26" s="4"/>
      <c r="G26" s="4"/>
      <c r="H26" s="4"/>
      <c r="I26" s="6"/>
      <c r="J26" s="6"/>
    </row>
    <row r="27" spans="1:20" x14ac:dyDescent="0.2">
      <c r="C27" s="3"/>
      <c r="D27" s="4"/>
      <c r="E27" s="4"/>
      <c r="F27" s="4"/>
      <c r="G27" s="4"/>
      <c r="H27" s="4"/>
      <c r="I27" s="6"/>
      <c r="J27" s="6"/>
    </row>
    <row r="28" spans="1:20" x14ac:dyDescent="0.2">
      <c r="C28" s="3"/>
      <c r="D28" s="4"/>
      <c r="E28" s="4"/>
      <c r="F28" s="4"/>
      <c r="G28" s="4"/>
      <c r="H28" s="4"/>
      <c r="I28" s="6"/>
      <c r="J28" s="6"/>
    </row>
    <row r="29" spans="1:20" x14ac:dyDescent="0.2">
      <c r="C29" s="3"/>
      <c r="D29" s="4"/>
      <c r="E29" s="4"/>
      <c r="F29" s="4"/>
      <c r="G29" s="4"/>
      <c r="H29" s="4"/>
      <c r="I29" s="6"/>
      <c r="J29" s="6"/>
    </row>
    <row r="30" spans="1:20" x14ac:dyDescent="0.2">
      <c r="C30" s="3"/>
      <c r="D30" s="4"/>
      <c r="E30" s="4"/>
      <c r="F30" s="4"/>
      <c r="G30" s="4"/>
      <c r="H30" s="4"/>
      <c r="I30" s="6"/>
      <c r="J30" s="6"/>
    </row>
    <row r="31" spans="1:20" ht="9.75" customHeight="1" x14ac:dyDescent="0.2">
      <c r="C31" s="3"/>
      <c r="D31" s="4"/>
      <c r="E31" s="6"/>
      <c r="F31" s="4"/>
      <c r="G31" s="4"/>
      <c r="H31" s="4"/>
      <c r="I31" s="6"/>
      <c r="J31" s="6"/>
    </row>
    <row r="32" spans="1:20" x14ac:dyDescent="0.2">
      <c r="C32" s="3"/>
      <c r="D32" s="4"/>
      <c r="E32" s="4"/>
      <c r="F32" s="4"/>
      <c r="G32" s="4"/>
      <c r="H32" s="4"/>
      <c r="I32" s="6"/>
      <c r="J32" s="6"/>
    </row>
    <row r="34" spans="1:10" x14ac:dyDescent="0.2">
      <c r="A34" s="1"/>
    </row>
    <row r="35" spans="1:10" x14ac:dyDescent="0.2">
      <c r="A35" s="2"/>
      <c r="C35" s="3"/>
      <c r="D35" s="4"/>
      <c r="E35" s="4"/>
      <c r="F35" s="4"/>
      <c r="G35" s="4"/>
      <c r="H35" s="4"/>
      <c r="I35" s="6"/>
      <c r="J35" s="6"/>
    </row>
    <row r="62" ht="8.2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D513-2D8D-7046-95BE-E710F04446DC}">
  <dimension ref="A1:A5"/>
  <sheetViews>
    <sheetView tabSelected="1" workbookViewId="0">
      <selection activeCell="E21" sqref="E21"/>
    </sheetView>
  </sheetViews>
  <sheetFormatPr baseColWidth="10" defaultRowHeight="15" x14ac:dyDescent="0.2"/>
  <sheetData>
    <row r="1" spans="1:1" x14ac:dyDescent="0.2">
      <c r="A1" t="s">
        <v>38</v>
      </c>
    </row>
    <row r="2" spans="1:1" x14ac:dyDescent="0.2">
      <c r="A2" t="s">
        <v>39</v>
      </c>
    </row>
    <row r="4" spans="1:1" x14ac:dyDescent="0.2">
      <c r="A4" t="s">
        <v>48</v>
      </c>
    </row>
    <row r="5" spans="1:1" x14ac:dyDescent="0.2">
      <c r="A5"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2020 rev em</vt:lpstr>
      <vt:lpstr>Sheet1</vt:lpstr>
      <vt:lpstr>notes</vt:lpstr>
    </vt:vector>
  </TitlesOfParts>
  <Company>Department of Infrastructure &amp; Regional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COSGROVE David</dc:creator>
  <cp:lastModifiedBy>Microsoft Office User</cp:lastModifiedBy>
  <dcterms:created xsi:type="dcterms:W3CDTF">2020-10-14T23:37:39Z</dcterms:created>
  <dcterms:modified xsi:type="dcterms:W3CDTF">2022-01-25T02:57:36Z</dcterms:modified>
</cp:coreProperties>
</file>