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ropbox/teaching/cea-workshop-vital/healthy-sick-dead/"/>
    </mc:Choice>
  </mc:AlternateContent>
  <xr:revisionPtr revIDLastSave="0" documentId="13_ncr:1_{C2444616-B1FD-FF4A-A903-52FA1091C805}" xr6:coauthVersionLast="47" xr6:coauthVersionMax="47" xr10:uidLastSave="{00000000-0000-0000-0000-000000000000}"/>
  <bookViews>
    <workbookView xWindow="0" yWindow="500" windowWidth="51200" windowHeight="26600" activeTab="5" xr2:uid="{EDDBEFED-C50B-5742-8E29-FBF1A0E4DEAD}"/>
  </bookViews>
  <sheets>
    <sheet name="transition_probabilities" sheetId="1" r:id="rId1"/>
    <sheet name="transition_rates" sheetId="2" r:id="rId2"/>
    <sheet name="parameters" sheetId="4" r:id="rId3"/>
    <sheet name="payoffs" sheetId="5" r:id="rId4"/>
    <sheet name="-----&gt; case-study2" sheetId="6" r:id="rId5"/>
    <sheet name="cs2_parameters" sheetId="13" r:id="rId6"/>
    <sheet name="cs2_payoffs" sheetId="16" r:id="rId7"/>
    <sheet name="cs2_trtA" sheetId="8" r:id="rId8"/>
    <sheet name="cs2_trtB" sheetId="20" r:id="rId9"/>
    <sheet name="ICER" sheetId="12" r:id="rId10"/>
  </sheets>
  <definedNames>
    <definedName name="c_D">cs2_parameters!$B$12</definedName>
    <definedName name="c_D_trtA">cs2_payoffs!$E$4</definedName>
    <definedName name="c_D_trtB">cs2_payoffs!$E$7</definedName>
    <definedName name="c_H">cs2_parameters!$B$10</definedName>
    <definedName name="c_H_trtA">cs2_payoffs!$E$2</definedName>
    <definedName name="c_H_trtB">cs2_payoffs!$E$5</definedName>
    <definedName name="c_S">cs2_parameters!$B$11</definedName>
    <definedName name="c_S_trtA">cs2_payoffs!$E$3</definedName>
    <definedName name="c_S_trtB">cs2_payoffs!$E$6</definedName>
    <definedName name="c_trtA">cs2_parameters!$B$16</definedName>
    <definedName name="c_trtB">cs2_parameters!$B$17</definedName>
    <definedName name="d_c">cs2_parameters!$B$8</definedName>
    <definedName name="d_e">cs2_parameters!$B$9</definedName>
    <definedName name="n_age_init">cs2_parameters!$B$6</definedName>
    <definedName name="n_age_max">cs2_parameters!$B$7</definedName>
    <definedName name="p_HD">cs2_parameters!$B$4</definedName>
    <definedName name="p_HS_trtA">cs2_parameters!$B$2</definedName>
    <definedName name="p_HS_trtB">cs2_parameters!$B$3</definedName>
    <definedName name="p_SD">cs2_parameters!$B$5</definedName>
    <definedName name="tot_cost_trtA" localSheetId="8">cs2_trtB!$O$4:$O$79</definedName>
    <definedName name="tot_cost_trtA">cs2_trtA!$O$4:$O$79</definedName>
    <definedName name="tot_cost_trtB">cs2_trtB!$O$4:$O$79</definedName>
    <definedName name="tot_qaly_trtA" localSheetId="8">cs2_trtB!$Q$4:$Q$79</definedName>
    <definedName name="tot_qaly_trtA">cs2_trtA!$Q$4:$Q$79</definedName>
    <definedName name="tot_qaly_trtB">cs2_trtB!$Q$4:$Q$79</definedName>
    <definedName name="u_D">cs2_parameters!$B$15</definedName>
    <definedName name="u_D_trtA">cs2_payoffs!$H$4</definedName>
    <definedName name="u_D_trtB">cs2_payoffs!$H$7</definedName>
    <definedName name="u_H">cs2_parameters!$B$13</definedName>
    <definedName name="u_H_trtA">cs2_payoffs!$H$2</definedName>
    <definedName name="u_H_trtB">cs2_payoffs!$H$5</definedName>
    <definedName name="u_S">cs2_parameters!$B$14</definedName>
    <definedName name="u_S_trtA">cs2_payoffs!$H$3</definedName>
    <definedName name="u_S_trtB">cs2_payoffs!$H$6</definedName>
    <definedName name="w_c_disc_trtA" localSheetId="8">cs2_trtB!$S$4:$S$79</definedName>
    <definedName name="w_c_disc_trtA">cs2_trtA!$S$4:$S$79</definedName>
    <definedName name="w_c_disc_trtB">cs2_trtB!$S$4:$S$79</definedName>
    <definedName name="w_c_trtA" localSheetId="8">cs2_trtB!$X$4:$X$79</definedName>
    <definedName name="w_c_trtA">cs2_trtA!$X$4:$X$79</definedName>
    <definedName name="w_c_trtB">cs2_trtB!$X$4:$X$79</definedName>
    <definedName name="w_e_disc_trtA" localSheetId="8">cs2_trtB!$T$4:$T$79</definedName>
    <definedName name="w_e_disc_trtA">cs2_trtA!$T$4:$T$79</definedName>
    <definedName name="w_e_trtA" localSheetId="8">cs2_trtB!$Y$4:$Y$79</definedName>
    <definedName name="w_e_trtA">cs2_trtA!$Y$4:$Y$79</definedName>
    <definedName name="w_e_trtB">cs2_trtB!$Y$4:$Y$79</definedName>
    <definedName name="w_simp_trtA" localSheetId="8">cs2_trtB!$V$4:$V$79</definedName>
    <definedName name="w_simp_trtA">cs2_trtA!$V$4:$V$79</definedName>
    <definedName name="w_simp_trtB">cs2_trtB!$V$4:$V$79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20" l="1"/>
  <c r="D4" i="20"/>
  <c r="V79" i="20"/>
  <c r="V78" i="20"/>
  <c r="V77" i="20"/>
  <c r="V76" i="20"/>
  <c r="V75" i="20"/>
  <c r="V74" i="20"/>
  <c r="V73" i="20"/>
  <c r="V72" i="20"/>
  <c r="V71" i="20"/>
  <c r="V70" i="20"/>
  <c r="V69" i="20"/>
  <c r="V68" i="20"/>
  <c r="V67" i="20"/>
  <c r="V66" i="20"/>
  <c r="V65" i="20"/>
  <c r="V64" i="20"/>
  <c r="V63" i="20"/>
  <c r="V62" i="20"/>
  <c r="V61" i="20"/>
  <c r="V60" i="20"/>
  <c r="V59" i="20"/>
  <c r="V58" i="20"/>
  <c r="V57" i="20"/>
  <c r="V56" i="20"/>
  <c r="V55" i="20"/>
  <c r="V54" i="20"/>
  <c r="V53" i="20"/>
  <c r="V52" i="20"/>
  <c r="V51" i="20"/>
  <c r="V50" i="20"/>
  <c r="V49" i="20"/>
  <c r="V48" i="20"/>
  <c r="V47" i="20"/>
  <c r="V46" i="20"/>
  <c r="V45" i="20"/>
  <c r="V44" i="20"/>
  <c r="V43" i="20"/>
  <c r="V42" i="20"/>
  <c r="V41" i="20"/>
  <c r="V40" i="20"/>
  <c r="V39" i="20"/>
  <c r="V38" i="20"/>
  <c r="V37" i="20"/>
  <c r="V36" i="20"/>
  <c r="V35" i="20"/>
  <c r="V34" i="20"/>
  <c r="V33" i="20"/>
  <c r="V32" i="20"/>
  <c r="V31" i="20"/>
  <c r="V30" i="20"/>
  <c r="V29" i="20"/>
  <c r="V28" i="20"/>
  <c r="V27" i="20"/>
  <c r="V26" i="20"/>
  <c r="V25" i="20"/>
  <c r="V24" i="20"/>
  <c r="V23" i="20"/>
  <c r="V22" i="20"/>
  <c r="V21" i="20"/>
  <c r="V20" i="20"/>
  <c r="V19" i="20"/>
  <c r="V18" i="20"/>
  <c r="V17" i="20"/>
  <c r="V16" i="20"/>
  <c r="V15" i="20"/>
  <c r="V14" i="20"/>
  <c r="V13" i="20"/>
  <c r="V12" i="20"/>
  <c r="V11" i="20"/>
  <c r="V10" i="20"/>
  <c r="V9" i="20"/>
  <c r="V8" i="20"/>
  <c r="V7" i="20"/>
  <c r="V6" i="20"/>
  <c r="V5" i="20"/>
  <c r="J5" i="20"/>
  <c r="F5" i="20"/>
  <c r="E5" i="20"/>
  <c r="V4" i="20"/>
  <c r="T4" i="20"/>
  <c r="Y4" i="20" s="1"/>
  <c r="S4" i="20"/>
  <c r="X4" i="20" s="1"/>
  <c r="F4" i="20"/>
  <c r="Y69" i="8"/>
  <c r="Y56" i="8"/>
  <c r="Y55" i="8"/>
  <c r="Y19" i="8"/>
  <c r="Y18" i="8"/>
  <c r="V4" i="8"/>
  <c r="V79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5" i="8"/>
  <c r="T79" i="8"/>
  <c r="Y79" i="8" s="1"/>
  <c r="T78" i="8"/>
  <c r="Y78" i="8" s="1"/>
  <c r="T77" i="8"/>
  <c r="Y77" i="8" s="1"/>
  <c r="T76" i="8"/>
  <c r="Y76" i="8" s="1"/>
  <c r="T75" i="8"/>
  <c r="Y75" i="8" s="1"/>
  <c r="T74" i="8"/>
  <c r="Y74" i="8" s="1"/>
  <c r="T73" i="8"/>
  <c r="Y73" i="8" s="1"/>
  <c r="T72" i="8"/>
  <c r="Y72" i="8" s="1"/>
  <c r="T71" i="8"/>
  <c r="Y71" i="8" s="1"/>
  <c r="T70" i="8"/>
  <c r="Y70" i="8" s="1"/>
  <c r="T69" i="8"/>
  <c r="T68" i="8"/>
  <c r="Y68" i="8" s="1"/>
  <c r="T67" i="8"/>
  <c r="Y67" i="8" s="1"/>
  <c r="T66" i="8"/>
  <c r="Y66" i="8" s="1"/>
  <c r="T65" i="8"/>
  <c r="Y65" i="8" s="1"/>
  <c r="T64" i="8"/>
  <c r="Y64" i="8" s="1"/>
  <c r="T63" i="8"/>
  <c r="Y63" i="8" s="1"/>
  <c r="T62" i="8"/>
  <c r="Y62" i="8" s="1"/>
  <c r="T61" i="8"/>
  <c r="Y61" i="8" s="1"/>
  <c r="T60" i="8"/>
  <c r="Y60" i="8" s="1"/>
  <c r="T59" i="8"/>
  <c r="Y59" i="8" s="1"/>
  <c r="T58" i="8"/>
  <c r="Y58" i="8" s="1"/>
  <c r="T57" i="8"/>
  <c r="Y57" i="8" s="1"/>
  <c r="T56" i="8"/>
  <c r="T55" i="8"/>
  <c r="T54" i="8"/>
  <c r="Y54" i="8" s="1"/>
  <c r="T53" i="8"/>
  <c r="Y53" i="8" s="1"/>
  <c r="T52" i="8"/>
  <c r="Y52" i="8" s="1"/>
  <c r="T51" i="8"/>
  <c r="Y51" i="8" s="1"/>
  <c r="T50" i="8"/>
  <c r="Y50" i="8" s="1"/>
  <c r="T49" i="8"/>
  <c r="Y49" i="8" s="1"/>
  <c r="T48" i="8"/>
  <c r="Y48" i="8" s="1"/>
  <c r="T47" i="8"/>
  <c r="Y47" i="8" s="1"/>
  <c r="T46" i="8"/>
  <c r="Y46" i="8" s="1"/>
  <c r="T45" i="8"/>
  <c r="Y45" i="8" s="1"/>
  <c r="T44" i="8"/>
  <c r="Y44" i="8" s="1"/>
  <c r="T43" i="8"/>
  <c r="Y43" i="8" s="1"/>
  <c r="T42" i="8"/>
  <c r="Y42" i="8" s="1"/>
  <c r="T41" i="8"/>
  <c r="Y41" i="8" s="1"/>
  <c r="T40" i="8"/>
  <c r="Y40" i="8" s="1"/>
  <c r="T39" i="8"/>
  <c r="Y39" i="8" s="1"/>
  <c r="T38" i="8"/>
  <c r="Y38" i="8" s="1"/>
  <c r="T37" i="8"/>
  <c r="Y37" i="8" s="1"/>
  <c r="T36" i="8"/>
  <c r="Y36" i="8" s="1"/>
  <c r="T35" i="8"/>
  <c r="Y35" i="8" s="1"/>
  <c r="T34" i="8"/>
  <c r="Y34" i="8" s="1"/>
  <c r="T33" i="8"/>
  <c r="Y33" i="8" s="1"/>
  <c r="T32" i="8"/>
  <c r="Y32" i="8" s="1"/>
  <c r="T31" i="8"/>
  <c r="Y31" i="8" s="1"/>
  <c r="T30" i="8"/>
  <c r="Y30" i="8" s="1"/>
  <c r="T29" i="8"/>
  <c r="Y29" i="8" s="1"/>
  <c r="T28" i="8"/>
  <c r="Y28" i="8" s="1"/>
  <c r="T27" i="8"/>
  <c r="Y27" i="8" s="1"/>
  <c r="T26" i="8"/>
  <c r="Y26" i="8" s="1"/>
  <c r="T25" i="8"/>
  <c r="Y25" i="8" s="1"/>
  <c r="T24" i="8"/>
  <c r="Y24" i="8" s="1"/>
  <c r="T23" i="8"/>
  <c r="Y23" i="8" s="1"/>
  <c r="T22" i="8"/>
  <c r="Y22" i="8" s="1"/>
  <c r="T21" i="8"/>
  <c r="Y21" i="8" s="1"/>
  <c r="T20" i="8"/>
  <c r="Y20" i="8" s="1"/>
  <c r="T19" i="8"/>
  <c r="T18" i="8"/>
  <c r="T17" i="8"/>
  <c r="Y17" i="8" s="1"/>
  <c r="T16" i="8"/>
  <c r="Y16" i="8" s="1"/>
  <c r="T15" i="8"/>
  <c r="Y15" i="8" s="1"/>
  <c r="T14" i="8"/>
  <c r="Y14" i="8" s="1"/>
  <c r="T13" i="8"/>
  <c r="Y13" i="8" s="1"/>
  <c r="T12" i="8"/>
  <c r="Y12" i="8" s="1"/>
  <c r="T11" i="8"/>
  <c r="Y11" i="8" s="1"/>
  <c r="T10" i="8"/>
  <c r="Y10" i="8" s="1"/>
  <c r="T9" i="8"/>
  <c r="Y9" i="8" s="1"/>
  <c r="T8" i="8"/>
  <c r="Y8" i="8" s="1"/>
  <c r="T7" i="8"/>
  <c r="Y7" i="8" s="1"/>
  <c r="T6" i="8"/>
  <c r="Y6" i="8" s="1"/>
  <c r="T5" i="8"/>
  <c r="Y5" i="8" s="1"/>
  <c r="T4" i="8"/>
  <c r="Y4" i="8" s="1"/>
  <c r="S79" i="8"/>
  <c r="X79" i="8" s="1"/>
  <c r="S78" i="8"/>
  <c r="X78" i="8" s="1"/>
  <c r="S77" i="8"/>
  <c r="X77" i="8" s="1"/>
  <c r="S76" i="8"/>
  <c r="X76" i="8" s="1"/>
  <c r="S75" i="8"/>
  <c r="X75" i="8" s="1"/>
  <c r="S74" i="8"/>
  <c r="X74" i="8" s="1"/>
  <c r="S73" i="8"/>
  <c r="X73" i="8" s="1"/>
  <c r="S72" i="8"/>
  <c r="X72" i="8" s="1"/>
  <c r="S71" i="8"/>
  <c r="X71" i="8" s="1"/>
  <c r="S70" i="8"/>
  <c r="X70" i="8" s="1"/>
  <c r="S69" i="8"/>
  <c r="X69" i="8" s="1"/>
  <c r="S68" i="8"/>
  <c r="X68" i="8" s="1"/>
  <c r="S67" i="8"/>
  <c r="X67" i="8" s="1"/>
  <c r="S66" i="8"/>
  <c r="X66" i="8" s="1"/>
  <c r="S65" i="8"/>
  <c r="X65" i="8" s="1"/>
  <c r="S64" i="8"/>
  <c r="X64" i="8" s="1"/>
  <c r="S63" i="8"/>
  <c r="X63" i="8" s="1"/>
  <c r="S62" i="8"/>
  <c r="X62" i="8" s="1"/>
  <c r="S61" i="8"/>
  <c r="X61" i="8" s="1"/>
  <c r="S60" i="8"/>
  <c r="X60" i="8" s="1"/>
  <c r="S59" i="8"/>
  <c r="X59" i="8" s="1"/>
  <c r="S58" i="8"/>
  <c r="X58" i="8" s="1"/>
  <c r="S57" i="8"/>
  <c r="X57" i="8" s="1"/>
  <c r="S56" i="8"/>
  <c r="X56" i="8" s="1"/>
  <c r="S55" i="8"/>
  <c r="X55" i="8" s="1"/>
  <c r="S54" i="8"/>
  <c r="X54" i="8" s="1"/>
  <c r="S53" i="8"/>
  <c r="X53" i="8" s="1"/>
  <c r="S52" i="8"/>
  <c r="X52" i="8" s="1"/>
  <c r="S51" i="8"/>
  <c r="X51" i="8" s="1"/>
  <c r="S50" i="8"/>
  <c r="X50" i="8" s="1"/>
  <c r="S49" i="8"/>
  <c r="X49" i="8" s="1"/>
  <c r="S48" i="8"/>
  <c r="X48" i="8" s="1"/>
  <c r="S47" i="8"/>
  <c r="X47" i="8" s="1"/>
  <c r="S46" i="8"/>
  <c r="X46" i="8" s="1"/>
  <c r="S45" i="8"/>
  <c r="X45" i="8" s="1"/>
  <c r="S44" i="8"/>
  <c r="X44" i="8" s="1"/>
  <c r="S43" i="8"/>
  <c r="X43" i="8" s="1"/>
  <c r="S42" i="8"/>
  <c r="X42" i="8" s="1"/>
  <c r="S41" i="8"/>
  <c r="X41" i="8" s="1"/>
  <c r="S40" i="8"/>
  <c r="X40" i="8" s="1"/>
  <c r="S39" i="8"/>
  <c r="X39" i="8" s="1"/>
  <c r="S38" i="8"/>
  <c r="X38" i="8" s="1"/>
  <c r="S37" i="8"/>
  <c r="X37" i="8" s="1"/>
  <c r="S36" i="8"/>
  <c r="X36" i="8" s="1"/>
  <c r="S35" i="8"/>
  <c r="X35" i="8" s="1"/>
  <c r="S34" i="8"/>
  <c r="X34" i="8" s="1"/>
  <c r="S33" i="8"/>
  <c r="X33" i="8" s="1"/>
  <c r="S32" i="8"/>
  <c r="X32" i="8" s="1"/>
  <c r="S31" i="8"/>
  <c r="X31" i="8" s="1"/>
  <c r="S30" i="8"/>
  <c r="X30" i="8" s="1"/>
  <c r="S29" i="8"/>
  <c r="X29" i="8" s="1"/>
  <c r="S28" i="8"/>
  <c r="X28" i="8" s="1"/>
  <c r="S27" i="8"/>
  <c r="X27" i="8" s="1"/>
  <c r="S26" i="8"/>
  <c r="X26" i="8" s="1"/>
  <c r="S25" i="8"/>
  <c r="X25" i="8" s="1"/>
  <c r="S24" i="8"/>
  <c r="X24" i="8" s="1"/>
  <c r="S23" i="8"/>
  <c r="X23" i="8" s="1"/>
  <c r="S22" i="8"/>
  <c r="X22" i="8" s="1"/>
  <c r="S21" i="8"/>
  <c r="X21" i="8" s="1"/>
  <c r="S20" i="8"/>
  <c r="X20" i="8" s="1"/>
  <c r="S19" i="8"/>
  <c r="X19" i="8" s="1"/>
  <c r="S18" i="8"/>
  <c r="X18" i="8" s="1"/>
  <c r="S17" i="8"/>
  <c r="X17" i="8" s="1"/>
  <c r="S16" i="8"/>
  <c r="X16" i="8" s="1"/>
  <c r="S15" i="8"/>
  <c r="X15" i="8" s="1"/>
  <c r="S14" i="8"/>
  <c r="X14" i="8" s="1"/>
  <c r="S13" i="8"/>
  <c r="X13" i="8" s="1"/>
  <c r="S12" i="8"/>
  <c r="X12" i="8" s="1"/>
  <c r="S11" i="8"/>
  <c r="X11" i="8" s="1"/>
  <c r="S10" i="8"/>
  <c r="X10" i="8" s="1"/>
  <c r="S9" i="8"/>
  <c r="X9" i="8" s="1"/>
  <c r="S8" i="8"/>
  <c r="X8" i="8" s="1"/>
  <c r="S7" i="8"/>
  <c r="X7" i="8" s="1"/>
  <c r="S6" i="8"/>
  <c r="X6" i="8" s="1"/>
  <c r="S5" i="8"/>
  <c r="X5" i="8" s="1"/>
  <c r="S4" i="8"/>
  <c r="X4" i="8" s="1"/>
  <c r="K5" i="20" l="1" a="1"/>
  <c r="K5" i="20" s="1"/>
  <c r="K6" i="20" s="1" a="1"/>
  <c r="K6" i="20" s="1"/>
  <c r="K7" i="20" s="1" a="1"/>
  <c r="K7" i="20" s="1"/>
  <c r="K8" i="20" s="1" a="1"/>
  <c r="K8" i="20" s="1"/>
  <c r="K9" i="20" s="1" a="1"/>
  <c r="K9" i="20" s="1"/>
  <c r="K10" i="20" s="1" a="1"/>
  <c r="K10" i="20" s="1"/>
  <c r="K11" i="20" s="1" a="1"/>
  <c r="K11" i="20" s="1"/>
  <c r="K12" i="20" s="1" a="1"/>
  <c r="K12" i="20" s="1"/>
  <c r="K13" i="20" s="1" a="1"/>
  <c r="K13" i="20" s="1"/>
  <c r="K14" i="20" s="1" a="1"/>
  <c r="K14" i="20" s="1"/>
  <c r="K15" i="20" s="1" a="1"/>
  <c r="K15" i="20" s="1"/>
  <c r="K16" i="20" s="1" a="1"/>
  <c r="K16" i="20" s="1"/>
  <c r="K17" i="20" s="1" a="1"/>
  <c r="K17" i="20" s="1"/>
  <c r="K18" i="20" s="1" a="1"/>
  <c r="K18" i="20" s="1"/>
  <c r="K19" i="20" s="1" a="1"/>
  <c r="K19" i="20" s="1"/>
  <c r="K20" i="20" s="1" a="1"/>
  <c r="K20" i="20" s="1"/>
  <c r="K21" i="20" s="1" a="1"/>
  <c r="K21" i="20" s="1"/>
  <c r="K22" i="20" s="1" a="1"/>
  <c r="K22" i="20" s="1"/>
  <c r="K23" i="20" s="1" a="1"/>
  <c r="K23" i="20" s="1"/>
  <c r="K24" i="20" s="1" a="1"/>
  <c r="K24" i="20" s="1"/>
  <c r="K25" i="20" s="1" a="1"/>
  <c r="K25" i="20" s="1"/>
  <c r="K26" i="20" s="1" a="1"/>
  <c r="K26" i="20" s="1"/>
  <c r="K27" i="20" s="1" a="1"/>
  <c r="K27" i="20" s="1"/>
  <c r="K28" i="20" s="1" a="1"/>
  <c r="K28" i="20" s="1"/>
  <c r="K29" i="20" s="1" a="1"/>
  <c r="K29" i="20" s="1"/>
  <c r="K30" i="20" s="1" a="1"/>
  <c r="K30" i="20" s="1"/>
  <c r="K31" i="20" s="1" a="1"/>
  <c r="K31" i="20" s="1"/>
  <c r="K32" i="20" s="1" a="1"/>
  <c r="K32" i="20" s="1"/>
  <c r="K33" i="20" s="1" a="1"/>
  <c r="K33" i="20" s="1"/>
  <c r="K34" i="20" s="1" a="1"/>
  <c r="K34" i="20" s="1"/>
  <c r="K35" i="20" s="1" a="1"/>
  <c r="K35" i="20" s="1"/>
  <c r="K36" i="20" s="1" a="1"/>
  <c r="K36" i="20" s="1"/>
  <c r="K37" i="20" s="1" a="1"/>
  <c r="K37" i="20" s="1"/>
  <c r="K38" i="20" s="1" a="1"/>
  <c r="K38" i="20" s="1"/>
  <c r="K39" i="20" s="1" a="1"/>
  <c r="K39" i="20" s="1"/>
  <c r="K40" i="20" s="1" a="1"/>
  <c r="K40" i="20" s="1"/>
  <c r="K41" i="20" s="1" a="1"/>
  <c r="K41" i="20" s="1"/>
  <c r="K42" i="20" s="1" a="1"/>
  <c r="K42" i="20" s="1"/>
  <c r="K43" i="20" s="1" a="1"/>
  <c r="K43" i="20" s="1"/>
  <c r="K44" i="20" s="1" a="1"/>
  <c r="K44" i="20" s="1"/>
  <c r="K45" i="20" s="1" a="1"/>
  <c r="K45" i="20" s="1"/>
  <c r="K46" i="20" s="1" a="1"/>
  <c r="K46" i="20" s="1"/>
  <c r="K47" i="20" s="1" a="1"/>
  <c r="K47" i="20" s="1"/>
  <c r="K48" i="20" s="1" a="1"/>
  <c r="K48" i="20" s="1"/>
  <c r="K49" i="20" s="1" a="1"/>
  <c r="K49" i="20" s="1"/>
  <c r="K50" i="20" s="1" a="1"/>
  <c r="K50" i="20" s="1"/>
  <c r="K51" i="20" s="1" a="1"/>
  <c r="K51" i="20" s="1"/>
  <c r="K52" i="20" s="1" a="1"/>
  <c r="K52" i="20" s="1"/>
  <c r="K53" i="20" s="1" a="1"/>
  <c r="K53" i="20" s="1"/>
  <c r="K54" i="20" s="1" a="1"/>
  <c r="K54" i="20" s="1"/>
  <c r="K55" i="20" s="1" a="1"/>
  <c r="K55" i="20" s="1"/>
  <c r="K56" i="20" s="1" a="1"/>
  <c r="K56" i="20" s="1"/>
  <c r="K57" i="20" s="1" a="1"/>
  <c r="K57" i="20" s="1"/>
  <c r="K58" i="20" s="1" a="1"/>
  <c r="K58" i="20" s="1"/>
  <c r="K59" i="20" s="1" a="1"/>
  <c r="K59" i="20" s="1"/>
  <c r="K60" i="20" s="1" a="1"/>
  <c r="K60" i="20" s="1"/>
  <c r="K61" i="20" s="1" a="1"/>
  <c r="K61" i="20" s="1"/>
  <c r="K62" i="20" s="1" a="1"/>
  <c r="K62" i="20" s="1"/>
  <c r="K63" i="20" s="1" a="1"/>
  <c r="K63" i="20" s="1"/>
  <c r="K64" i="20" s="1" a="1"/>
  <c r="K64" i="20" s="1"/>
  <c r="K65" i="20" s="1" a="1"/>
  <c r="K65" i="20" s="1"/>
  <c r="K66" i="20" s="1" a="1"/>
  <c r="K66" i="20" s="1"/>
  <c r="K67" i="20" s="1" a="1"/>
  <c r="K67" i="20" s="1"/>
  <c r="K68" i="20" s="1" a="1"/>
  <c r="K68" i="20" s="1"/>
  <c r="K69" i="20" s="1" a="1"/>
  <c r="K69" i="20" s="1"/>
  <c r="K70" i="20" s="1" a="1"/>
  <c r="K70" i="20" s="1"/>
  <c r="K71" i="20" s="1" a="1"/>
  <c r="K71" i="20" s="1"/>
  <c r="K72" i="20" s="1" a="1"/>
  <c r="K72" i="20" s="1"/>
  <c r="K73" i="20" s="1" a="1"/>
  <c r="K73" i="20" s="1"/>
  <c r="K74" i="20" s="1" a="1"/>
  <c r="K74" i="20" s="1"/>
  <c r="K75" i="20" s="1" a="1"/>
  <c r="K75" i="20" s="1"/>
  <c r="K76" i="20" s="1" a="1"/>
  <c r="K76" i="20" s="1"/>
  <c r="K77" i="20" s="1" a="1"/>
  <c r="K77" i="20" s="1"/>
  <c r="K78" i="20" s="1" a="1"/>
  <c r="K78" i="20" s="1"/>
  <c r="K79" i="20" s="1" a="1"/>
  <c r="K79" i="20" s="1"/>
  <c r="S5" i="20"/>
  <c r="X5" i="20" s="1"/>
  <c r="T5" i="20"/>
  <c r="Y5" i="20" s="1"/>
  <c r="J6" i="20"/>
  <c r="J7" i="20" l="1"/>
  <c r="T6" i="20"/>
  <c r="Y6" i="20" s="1"/>
  <c r="S6" i="20"/>
  <c r="X6" i="20" s="1"/>
  <c r="J8" i="20" l="1"/>
  <c r="S7" i="20"/>
  <c r="X7" i="20" s="1"/>
  <c r="T7" i="20"/>
  <c r="Y7" i="20" s="1"/>
  <c r="T8" i="20" l="1"/>
  <c r="Y8" i="20" s="1"/>
  <c r="S8" i="20"/>
  <c r="X8" i="20" s="1"/>
  <c r="J9" i="20"/>
  <c r="T9" i="20" l="1"/>
  <c r="Y9" i="20" s="1"/>
  <c r="S9" i="20"/>
  <c r="X9" i="20" s="1"/>
  <c r="J10" i="20"/>
  <c r="S10" i="20" l="1"/>
  <c r="X10" i="20" s="1"/>
  <c r="T10" i="20"/>
  <c r="Y10" i="20" s="1"/>
  <c r="J11" i="20"/>
  <c r="J12" i="20" l="1"/>
  <c r="T11" i="20"/>
  <c r="Y11" i="20" s="1"/>
  <c r="S11" i="20"/>
  <c r="X11" i="20" s="1"/>
  <c r="J13" i="20" l="1"/>
  <c r="S12" i="20"/>
  <c r="X12" i="20" s="1"/>
  <c r="T12" i="20"/>
  <c r="Y12" i="20" s="1"/>
  <c r="J14" i="20" l="1"/>
  <c r="S13" i="20"/>
  <c r="X13" i="20" s="1"/>
  <c r="T13" i="20"/>
  <c r="Y13" i="20" s="1"/>
  <c r="S14" i="20" l="1"/>
  <c r="X14" i="20" s="1"/>
  <c r="J15" i="20"/>
  <c r="T14" i="20"/>
  <c r="Y14" i="20" s="1"/>
  <c r="J16" i="20" l="1"/>
  <c r="T15" i="20"/>
  <c r="Y15" i="20" s="1"/>
  <c r="S15" i="20"/>
  <c r="X15" i="20" s="1"/>
  <c r="J17" i="20" l="1"/>
  <c r="T16" i="20"/>
  <c r="Y16" i="20" s="1"/>
  <c r="S16" i="20"/>
  <c r="X16" i="20" s="1"/>
  <c r="S17" i="20" l="1"/>
  <c r="X17" i="20" s="1"/>
  <c r="T17" i="20"/>
  <c r="Y17" i="20" s="1"/>
  <c r="J18" i="20"/>
  <c r="T18" i="20" l="1"/>
  <c r="Y18" i="20" s="1"/>
  <c r="S18" i="20"/>
  <c r="X18" i="20" s="1"/>
  <c r="J19" i="20"/>
  <c r="T19" i="20" l="1"/>
  <c r="Y19" i="20" s="1"/>
  <c r="S19" i="20"/>
  <c r="X19" i="20" s="1"/>
  <c r="J20" i="20"/>
  <c r="J21" i="20" l="1"/>
  <c r="T20" i="20"/>
  <c r="Y20" i="20" s="1"/>
  <c r="S20" i="20"/>
  <c r="X20" i="20" s="1"/>
  <c r="J22" i="20" l="1"/>
  <c r="T21" i="20"/>
  <c r="Y21" i="20" s="1"/>
  <c r="S21" i="20"/>
  <c r="X21" i="20" s="1"/>
  <c r="S22" i="20" l="1"/>
  <c r="X22" i="20" s="1"/>
  <c r="J23" i="20"/>
  <c r="T22" i="20"/>
  <c r="Y22" i="20" s="1"/>
  <c r="T23" i="20" l="1"/>
  <c r="Y23" i="20" s="1"/>
  <c r="S23" i="20"/>
  <c r="X23" i="20" s="1"/>
  <c r="J24" i="20"/>
  <c r="T24" i="20" l="1"/>
  <c r="Y24" i="20" s="1"/>
  <c r="J25" i="20"/>
  <c r="S24" i="20"/>
  <c r="X24" i="20" s="1"/>
  <c r="J26" i="20" l="1"/>
  <c r="T25" i="20"/>
  <c r="Y25" i="20" s="1"/>
  <c r="S25" i="20"/>
  <c r="X25" i="20" s="1"/>
  <c r="J27" i="20" l="1"/>
  <c r="T26" i="20"/>
  <c r="Y26" i="20" s="1"/>
  <c r="S26" i="20"/>
  <c r="X26" i="20" s="1"/>
  <c r="S27" i="20" l="1"/>
  <c r="X27" i="20" s="1"/>
  <c r="J28" i="20"/>
  <c r="T27" i="20"/>
  <c r="Y27" i="20" s="1"/>
  <c r="T28" i="20" l="1"/>
  <c r="Y28" i="20" s="1"/>
  <c r="S28" i="20"/>
  <c r="X28" i="20" s="1"/>
  <c r="J29" i="20"/>
  <c r="T29" i="20" l="1"/>
  <c r="Y29" i="20" s="1"/>
  <c r="J30" i="20"/>
  <c r="S29" i="20"/>
  <c r="X29" i="20" s="1"/>
  <c r="J31" i="20" l="1"/>
  <c r="T30" i="20"/>
  <c r="Y30" i="20" s="1"/>
  <c r="S30" i="20"/>
  <c r="X30" i="20" s="1"/>
  <c r="J32" i="20" l="1"/>
  <c r="T31" i="20"/>
  <c r="Y31" i="20" s="1"/>
  <c r="S31" i="20"/>
  <c r="X31" i="20" s="1"/>
  <c r="S32" i="20" l="1"/>
  <c r="X32" i="20" s="1"/>
  <c r="J33" i="20"/>
  <c r="T32" i="20"/>
  <c r="Y32" i="20" s="1"/>
  <c r="T33" i="20" l="1"/>
  <c r="Y33" i="20" s="1"/>
  <c r="S33" i="20"/>
  <c r="X33" i="20" s="1"/>
  <c r="J34" i="20"/>
  <c r="T34" i="20" l="1"/>
  <c r="Y34" i="20" s="1"/>
  <c r="J35" i="20"/>
  <c r="S34" i="20"/>
  <c r="X34" i="20" s="1"/>
  <c r="J36" i="20" l="1"/>
  <c r="T35" i="20"/>
  <c r="Y35" i="20" s="1"/>
  <c r="S35" i="20"/>
  <c r="X35" i="20" s="1"/>
  <c r="J37" i="20" l="1"/>
  <c r="T36" i="20"/>
  <c r="Y36" i="20" s="1"/>
  <c r="S36" i="20"/>
  <c r="X36" i="20" s="1"/>
  <c r="S37" i="20" l="1"/>
  <c r="X37" i="20" s="1"/>
  <c r="J38" i="20"/>
  <c r="T37" i="20"/>
  <c r="Y37" i="20" s="1"/>
  <c r="T38" i="20" l="1"/>
  <c r="Y38" i="20" s="1"/>
  <c r="S38" i="20"/>
  <c r="X38" i="20" s="1"/>
  <c r="J39" i="20"/>
  <c r="T39" i="20" l="1"/>
  <c r="Y39" i="20" s="1"/>
  <c r="S39" i="20"/>
  <c r="X39" i="20" s="1"/>
  <c r="J40" i="20"/>
  <c r="J41" i="20" l="1"/>
  <c r="T40" i="20"/>
  <c r="Y40" i="20" s="1"/>
  <c r="S40" i="20"/>
  <c r="X40" i="20" s="1"/>
  <c r="J42" i="20" l="1"/>
  <c r="T41" i="20"/>
  <c r="Y41" i="20" s="1"/>
  <c r="S41" i="20"/>
  <c r="X41" i="20" s="1"/>
  <c r="S42" i="20" l="1"/>
  <c r="X42" i="20" s="1"/>
  <c r="J43" i="20"/>
  <c r="T42" i="20"/>
  <c r="Y42" i="20" s="1"/>
  <c r="T43" i="20" l="1"/>
  <c r="Y43" i="20" s="1"/>
  <c r="S43" i="20"/>
  <c r="X43" i="20" s="1"/>
  <c r="J44" i="20"/>
  <c r="T44" i="20" l="1"/>
  <c r="Y44" i="20" s="1"/>
  <c r="S44" i="20"/>
  <c r="X44" i="20" s="1"/>
  <c r="J45" i="20"/>
  <c r="J46" i="20" l="1"/>
  <c r="T45" i="20"/>
  <c r="Y45" i="20" s="1"/>
  <c r="S45" i="20"/>
  <c r="X45" i="20" s="1"/>
  <c r="J47" i="20" l="1"/>
  <c r="T46" i="20"/>
  <c r="Y46" i="20" s="1"/>
  <c r="S46" i="20"/>
  <c r="X46" i="20" s="1"/>
  <c r="S47" i="20" l="1"/>
  <c r="X47" i="20" s="1"/>
  <c r="J48" i="20"/>
  <c r="T47" i="20"/>
  <c r="Y47" i="20" s="1"/>
  <c r="T48" i="20" l="1"/>
  <c r="Y48" i="20" s="1"/>
  <c r="S48" i="20"/>
  <c r="X48" i="20" s="1"/>
  <c r="J49" i="20"/>
  <c r="T49" i="20" l="1"/>
  <c r="Y49" i="20" s="1"/>
  <c r="S49" i="20"/>
  <c r="X49" i="20" s="1"/>
  <c r="J50" i="20"/>
  <c r="J51" i="20" l="1"/>
  <c r="T50" i="20"/>
  <c r="Y50" i="20" s="1"/>
  <c r="S50" i="20"/>
  <c r="X50" i="20" s="1"/>
  <c r="J52" i="20" l="1"/>
  <c r="T51" i="20"/>
  <c r="Y51" i="20" s="1"/>
  <c r="S51" i="20"/>
  <c r="X51" i="20" s="1"/>
  <c r="S52" i="20" l="1"/>
  <c r="X52" i="20" s="1"/>
  <c r="J53" i="20"/>
  <c r="T52" i="20"/>
  <c r="Y52" i="20" s="1"/>
  <c r="T53" i="20" l="1"/>
  <c r="Y53" i="20" s="1"/>
  <c r="S53" i="20"/>
  <c r="X53" i="20" s="1"/>
  <c r="J54" i="20"/>
  <c r="T54" i="20" l="1"/>
  <c r="Y54" i="20" s="1"/>
  <c r="S54" i="20"/>
  <c r="X54" i="20" s="1"/>
  <c r="J55" i="20"/>
  <c r="J56" i="20" l="1"/>
  <c r="T55" i="20"/>
  <c r="Y55" i="20" s="1"/>
  <c r="S55" i="20"/>
  <c r="X55" i="20" s="1"/>
  <c r="J57" i="20" l="1"/>
  <c r="T56" i="20"/>
  <c r="Y56" i="20" s="1"/>
  <c r="S56" i="20"/>
  <c r="X56" i="20" s="1"/>
  <c r="S57" i="20" l="1"/>
  <c r="X57" i="20" s="1"/>
  <c r="J58" i="20"/>
  <c r="T57" i="20"/>
  <c r="Y57" i="20" s="1"/>
  <c r="T58" i="20" l="1"/>
  <c r="Y58" i="20" s="1"/>
  <c r="S58" i="20"/>
  <c r="X58" i="20" s="1"/>
  <c r="J59" i="20"/>
  <c r="T59" i="20" l="1"/>
  <c r="Y59" i="20" s="1"/>
  <c r="S59" i="20"/>
  <c r="X59" i="20" s="1"/>
  <c r="J60" i="20"/>
  <c r="J61" i="20" l="1"/>
  <c r="T60" i="20"/>
  <c r="Y60" i="20" s="1"/>
  <c r="S60" i="20"/>
  <c r="X60" i="20" s="1"/>
  <c r="J62" i="20" l="1"/>
  <c r="T61" i="20"/>
  <c r="Y61" i="20" s="1"/>
  <c r="S61" i="20"/>
  <c r="X61" i="20" s="1"/>
  <c r="S62" i="20" l="1"/>
  <c r="X62" i="20" s="1"/>
  <c r="J63" i="20"/>
  <c r="T62" i="20"/>
  <c r="Y62" i="20" s="1"/>
  <c r="T63" i="20" l="1"/>
  <c r="Y63" i="20" s="1"/>
  <c r="S63" i="20"/>
  <c r="X63" i="20" s="1"/>
  <c r="J64" i="20"/>
  <c r="T64" i="20" l="1"/>
  <c r="Y64" i="20" s="1"/>
  <c r="S64" i="20"/>
  <c r="X64" i="20" s="1"/>
  <c r="J65" i="20"/>
  <c r="J66" i="20" l="1"/>
  <c r="T65" i="20"/>
  <c r="Y65" i="20" s="1"/>
  <c r="S65" i="20"/>
  <c r="X65" i="20" s="1"/>
  <c r="J67" i="20" l="1"/>
  <c r="T66" i="20"/>
  <c r="Y66" i="20" s="1"/>
  <c r="S66" i="20"/>
  <c r="X66" i="20" s="1"/>
  <c r="S67" i="20" l="1"/>
  <c r="X67" i="20" s="1"/>
  <c r="J68" i="20"/>
  <c r="T67" i="20"/>
  <c r="Y67" i="20" s="1"/>
  <c r="T68" i="20" l="1"/>
  <c r="Y68" i="20" s="1"/>
  <c r="S68" i="20"/>
  <c r="X68" i="20" s="1"/>
  <c r="J69" i="20"/>
  <c r="T69" i="20" l="1"/>
  <c r="Y69" i="20" s="1"/>
  <c r="S69" i="20"/>
  <c r="X69" i="20" s="1"/>
  <c r="J70" i="20"/>
  <c r="J71" i="20" l="1"/>
  <c r="T70" i="20"/>
  <c r="Y70" i="20" s="1"/>
  <c r="S70" i="20"/>
  <c r="X70" i="20" s="1"/>
  <c r="J72" i="20" l="1"/>
  <c r="T71" i="20"/>
  <c r="Y71" i="20" s="1"/>
  <c r="S71" i="20"/>
  <c r="X71" i="20" s="1"/>
  <c r="S72" i="20" l="1"/>
  <c r="X72" i="20" s="1"/>
  <c r="J73" i="20"/>
  <c r="T72" i="20"/>
  <c r="Y72" i="20" s="1"/>
  <c r="T73" i="20" l="1"/>
  <c r="Y73" i="20" s="1"/>
  <c r="S73" i="20"/>
  <c r="X73" i="20" s="1"/>
  <c r="J74" i="20"/>
  <c r="T74" i="20" l="1"/>
  <c r="Y74" i="20" s="1"/>
  <c r="S74" i="20"/>
  <c r="X74" i="20" s="1"/>
  <c r="J75" i="20"/>
  <c r="J76" i="20" l="1"/>
  <c r="T75" i="20"/>
  <c r="Y75" i="20" s="1"/>
  <c r="S75" i="20"/>
  <c r="X75" i="20" s="1"/>
  <c r="J77" i="20" l="1"/>
  <c r="T76" i="20"/>
  <c r="Y76" i="20" s="1"/>
  <c r="S76" i="20"/>
  <c r="X76" i="20" s="1"/>
  <c r="S77" i="20" l="1"/>
  <c r="X77" i="20" s="1"/>
  <c r="J78" i="20"/>
  <c r="T77" i="20"/>
  <c r="Y77" i="20" s="1"/>
  <c r="T78" i="20" l="1"/>
  <c r="Y78" i="20" s="1"/>
  <c r="S78" i="20"/>
  <c r="X78" i="20" s="1"/>
  <c r="J79" i="20"/>
  <c r="T79" i="20" l="1"/>
  <c r="Y79" i="20" s="1"/>
  <c r="S79" i="20"/>
  <c r="X79" i="20" s="1"/>
  <c r="D13" i="8" l="1"/>
  <c r="F5" i="8"/>
  <c r="F4" i="8"/>
  <c r="D4" i="8"/>
  <c r="E5" i="8"/>
  <c r="E4" i="8"/>
  <c r="H7" i="16"/>
  <c r="E15" i="20" s="1"/>
  <c r="H6" i="16"/>
  <c r="E14" i="20" s="1"/>
  <c r="H5" i="16"/>
  <c r="E13" i="20" s="1"/>
  <c r="H4" i="16"/>
  <c r="H3" i="16"/>
  <c r="H2" i="16"/>
  <c r="E7" i="16"/>
  <c r="D15" i="20" s="1"/>
  <c r="E6" i="16"/>
  <c r="D14" i="20" s="1"/>
  <c r="E5" i="16"/>
  <c r="D13" i="20" s="1"/>
  <c r="E4" i="16"/>
  <c r="E3" i="16"/>
  <c r="E2" i="16"/>
  <c r="B18" i="13"/>
  <c r="K5" i="8" l="1" a="1"/>
  <c r="K5" i="8" s="1"/>
  <c r="K6" i="8" s="1" a="1"/>
  <c r="K6" i="8" s="1"/>
  <c r="K7" i="8" s="1" a="1"/>
  <c r="K7" i="8" s="1"/>
  <c r="K8" i="8" s="1" a="1"/>
  <c r="K8" i="8" s="1"/>
  <c r="K9" i="8" s="1" a="1"/>
  <c r="K9" i="8" s="1"/>
  <c r="K10" i="8" s="1" a="1"/>
  <c r="K10" i="8" s="1"/>
  <c r="K11" i="8" s="1" a="1"/>
  <c r="K11" i="8" s="1"/>
  <c r="K12" i="8" s="1" a="1"/>
  <c r="K12" i="8" s="1"/>
  <c r="K13" i="8" s="1" a="1"/>
  <c r="K13" i="8" s="1"/>
  <c r="K14" i="8" s="1" a="1"/>
  <c r="K14" i="8" s="1"/>
  <c r="K15" i="8" s="1" a="1"/>
  <c r="K15" i="8" s="1"/>
  <c r="K16" i="8" s="1" a="1"/>
  <c r="K16" i="8" s="1"/>
  <c r="K17" i="8" s="1" a="1"/>
  <c r="K17" i="8" s="1"/>
  <c r="K18" i="8" s="1" a="1"/>
  <c r="K18" i="8" s="1"/>
  <c r="K19" i="8" s="1" a="1"/>
  <c r="K19" i="8" s="1"/>
  <c r="K20" i="8" s="1" a="1"/>
  <c r="K20" i="8" s="1"/>
  <c r="K21" i="8" s="1" a="1"/>
  <c r="K21" i="8" s="1"/>
  <c r="K22" i="8" s="1" a="1"/>
  <c r="K22" i="8" s="1"/>
  <c r="K23" i="8" s="1" a="1"/>
  <c r="K23" i="8" s="1"/>
  <c r="K24" i="8" s="1" a="1"/>
  <c r="K24" i="8" s="1"/>
  <c r="K25" i="8" s="1" a="1"/>
  <c r="K25" i="8" s="1"/>
  <c r="K26" i="8" s="1" a="1"/>
  <c r="K26" i="8" s="1"/>
  <c r="K27" i="8" s="1" a="1"/>
  <c r="K27" i="8" s="1"/>
  <c r="K28" i="8" s="1" a="1"/>
  <c r="K28" i="8" s="1"/>
  <c r="K29" i="8" s="1" a="1"/>
  <c r="K29" i="8" s="1"/>
  <c r="K30" i="8" s="1" a="1"/>
  <c r="K30" i="8" s="1"/>
  <c r="K31" i="8" s="1" a="1"/>
  <c r="K31" i="8" s="1"/>
  <c r="K32" i="8" s="1" a="1"/>
  <c r="K32" i="8" s="1"/>
  <c r="K33" i="8" s="1" a="1"/>
  <c r="K33" i="8" s="1"/>
  <c r="K34" i="8" s="1" a="1"/>
  <c r="K34" i="8" s="1"/>
  <c r="K35" i="8" s="1" a="1"/>
  <c r="K35" i="8" s="1"/>
  <c r="K36" i="8" s="1" a="1"/>
  <c r="K36" i="8" s="1"/>
  <c r="K37" i="8" s="1" a="1"/>
  <c r="K37" i="8" s="1"/>
  <c r="K38" i="8" s="1" a="1"/>
  <c r="K38" i="8" s="1"/>
  <c r="K39" i="8" s="1" a="1"/>
  <c r="K39" i="8" s="1"/>
  <c r="K40" i="8" s="1" a="1"/>
  <c r="K40" i="8" s="1"/>
  <c r="K41" i="8" s="1" a="1"/>
  <c r="K41" i="8" s="1"/>
  <c r="K42" i="8" s="1" a="1"/>
  <c r="K42" i="8" s="1"/>
  <c r="K43" i="8" s="1" a="1"/>
  <c r="K43" i="8" s="1"/>
  <c r="K44" i="8" s="1" a="1"/>
  <c r="K44" i="8" s="1"/>
  <c r="K45" i="8" s="1" a="1"/>
  <c r="K45" i="8" s="1"/>
  <c r="K46" i="8" s="1" a="1"/>
  <c r="K46" i="8" s="1"/>
  <c r="K47" i="8" s="1" a="1"/>
  <c r="K47" i="8" s="1"/>
  <c r="K48" i="8" s="1" a="1"/>
  <c r="K48" i="8" s="1"/>
  <c r="K49" i="8" s="1" a="1"/>
  <c r="K49" i="8" s="1"/>
  <c r="K50" i="8" s="1" a="1"/>
  <c r="K50" i="8" s="1"/>
  <c r="K51" i="8" s="1" a="1"/>
  <c r="K51" i="8" s="1"/>
  <c r="K52" i="8" s="1" a="1"/>
  <c r="K52" i="8" s="1"/>
  <c r="K53" i="8" s="1" a="1"/>
  <c r="K53" i="8" s="1"/>
  <c r="K54" i="8" s="1" a="1"/>
  <c r="K54" i="8" s="1"/>
  <c r="K55" i="8" s="1" a="1"/>
  <c r="K55" i="8" s="1"/>
  <c r="K56" i="8" s="1" a="1"/>
  <c r="K56" i="8" s="1"/>
  <c r="K57" i="8" s="1" a="1"/>
  <c r="K57" i="8" s="1"/>
  <c r="K58" i="8" s="1" a="1"/>
  <c r="K58" i="8" s="1"/>
  <c r="K59" i="8" s="1" a="1"/>
  <c r="K59" i="8" s="1"/>
  <c r="K60" i="8" s="1" a="1"/>
  <c r="K60" i="8" s="1"/>
  <c r="K61" i="8" s="1" a="1"/>
  <c r="K61" i="8" s="1"/>
  <c r="K62" i="8" s="1" a="1"/>
  <c r="K62" i="8" s="1"/>
  <c r="K63" i="8" s="1" a="1"/>
  <c r="K63" i="8" s="1"/>
  <c r="K64" i="8" s="1" a="1"/>
  <c r="K64" i="8" s="1"/>
  <c r="K65" i="8" s="1" a="1"/>
  <c r="K65" i="8" s="1"/>
  <c r="K66" i="8" s="1" a="1"/>
  <c r="K66" i="8" s="1"/>
  <c r="K67" i="8" s="1" a="1"/>
  <c r="K67" i="8" s="1"/>
  <c r="K68" i="8" s="1" a="1"/>
  <c r="K68" i="8" s="1"/>
  <c r="K69" i="8" s="1" a="1"/>
  <c r="K69" i="8" s="1"/>
  <c r="K70" i="8" s="1" a="1"/>
  <c r="K70" i="8" s="1"/>
  <c r="K71" i="8" s="1" a="1"/>
  <c r="K71" i="8" s="1"/>
  <c r="K72" i="8" s="1" a="1"/>
  <c r="K72" i="8" s="1"/>
  <c r="K73" i="8" s="1" a="1"/>
  <c r="K73" i="8" s="1"/>
  <c r="K74" i="8" s="1" a="1"/>
  <c r="K74" i="8" s="1"/>
  <c r="K75" i="8" s="1" a="1"/>
  <c r="K75" i="8" s="1"/>
  <c r="K76" i="8" s="1" a="1"/>
  <c r="K76" i="8" s="1"/>
  <c r="K77" i="8" s="1" a="1"/>
  <c r="K77" i="8" s="1"/>
  <c r="K78" i="8" s="1" a="1"/>
  <c r="K78" i="8" s="1"/>
  <c r="K79" i="8" s="1" a="1"/>
  <c r="K79" i="8" s="1"/>
  <c r="O4" i="20" a="1"/>
  <c r="O4" i="20" s="1"/>
  <c r="E13" i="8"/>
  <c r="E14" i="8"/>
  <c r="E15" i="8"/>
  <c r="D14" i="8"/>
  <c r="D15" i="8" a="1"/>
  <c r="D15" i="8" s="1"/>
  <c r="J5" i="8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C4" i="12" l="1" a="1"/>
  <c r="C4" i="12" s="1"/>
  <c r="AB2" i="20" a="1"/>
  <c r="AB2" i="20" s="1"/>
  <c r="Q4" i="20" a="1"/>
  <c r="Q4" i="20" s="1"/>
  <c r="O4" i="8" a="1"/>
  <c r="O4" i="8" s="1"/>
  <c r="Q4" i="8" a="1"/>
  <c r="Q4" i="8" s="1"/>
  <c r="J17" i="8"/>
  <c r="AB3" i="8" l="1" a="1"/>
  <c r="AB3" i="8" s="1"/>
  <c r="D3" i="12" a="1"/>
  <c r="D3" i="12" s="1"/>
  <c r="AB2" i="8" a="1"/>
  <c r="AB2" i="8" s="1"/>
  <c r="C3" i="12" a="1"/>
  <c r="C3" i="12" s="1"/>
  <c r="D4" i="12" a="1"/>
  <c r="D4" i="12" s="1"/>
  <c r="AB3" i="20" a="1"/>
  <c r="AB3" i="20" s="1"/>
  <c r="J18" i="8"/>
  <c r="J19" i="8" l="1"/>
  <c r="J20" i="8" l="1"/>
  <c r="J21" i="8" l="1"/>
  <c r="J22" i="8" l="1"/>
  <c r="J23" i="8" l="1"/>
  <c r="J24" i="8" l="1"/>
  <c r="J25" i="8" l="1"/>
  <c r="J26" i="8" l="1"/>
  <c r="J27" i="8" l="1"/>
  <c r="J28" i="8" l="1"/>
  <c r="J29" i="8" l="1"/>
  <c r="J30" i="8" l="1"/>
  <c r="J31" i="8" l="1"/>
  <c r="J32" i="8" l="1"/>
  <c r="J33" i="8" l="1"/>
  <c r="J34" i="8" l="1"/>
  <c r="J35" i="8" l="1"/>
  <c r="J36" i="8" l="1"/>
  <c r="J37" i="8" l="1"/>
  <c r="J38" i="8" l="1"/>
  <c r="J39" i="8" l="1"/>
  <c r="J40" i="8" l="1"/>
  <c r="J41" i="8" l="1"/>
  <c r="J42" i="8" l="1"/>
  <c r="J43" i="8" l="1"/>
  <c r="J44" i="8" l="1"/>
  <c r="J45" i="8" l="1"/>
  <c r="J46" i="8" l="1"/>
  <c r="J47" i="8" l="1"/>
  <c r="J48" i="8" l="1"/>
  <c r="J49" i="8" l="1"/>
  <c r="J50" i="8" l="1"/>
  <c r="J51" i="8" l="1"/>
  <c r="J52" i="8" l="1"/>
  <c r="J53" i="8" l="1"/>
  <c r="J54" i="8" l="1"/>
  <c r="J55" i="8" l="1"/>
  <c r="J56" i="8" l="1"/>
  <c r="J57" i="8" l="1"/>
  <c r="J58" i="8" l="1"/>
  <c r="J59" i="8" l="1"/>
  <c r="J60" i="8" l="1"/>
  <c r="J61" i="8" l="1"/>
  <c r="J62" i="8" l="1"/>
  <c r="J63" i="8" l="1"/>
  <c r="J64" i="8" l="1"/>
  <c r="J65" i="8" l="1"/>
  <c r="J66" i="8" l="1"/>
  <c r="J67" i="8" l="1"/>
  <c r="J68" i="8" l="1"/>
  <c r="J69" i="8" l="1"/>
  <c r="J70" i="8" l="1"/>
  <c r="J71" i="8" l="1"/>
  <c r="J72" i="8" l="1"/>
  <c r="J73" i="8" l="1"/>
  <c r="J74" i="8" l="1"/>
  <c r="J75" i="8" l="1"/>
  <c r="J76" i="8" l="1"/>
  <c r="J77" i="8" l="1"/>
  <c r="J78" i="8" l="1"/>
  <c r="J79" i="8" l="1"/>
  <c r="F4" i="12" l="1"/>
  <c r="E4" i="12"/>
  <c r="G4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<sst xmlns="http://schemas.openxmlformats.org/spreadsheetml/2006/main" count="358" uniqueCount="147">
  <si>
    <t>from</t>
  </si>
  <si>
    <t>Healthy</t>
  </si>
  <si>
    <t>Sick</t>
  </si>
  <si>
    <t>Dead</t>
  </si>
  <si>
    <t>p_HS</t>
  </si>
  <si>
    <t>p_HD</t>
  </si>
  <si>
    <t>p_SD</t>
  </si>
  <si>
    <t>1-pSD</t>
  </si>
  <si>
    <t>1-p_HS-p_HD</t>
  </si>
  <si>
    <t>strategy</t>
  </si>
  <si>
    <t>A</t>
  </si>
  <si>
    <t>B</t>
  </si>
  <si>
    <t>r_HS</t>
  </si>
  <si>
    <t>r_HD</t>
  </si>
  <si>
    <t>r_SD</t>
  </si>
  <si>
    <t>hr_S * r_HD</t>
  </si>
  <si>
    <t>-(r_HS + r_HD)</t>
  </si>
  <si>
    <t>-(hr_S * r_HD)</t>
  </si>
  <si>
    <t>0</t>
  </si>
  <si>
    <t>param</t>
  </si>
  <si>
    <t>description</t>
  </si>
  <si>
    <t>baseline</t>
  </si>
  <si>
    <t>formula</t>
  </si>
  <si>
    <t>distribution</t>
  </si>
  <si>
    <t>source</t>
  </si>
  <si>
    <t>Healthy-Sick</t>
  </si>
  <si>
    <t>Healthy-Dead</t>
  </si>
  <si>
    <t>Sick-Dead</t>
  </si>
  <si>
    <t>cycle_length</t>
  </si>
  <si>
    <t>Cycle length (1 = annual)</t>
  </si>
  <si>
    <t>n_age_init</t>
  </si>
  <si>
    <t>Age at baseline</t>
  </si>
  <si>
    <t>n_age_max</t>
  </si>
  <si>
    <t>Maximum age of followup</t>
  </si>
  <si>
    <t>d_c</t>
  </si>
  <si>
    <t>Annual discount rate for costs</t>
  </si>
  <si>
    <t>d_e</t>
  </si>
  <si>
    <t>Annual discount rate for QALYs</t>
  </si>
  <si>
    <t>n_sim</t>
  </si>
  <si>
    <t>Number of PSA samples (K)</t>
  </si>
  <si>
    <t>Annual disease onset transition rate</t>
  </si>
  <si>
    <t>gamma(shape = 30,rate = 200)</t>
  </si>
  <si>
    <t>Annual mortality rate (H to D)</t>
  </si>
  <si>
    <t>lognormal(meanlog = log(3), sdlog = 0.01)</t>
  </si>
  <si>
    <t>c_H</t>
  </si>
  <si>
    <t>Annual cost of healthy (H)</t>
  </si>
  <si>
    <t>c_D</t>
  </si>
  <si>
    <t>Annual cost of death (D)</t>
  </si>
  <si>
    <t>u_H</t>
  </si>
  <si>
    <t>Utility weight of healthy (H)</t>
  </si>
  <si>
    <t>beta(shape1 = 200, shape2 = 3)</t>
  </si>
  <si>
    <t>beta(shape1 = 130, shape2 = 45)</t>
  </si>
  <si>
    <t>u_D</t>
  </si>
  <si>
    <t>Utility weight of death (D)</t>
  </si>
  <si>
    <t>c_trtA</t>
  </si>
  <si>
    <t>Cost of treatment A</t>
  </si>
  <si>
    <t>c_trtB</t>
  </si>
  <si>
    <t>Cost of treatment B</t>
  </si>
  <si>
    <t>n_cycles</t>
  </si>
  <si>
    <t>Time horizon</t>
  </si>
  <si>
    <t>(n_age_max - n_age_init) / cycle_length</t>
  </si>
  <si>
    <t>Annual disease progresstion transition rate under treatment B</t>
  </si>
  <si>
    <t>hr_S</t>
  </si>
  <si>
    <t>c_S</t>
  </si>
  <si>
    <t>u_S</t>
  </si>
  <si>
    <t>Utility weight of sick (S)</t>
  </si>
  <si>
    <t>Annual cost of sick (S)</t>
  </si>
  <si>
    <t>Reduction in rate of disease progression (HS) as hazard ratio (HR)</t>
  </si>
  <si>
    <t>hr_SB_trtB * r_HS</t>
  </si>
  <si>
    <t>Annual mortality rate (S to D)</t>
  </si>
  <si>
    <t>r_HS_trtB</t>
  </si>
  <si>
    <t>label</t>
  </si>
  <si>
    <t>costs</t>
  </si>
  <si>
    <t>qalys</t>
  </si>
  <si>
    <t xml:space="preserve">c_S </t>
  </si>
  <si>
    <t>c_H + c_trtA</t>
  </si>
  <si>
    <t>c_H + c_trtB</t>
  </si>
  <si>
    <t>Strategy</t>
  </si>
  <si>
    <t>lognormal(meanlog = log(0.95), sdlog = 0.02)</t>
  </si>
  <si>
    <t>Hazard ratio of death in S vs. H</t>
  </si>
  <si>
    <t>gamma(shape = 60, rate = 10000)</t>
  </si>
  <si>
    <t>Cycle</t>
  </si>
  <si>
    <t>costs_val</t>
  </si>
  <si>
    <t>qalys_val</t>
  </si>
  <si>
    <t>Transition Probability Matrix</t>
  </si>
  <si>
    <t>Markov Trace</t>
  </si>
  <si>
    <t>Payoffs</t>
  </si>
  <si>
    <t>hr_SB_trtB</t>
  </si>
  <si>
    <t>Total Costs</t>
  </si>
  <si>
    <t>Total QALYs</t>
  </si>
  <si>
    <t>1. Discounting</t>
  </si>
  <si>
    <t>2. Cycle Adjustment</t>
  </si>
  <si>
    <t>3. Cost Adjustment
(1 * 2)</t>
  </si>
  <si>
    <t>4. QALY adjustment
(1 * 2)</t>
  </si>
  <si>
    <t>Discounted Costs</t>
  </si>
  <si>
    <t>Discounted QALYs</t>
  </si>
  <si>
    <t>-(r_HS * hr_SB_trtB + r_HD)</t>
  </si>
  <si>
    <t>Cost</t>
  </si>
  <si>
    <t>Effect</t>
  </si>
  <si>
    <t>Incremental Cost</t>
  </si>
  <si>
    <t>Incremental Effect</t>
  </si>
  <si>
    <t>ICER</t>
  </si>
  <si>
    <t>Status</t>
  </si>
  <si>
    <t>gamma(shape = 12, scale = 83.3)</t>
  </si>
  <si>
    <t>gamma(shape = 44.4, scale = 22.5)</t>
  </si>
  <si>
    <t>Graves et al. (2022)</t>
  </si>
  <si>
    <t>Leech et al. (2022)</t>
  </si>
  <si>
    <t>Martin et al. (2022)</t>
  </si>
  <si>
    <t>Assumption</t>
  </si>
  <si>
    <t xml:space="preserve">Modeling  Parameter </t>
  </si>
  <si>
    <t>p_HS_trtA</t>
  </si>
  <si>
    <t>p_HS_trtB</t>
  </si>
  <si>
    <t>Probability of Healthy-Sick Transition - Treatment A</t>
  </si>
  <si>
    <t>Probability of Healthy-Sick Transition - Treatment B</t>
  </si>
  <si>
    <t>(n_age_max - n_age_init)</t>
  </si>
  <si>
    <t>gamma(shape = 12.5, scale = 2)</t>
  </si>
  <si>
    <t>costs_fmla</t>
  </si>
  <si>
    <t>qalys_fmla</t>
  </si>
  <si>
    <t>base_case</t>
  </si>
  <si>
    <t>state</t>
  </si>
  <si>
    <t>costs_var</t>
  </si>
  <si>
    <t>c_H_trtA</t>
  </si>
  <si>
    <t>c_S_trtA</t>
  </si>
  <si>
    <t>c_H_trtB</t>
  </si>
  <si>
    <t>c_S_trtB</t>
  </si>
  <si>
    <t>c_D_trtB</t>
  </si>
  <si>
    <t>c_D_trtA</t>
  </si>
  <si>
    <t>u_H_trtA</t>
  </si>
  <si>
    <t>u_S_trtA</t>
  </si>
  <si>
    <t>u_D_trtA</t>
  </si>
  <si>
    <t>u_S_trtB</t>
  </si>
  <si>
    <t>u_H_trtB</t>
  </si>
  <si>
    <t>u_D_trtB</t>
  </si>
  <si>
    <t>qalys_var</t>
  </si>
  <si>
    <t>tot_cost_trtA</t>
  </si>
  <si>
    <t>tot_qaly_trtA</t>
  </si>
  <si>
    <t>w_c_disc_trtA</t>
  </si>
  <si>
    <t>w_e_disc_trtA</t>
  </si>
  <si>
    <t>w_simp_trtA</t>
  </si>
  <si>
    <t>w_c_trtA</t>
  </si>
  <si>
    <t>w_e_trtA</t>
  </si>
  <si>
    <t>tot_cost_trtB</t>
  </si>
  <si>
    <t>tot_qaly_trtB</t>
  </si>
  <si>
    <t>w_c_disc_trtB</t>
  </si>
  <si>
    <t>w_simp_trtB</t>
  </si>
  <si>
    <t>w_c_trtB</t>
  </si>
  <si>
    <t>w_e_trtB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</si>
</sst>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&quot;$&quot;* #,##0.0_);_(&quot;$&quot;* \(#,##0.0\);_(&quot;$&quot;* &quot;-&quot;??_);_(@_)"/>
    <numFmt numFmtId="166" formatCode="_(* #,##0_);_(* \(#,##0\);_(* &quot;-&quot;??_);_(@_)"/>
    <numFmt numFmtId="167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4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3" xfId="0" applyFill="1" applyBorder="1"/>
    <xf numFmtId="0" fontId="0" fillId="2" borderId="3" xfId="0" applyFill="1" applyBorder="1"/>
    <xf numFmtId="0" fontId="1" fillId="3" borderId="2" xfId="0" applyFon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1" fillId="3" borderId="4" xfId="0" applyFont="1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" fillId="3" borderId="0" xfId="0" applyFont="1" applyFill="1" applyBorder="1"/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0" borderId="0" xfId="0" applyFill="1" applyBorder="1"/>
    <xf numFmtId="0" fontId="1" fillId="3" borderId="0" xfId="0" applyFont="1" applyFill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164" fontId="3" fillId="5" borderId="0" xfId="0" applyNumberFormat="1" applyFont="1" applyFill="1" applyAlignment="1">
      <alignment horizontal="right"/>
    </xf>
    <xf numFmtId="164" fontId="0" fillId="5" borderId="0" xfId="0" applyNumberFormat="1" applyFill="1" applyAlignment="1">
      <alignment horizontal="right"/>
    </xf>
    <xf numFmtId="164" fontId="0" fillId="3" borderId="0" xfId="0" applyNumberFormat="1" applyFill="1" applyBorder="1" applyAlignment="1">
      <alignment horizontal="right"/>
    </xf>
    <xf numFmtId="165" fontId="0" fillId="3" borderId="0" xfId="2" applyNumberFormat="1" applyFont="1" applyFill="1"/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0" fillId="3" borderId="0" xfId="0" applyFont="1" applyFill="1"/>
    <xf numFmtId="164" fontId="0" fillId="5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4" xfId="0" applyFont="1" applyFill="1" applyBorder="1"/>
    <xf numFmtId="164" fontId="4" fillId="6" borderId="0" xfId="0" applyNumberFormat="1" applyFont="1" applyFill="1"/>
    <xf numFmtId="164" fontId="0" fillId="3" borderId="0" xfId="0" applyNumberFormat="1" applyFill="1"/>
    <xf numFmtId="166" fontId="0" fillId="3" borderId="0" xfId="1" applyNumberFormat="1" applyFont="1" applyFill="1"/>
    <xf numFmtId="166" fontId="4" fillId="6" borderId="0" xfId="1" applyNumberFormat="1" applyFont="1" applyFill="1"/>
    <xf numFmtId="167" fontId="0" fillId="3" borderId="0" xfId="0" applyNumberFormat="1" applyFill="1"/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7" borderId="1" xfId="0" applyFont="1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0" fillId="4" borderId="3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1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C92-E471-2941-B855-C0C4283BCC34}">
  <dimension ref="A1:D4"/>
  <sheetViews>
    <sheetView zoomScale="193" zoomScaleNormal="193" workbookViewId="0">
      <selection activeCell="C9" sqref="C9"/>
    </sheetView>
  </sheetViews>
  <sheetFormatPr baseColWidth="10" defaultRowHeight="16" x14ac:dyDescent="0.2"/>
  <cols>
    <col min="1" max="1" width="10.83203125" style="1"/>
    <col min="2" max="2" width="13.6640625" style="1" customWidth="1"/>
    <col min="3" max="16384" width="10.83203125" style="1"/>
  </cols>
  <sheetData>
    <row r="1" spans="1:4" ht="17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s="4" t="s">
        <v>1</v>
      </c>
      <c r="B2" s="5" t="s">
        <v>8</v>
      </c>
      <c r="C2" s="4" t="s">
        <v>4</v>
      </c>
      <c r="D2" s="4" t="s">
        <v>5</v>
      </c>
    </row>
    <row r="3" spans="1:4" x14ac:dyDescent="0.2">
      <c r="A3" s="2" t="s">
        <v>2</v>
      </c>
      <c r="B3" s="2">
        <v>0</v>
      </c>
      <c r="C3" s="3" t="s">
        <v>7</v>
      </c>
      <c r="D3" s="2" t="s">
        <v>6</v>
      </c>
    </row>
    <row r="4" spans="1:4" x14ac:dyDescent="0.2">
      <c r="A4" s="2" t="s">
        <v>3</v>
      </c>
      <c r="B4" s="2">
        <v>0</v>
      </c>
      <c r="C4" s="2">
        <v>0</v>
      </c>
      <c r="D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D8FC-8BD2-2A4D-BEFC-94E37C5552DB}">
  <dimension ref="A1:E8"/>
  <sheetViews>
    <sheetView zoomScale="247" zoomScaleNormal="247" workbookViewId="0">
      <selection activeCell="C6" sqref="C6"/>
    </sheetView>
  </sheetViews>
  <sheetFormatPr baseColWidth="10" defaultRowHeight="16" x14ac:dyDescent="0.2"/>
  <cols>
    <col min="1" max="2" width="10.83203125" style="1"/>
    <col min="3" max="3" width="24.83203125" style="1" customWidth="1"/>
    <col min="4" max="5" width="16" style="1" customWidth="1"/>
    <col min="6" max="16384" width="10.83203125" style="1"/>
  </cols>
  <sheetData>
    <row r="1" spans="1:5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10</v>
      </c>
      <c r="B2" s="2" t="s">
        <v>1</v>
      </c>
      <c r="C2" s="7" t="s">
        <v>16</v>
      </c>
      <c r="D2" s="8" t="s">
        <v>12</v>
      </c>
      <c r="E2" s="8" t="s">
        <v>13</v>
      </c>
    </row>
    <row r="3" spans="1:5" x14ac:dyDescent="0.2">
      <c r="A3" s="2" t="s">
        <v>10</v>
      </c>
      <c r="B3" s="2" t="s">
        <v>2</v>
      </c>
      <c r="C3" s="8">
        <v>0</v>
      </c>
      <c r="D3" s="7" t="s">
        <v>17</v>
      </c>
      <c r="E3" s="8" t="s">
        <v>15</v>
      </c>
    </row>
    <row r="4" spans="1:5" x14ac:dyDescent="0.2">
      <c r="A4" s="2" t="s">
        <v>10</v>
      </c>
      <c r="B4" s="2" t="s">
        <v>3</v>
      </c>
      <c r="C4" s="8" t="s">
        <v>18</v>
      </c>
      <c r="D4" s="8" t="s">
        <v>18</v>
      </c>
      <c r="E4" s="7" t="s">
        <v>18</v>
      </c>
    </row>
    <row r="5" spans="1:5" x14ac:dyDescent="0.2">
      <c r="A5" s="2"/>
      <c r="B5" s="2"/>
      <c r="C5" s="8"/>
      <c r="D5" s="8"/>
      <c r="E5" s="8"/>
    </row>
    <row r="6" spans="1:5" x14ac:dyDescent="0.2">
      <c r="A6" s="2" t="s">
        <v>11</v>
      </c>
      <c r="B6" s="2" t="s">
        <v>1</v>
      </c>
      <c r="C6" s="7" t="s">
        <v>96</v>
      </c>
      <c r="D6" s="8" t="s">
        <v>68</v>
      </c>
      <c r="E6" s="8" t="s">
        <v>13</v>
      </c>
    </row>
    <row r="7" spans="1:5" x14ac:dyDescent="0.2">
      <c r="A7" s="2" t="s">
        <v>11</v>
      </c>
      <c r="B7" s="2" t="s">
        <v>2</v>
      </c>
      <c r="C7" s="8">
        <v>0</v>
      </c>
      <c r="D7" s="7" t="s">
        <v>17</v>
      </c>
      <c r="E7" s="8" t="s">
        <v>15</v>
      </c>
    </row>
    <row r="8" spans="1:5" x14ac:dyDescent="0.2">
      <c r="A8" s="2" t="s">
        <v>11</v>
      </c>
      <c r="B8" s="2" t="s">
        <v>3</v>
      </c>
      <c r="C8" s="8" t="s">
        <v>18</v>
      </c>
      <c r="D8" s="8" t="s">
        <v>18</v>
      </c>
      <c r="E8" s="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B00B-BD59-964B-AB0D-0E20C15339AE}">
  <dimension ref="A1:F25"/>
  <sheetViews>
    <sheetView zoomScale="151" zoomScaleNormal="151" workbookViewId="0">
      <selection activeCell="E16" sqref="E16"/>
    </sheetView>
  </sheetViews>
  <sheetFormatPr baseColWidth="10" defaultRowHeight="16" x14ac:dyDescent="0.2"/>
  <cols>
    <col min="1" max="1" width="13" style="1" customWidth="1"/>
    <col min="2" max="2" width="61.33203125" style="1" customWidth="1"/>
    <col min="3" max="3" width="21.83203125" style="1" customWidth="1"/>
    <col min="4" max="4" width="36.33203125" style="1" customWidth="1"/>
    <col min="5" max="5" width="34.6640625" style="1" customWidth="1"/>
    <col min="6" max="6" width="19.83203125" style="1" customWidth="1"/>
    <col min="7" max="16384" width="10.83203125" style="1"/>
  </cols>
  <sheetData>
    <row r="1" spans="1:6" x14ac:dyDescent="0.2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</row>
    <row r="2" spans="1:6" x14ac:dyDescent="0.2">
      <c r="A2" s="10" t="s">
        <v>4</v>
      </c>
      <c r="B2" s="10" t="s">
        <v>25</v>
      </c>
      <c r="C2" s="10"/>
      <c r="D2" s="10"/>
      <c r="E2" s="10"/>
      <c r="F2" s="10"/>
    </row>
    <row r="3" spans="1:6" x14ac:dyDescent="0.2">
      <c r="A3" s="10" t="s">
        <v>5</v>
      </c>
      <c r="B3" s="10" t="s">
        <v>26</v>
      </c>
      <c r="C3" s="10"/>
      <c r="D3" s="10"/>
      <c r="E3" s="10"/>
      <c r="F3" s="10"/>
    </row>
    <row r="4" spans="1:6" x14ac:dyDescent="0.2">
      <c r="A4" s="10" t="s">
        <v>6</v>
      </c>
      <c r="B4" s="10" t="s">
        <v>27</v>
      </c>
      <c r="C4" s="10"/>
      <c r="D4" s="10"/>
      <c r="E4" s="10"/>
      <c r="F4" s="10"/>
    </row>
    <row r="5" spans="1:6" x14ac:dyDescent="0.2">
      <c r="A5" s="10" t="s">
        <v>28</v>
      </c>
      <c r="B5" s="10" t="s">
        <v>29</v>
      </c>
      <c r="C5" s="10">
        <v>1</v>
      </c>
      <c r="D5" s="10"/>
      <c r="E5" s="10"/>
      <c r="F5" s="10"/>
    </row>
    <row r="6" spans="1:6" x14ac:dyDescent="0.2">
      <c r="A6" s="10" t="s">
        <v>30</v>
      </c>
      <c r="B6" s="10" t="s">
        <v>31</v>
      </c>
      <c r="C6" s="10">
        <v>25</v>
      </c>
      <c r="D6" s="10"/>
      <c r="E6" s="10"/>
      <c r="F6" s="10" t="s">
        <v>109</v>
      </c>
    </row>
    <row r="7" spans="1:6" x14ac:dyDescent="0.2">
      <c r="A7" s="10" t="s">
        <v>32</v>
      </c>
      <c r="B7" s="10" t="s">
        <v>33</v>
      </c>
      <c r="C7" s="10">
        <v>100</v>
      </c>
      <c r="D7" s="10"/>
      <c r="E7" s="10"/>
      <c r="F7" s="10" t="s">
        <v>109</v>
      </c>
    </row>
    <row r="8" spans="1:6" x14ac:dyDescent="0.2">
      <c r="A8" s="10" t="s">
        <v>34</v>
      </c>
      <c r="B8" s="10" t="s">
        <v>35</v>
      </c>
      <c r="C8" s="10">
        <v>0.03</v>
      </c>
      <c r="D8" s="10"/>
      <c r="E8" s="10"/>
      <c r="F8" s="10" t="s">
        <v>109</v>
      </c>
    </row>
    <row r="9" spans="1:6" x14ac:dyDescent="0.2">
      <c r="A9" s="10" t="s">
        <v>36</v>
      </c>
      <c r="B9" s="10" t="s">
        <v>37</v>
      </c>
      <c r="C9" s="10">
        <v>0.03</v>
      </c>
      <c r="D9" s="10"/>
      <c r="E9" s="10"/>
      <c r="F9" s="10" t="s">
        <v>109</v>
      </c>
    </row>
    <row r="10" spans="1:6" x14ac:dyDescent="0.2">
      <c r="A10" s="10" t="s">
        <v>38</v>
      </c>
      <c r="B10" s="10" t="s">
        <v>39</v>
      </c>
      <c r="C10" s="10">
        <v>1000</v>
      </c>
      <c r="D10" s="10"/>
      <c r="E10" s="10"/>
      <c r="F10" s="10" t="s">
        <v>109</v>
      </c>
    </row>
    <row r="11" spans="1:6" x14ac:dyDescent="0.2">
      <c r="A11" s="10" t="s">
        <v>12</v>
      </c>
      <c r="B11" s="10" t="s">
        <v>40</v>
      </c>
      <c r="C11" s="10">
        <v>0.15</v>
      </c>
      <c r="D11" s="10"/>
      <c r="E11" s="10" t="s">
        <v>41</v>
      </c>
      <c r="F11" s="10" t="s">
        <v>105</v>
      </c>
    </row>
    <row r="12" spans="1:6" x14ac:dyDescent="0.2">
      <c r="A12" s="10" t="s">
        <v>13</v>
      </c>
      <c r="B12" s="10" t="s">
        <v>42</v>
      </c>
      <c r="C12" s="10">
        <v>6.0000000000000001E-3</v>
      </c>
      <c r="D12" s="10"/>
      <c r="E12" s="10" t="s">
        <v>80</v>
      </c>
      <c r="F12" s="10" t="s">
        <v>105</v>
      </c>
    </row>
    <row r="13" spans="1:6" x14ac:dyDescent="0.2">
      <c r="A13" s="10" t="s">
        <v>62</v>
      </c>
      <c r="B13" s="10" t="s">
        <v>79</v>
      </c>
      <c r="C13" s="10">
        <v>3</v>
      </c>
      <c r="D13" s="10"/>
      <c r="E13" s="10" t="s">
        <v>43</v>
      </c>
      <c r="F13" s="10" t="s">
        <v>105</v>
      </c>
    </row>
    <row r="14" spans="1:6" x14ac:dyDescent="0.2">
      <c r="A14" s="10" t="s">
        <v>44</v>
      </c>
      <c r="B14" s="10" t="s">
        <v>45</v>
      </c>
      <c r="C14" s="10">
        <v>0</v>
      </c>
      <c r="D14" s="10"/>
      <c r="E14" s="10"/>
      <c r="F14" s="10"/>
    </row>
    <row r="15" spans="1:6" x14ac:dyDescent="0.2">
      <c r="A15" s="10" t="s">
        <v>63</v>
      </c>
      <c r="B15" s="10" t="s">
        <v>66</v>
      </c>
      <c r="C15" s="10">
        <v>1000</v>
      </c>
      <c r="D15" s="10"/>
      <c r="E15" s="10" t="s">
        <v>104</v>
      </c>
      <c r="F15" s="10" t="s">
        <v>105</v>
      </c>
    </row>
    <row r="16" spans="1:6" x14ac:dyDescent="0.2">
      <c r="A16" s="10" t="s">
        <v>46</v>
      </c>
      <c r="B16" s="10" t="s">
        <v>47</v>
      </c>
      <c r="C16" s="10">
        <v>0</v>
      </c>
      <c r="D16" s="10"/>
      <c r="E16" s="10"/>
      <c r="F16" s="10"/>
    </row>
    <row r="17" spans="1:6" x14ac:dyDescent="0.2">
      <c r="A17" s="10" t="s">
        <v>48</v>
      </c>
      <c r="B17" s="10" t="s">
        <v>49</v>
      </c>
      <c r="C17" s="10">
        <v>1</v>
      </c>
      <c r="D17" s="10"/>
      <c r="E17" s="10" t="s">
        <v>50</v>
      </c>
      <c r="F17" s="10" t="s">
        <v>106</v>
      </c>
    </row>
    <row r="18" spans="1:6" x14ac:dyDescent="0.2">
      <c r="A18" s="10" t="s">
        <v>64</v>
      </c>
      <c r="B18" s="10" t="s">
        <v>65</v>
      </c>
      <c r="C18" s="10">
        <v>0.75</v>
      </c>
      <c r="D18" s="10"/>
      <c r="E18" s="10" t="s">
        <v>51</v>
      </c>
      <c r="F18" s="10" t="s">
        <v>106</v>
      </c>
    </row>
    <row r="19" spans="1:6" x14ac:dyDescent="0.2">
      <c r="A19" s="10" t="s">
        <v>52</v>
      </c>
      <c r="B19" s="10" t="s">
        <v>53</v>
      </c>
      <c r="C19" s="10">
        <v>0</v>
      </c>
      <c r="D19" s="10"/>
      <c r="E19" s="10"/>
      <c r="F19" s="10"/>
    </row>
    <row r="20" spans="1:6" x14ac:dyDescent="0.2">
      <c r="A20" s="10" t="s">
        <v>54</v>
      </c>
      <c r="B20" s="10" t="s">
        <v>55</v>
      </c>
      <c r="C20" s="10">
        <v>25</v>
      </c>
      <c r="D20" s="10"/>
      <c r="E20" s="10" t="s">
        <v>115</v>
      </c>
      <c r="F20" s="10" t="s">
        <v>107</v>
      </c>
    </row>
    <row r="21" spans="1:6" x14ac:dyDescent="0.2">
      <c r="A21" s="10" t="s">
        <v>56</v>
      </c>
      <c r="B21" s="10" t="s">
        <v>57</v>
      </c>
      <c r="C21" s="10">
        <v>1000</v>
      </c>
      <c r="D21" s="10"/>
      <c r="E21" s="10" t="s">
        <v>103</v>
      </c>
      <c r="F21" s="10" t="s">
        <v>108</v>
      </c>
    </row>
    <row r="22" spans="1:6" x14ac:dyDescent="0.2">
      <c r="A22" s="10" t="s">
        <v>87</v>
      </c>
      <c r="B22" s="10" t="s">
        <v>67</v>
      </c>
      <c r="C22" s="10">
        <v>0.95</v>
      </c>
      <c r="D22" s="10"/>
      <c r="E22" s="10" t="s">
        <v>78</v>
      </c>
      <c r="F22" s="10" t="s">
        <v>108</v>
      </c>
    </row>
    <row r="23" spans="1:6" x14ac:dyDescent="0.2">
      <c r="A23" s="11" t="s">
        <v>58</v>
      </c>
      <c r="B23" s="11" t="s">
        <v>59</v>
      </c>
      <c r="C23" s="12"/>
      <c r="D23" s="11" t="s">
        <v>60</v>
      </c>
      <c r="E23" s="11"/>
      <c r="F23" s="11"/>
    </row>
    <row r="24" spans="1:6" x14ac:dyDescent="0.2">
      <c r="A24" s="11" t="s">
        <v>14</v>
      </c>
      <c r="B24" s="11" t="s">
        <v>69</v>
      </c>
      <c r="C24" s="12"/>
      <c r="D24" s="11" t="s">
        <v>15</v>
      </c>
      <c r="E24" s="11"/>
      <c r="F24" s="11"/>
    </row>
    <row r="25" spans="1:6" x14ac:dyDescent="0.2">
      <c r="A25" s="11" t="s">
        <v>70</v>
      </c>
      <c r="B25" s="11" t="s">
        <v>61</v>
      </c>
      <c r="C25" s="12"/>
      <c r="D25" s="11" t="s">
        <v>68</v>
      </c>
      <c r="E25" s="11"/>
      <c r="F2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DDF4-8BD5-7B45-904C-481D2CC166A5}">
  <dimension ref="A1:E7"/>
  <sheetViews>
    <sheetView zoomScale="179" zoomScaleNormal="179" workbookViewId="0">
      <selection activeCell="C18" sqref="C18"/>
    </sheetView>
  </sheetViews>
  <sheetFormatPr baseColWidth="10" defaultRowHeight="16" x14ac:dyDescent="0.2"/>
  <cols>
    <col min="1" max="3" width="10.83203125" style="13"/>
    <col min="4" max="4" width="15.6640625" style="13" customWidth="1"/>
    <col min="5" max="16384" width="10.83203125" style="13"/>
  </cols>
  <sheetData>
    <row r="1" spans="1:5" x14ac:dyDescent="0.2">
      <c r="A1" s="9" t="s">
        <v>71</v>
      </c>
      <c r="B1" s="9" t="s">
        <v>20</v>
      </c>
      <c r="C1" s="9" t="s">
        <v>9</v>
      </c>
      <c r="D1" s="9" t="s">
        <v>72</v>
      </c>
      <c r="E1" s="9" t="s">
        <v>73</v>
      </c>
    </row>
    <row r="2" spans="1:5" x14ac:dyDescent="0.2">
      <c r="A2" s="13" t="s">
        <v>1</v>
      </c>
      <c r="B2" s="13" t="s">
        <v>1</v>
      </c>
      <c r="C2" s="13" t="s">
        <v>10</v>
      </c>
      <c r="D2" s="13" t="s">
        <v>75</v>
      </c>
      <c r="E2" s="13" t="s">
        <v>48</v>
      </c>
    </row>
    <row r="3" spans="1:5" x14ac:dyDescent="0.2">
      <c r="A3" s="13" t="s">
        <v>2</v>
      </c>
      <c r="B3" s="13" t="s">
        <v>2</v>
      </c>
      <c r="C3" s="13" t="s">
        <v>10</v>
      </c>
      <c r="D3" s="13" t="s">
        <v>74</v>
      </c>
      <c r="E3" s="13" t="s">
        <v>64</v>
      </c>
    </row>
    <row r="4" spans="1:5" x14ac:dyDescent="0.2">
      <c r="A4" s="13" t="s">
        <v>3</v>
      </c>
      <c r="B4" s="13" t="s">
        <v>3</v>
      </c>
      <c r="C4" s="13" t="s">
        <v>10</v>
      </c>
      <c r="D4" s="13" t="s">
        <v>46</v>
      </c>
      <c r="E4" s="13" t="s">
        <v>52</v>
      </c>
    </row>
    <row r="5" spans="1:5" x14ac:dyDescent="0.2">
      <c r="A5" s="13" t="s">
        <v>1</v>
      </c>
      <c r="B5" s="13" t="s">
        <v>1</v>
      </c>
      <c r="C5" s="13" t="s">
        <v>11</v>
      </c>
      <c r="D5" s="13" t="s">
        <v>76</v>
      </c>
      <c r="E5" s="13" t="s">
        <v>48</v>
      </c>
    </row>
    <row r="6" spans="1:5" x14ac:dyDescent="0.2">
      <c r="A6" s="13" t="s">
        <v>2</v>
      </c>
      <c r="B6" s="13" t="s">
        <v>2</v>
      </c>
      <c r="C6" s="13" t="s">
        <v>11</v>
      </c>
      <c r="D6" s="13" t="s">
        <v>63</v>
      </c>
      <c r="E6" s="13" t="s">
        <v>64</v>
      </c>
    </row>
    <row r="7" spans="1:5" x14ac:dyDescent="0.2">
      <c r="A7" s="13" t="s">
        <v>3</v>
      </c>
      <c r="B7" s="13" t="s">
        <v>3</v>
      </c>
      <c r="C7" s="13" t="s">
        <v>11</v>
      </c>
      <c r="D7" s="13" t="s">
        <v>46</v>
      </c>
      <c r="E7" s="1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AA95-222C-854A-BD7A-DBF3AD8A254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B6FB-28ED-B146-A8CA-EF2EC416CEB9}">
  <dimension ref="A1:F18"/>
  <sheetViews>
    <sheetView tabSelected="1" zoomScale="219" zoomScaleNormal="219" workbookViewId="0">
      <selection activeCell="C7" sqref="C7"/>
    </sheetView>
  </sheetViews>
  <sheetFormatPr baseColWidth="10" defaultRowHeight="16" x14ac:dyDescent="0.2"/>
  <cols>
    <col min="1" max="1" width="13" style="1" customWidth="1"/>
    <col min="2" max="2" width="21.83203125" style="1" customWidth="1"/>
    <col min="3" max="3" width="21.33203125" style="1" customWidth="1"/>
    <col min="4" max="4" width="43" style="1" customWidth="1"/>
    <col min="5" max="5" width="19.83203125" style="1" customWidth="1"/>
    <col min="6" max="6" width="16.83203125" style="1" customWidth="1"/>
    <col min="7" max="16384" width="10.83203125" style="1"/>
  </cols>
  <sheetData>
    <row r="1" spans="1:6" ht="17" thickBot="1" x14ac:dyDescent="0.25">
      <c r="A1" s="45" t="s">
        <v>19</v>
      </c>
      <c r="B1" s="45" t="s">
        <v>118</v>
      </c>
      <c r="C1" s="45" t="s">
        <v>22</v>
      </c>
      <c r="D1" s="45" t="s">
        <v>20</v>
      </c>
      <c r="E1" s="45" t="s">
        <v>24</v>
      </c>
      <c r="F1" s="45" t="s">
        <v>23</v>
      </c>
    </row>
    <row r="2" spans="1:6" x14ac:dyDescent="0.2">
      <c r="A2" s="44" t="s">
        <v>110</v>
      </c>
      <c r="B2" s="44">
        <v>0.13800000000000001</v>
      </c>
      <c r="C2" s="44"/>
      <c r="D2" s="44" t="s">
        <v>112</v>
      </c>
      <c r="E2" s="44"/>
      <c r="F2" s="44"/>
    </row>
    <row r="3" spans="1:6" x14ac:dyDescent="0.2">
      <c r="A3" s="41" t="s">
        <v>111</v>
      </c>
      <c r="B3" s="41">
        <v>0.125</v>
      </c>
      <c r="C3" s="41"/>
      <c r="D3" s="41" t="s">
        <v>113</v>
      </c>
      <c r="E3" s="41"/>
      <c r="F3" s="41"/>
    </row>
    <row r="4" spans="1:6" x14ac:dyDescent="0.2">
      <c r="A4" s="41" t="s">
        <v>5</v>
      </c>
      <c r="B4" s="41">
        <v>6.7999999999999996E-3</v>
      </c>
      <c r="C4" s="41"/>
      <c r="D4" s="41" t="s">
        <v>26</v>
      </c>
      <c r="E4" s="41"/>
      <c r="F4" s="41"/>
    </row>
    <row r="5" spans="1:6" x14ac:dyDescent="0.2">
      <c r="A5" s="41" t="s">
        <v>6</v>
      </c>
      <c r="B5" s="41">
        <v>1.7840000000000002E-2</v>
      </c>
      <c r="C5" s="41"/>
      <c r="D5" s="41" t="s">
        <v>27</v>
      </c>
      <c r="E5" s="41"/>
      <c r="F5" s="41"/>
    </row>
    <row r="6" spans="1:6" x14ac:dyDescent="0.2">
      <c r="A6" s="41" t="s">
        <v>30</v>
      </c>
      <c r="B6" s="41">
        <v>25</v>
      </c>
      <c r="C6" s="41"/>
      <c r="D6" s="41" t="s">
        <v>31</v>
      </c>
      <c r="E6" s="41" t="s">
        <v>109</v>
      </c>
      <c r="F6" s="41" t="s">
        <v>109</v>
      </c>
    </row>
    <row r="7" spans="1:6" x14ac:dyDescent="0.2">
      <c r="A7" s="41" t="s">
        <v>32</v>
      </c>
      <c r="B7" s="41">
        <v>100</v>
      </c>
      <c r="C7" s="41"/>
      <c r="D7" s="41" t="s">
        <v>33</v>
      </c>
      <c r="E7" s="41" t="s">
        <v>109</v>
      </c>
      <c r="F7" s="41" t="s">
        <v>109</v>
      </c>
    </row>
    <row r="8" spans="1:6" x14ac:dyDescent="0.2">
      <c r="A8" s="41" t="s">
        <v>34</v>
      </c>
      <c r="B8" s="41">
        <v>0.03</v>
      </c>
      <c r="C8" s="41"/>
      <c r="D8" s="41" t="s">
        <v>35</v>
      </c>
      <c r="E8" s="41" t="s">
        <v>109</v>
      </c>
      <c r="F8" s="41" t="s">
        <v>109</v>
      </c>
    </row>
    <row r="9" spans="1:6" x14ac:dyDescent="0.2">
      <c r="A9" s="41" t="s">
        <v>36</v>
      </c>
      <c r="B9" s="41">
        <v>0.03</v>
      </c>
      <c r="C9" s="41"/>
      <c r="D9" s="41" t="s">
        <v>37</v>
      </c>
      <c r="E9" s="41" t="s">
        <v>109</v>
      </c>
      <c r="F9" s="41" t="s">
        <v>109</v>
      </c>
    </row>
    <row r="10" spans="1:6" x14ac:dyDescent="0.2">
      <c r="A10" s="41" t="s">
        <v>44</v>
      </c>
      <c r="B10" s="41">
        <v>0</v>
      </c>
      <c r="C10" s="41"/>
      <c r="D10" s="41" t="s">
        <v>45</v>
      </c>
      <c r="E10" s="41"/>
      <c r="F10" s="41"/>
    </row>
    <row r="11" spans="1:6" x14ac:dyDescent="0.2">
      <c r="A11" s="41" t="s">
        <v>63</v>
      </c>
      <c r="B11" s="41">
        <v>1000</v>
      </c>
      <c r="C11" s="41"/>
      <c r="D11" s="41" t="s">
        <v>66</v>
      </c>
      <c r="E11" s="41" t="s">
        <v>105</v>
      </c>
      <c r="F11" s="41" t="s">
        <v>105</v>
      </c>
    </row>
    <row r="12" spans="1:6" x14ac:dyDescent="0.2">
      <c r="A12" s="41" t="s">
        <v>46</v>
      </c>
      <c r="B12" s="41">
        <v>0</v>
      </c>
      <c r="C12" s="41"/>
      <c r="D12" s="41" t="s">
        <v>47</v>
      </c>
      <c r="E12" s="41"/>
      <c r="F12" s="41"/>
    </row>
    <row r="13" spans="1:6" x14ac:dyDescent="0.2">
      <c r="A13" s="41" t="s">
        <v>48</v>
      </c>
      <c r="B13" s="41">
        <v>1</v>
      </c>
      <c r="C13" s="41"/>
      <c r="D13" s="41" t="s">
        <v>49</v>
      </c>
      <c r="E13" s="41" t="s">
        <v>106</v>
      </c>
      <c r="F13" s="41" t="s">
        <v>106</v>
      </c>
    </row>
    <row r="14" spans="1:6" x14ac:dyDescent="0.2">
      <c r="A14" s="41" t="s">
        <v>64</v>
      </c>
      <c r="B14" s="41">
        <v>0.75</v>
      </c>
      <c r="C14" s="41"/>
      <c r="D14" s="41" t="s">
        <v>65</v>
      </c>
      <c r="E14" s="41" t="s">
        <v>106</v>
      </c>
      <c r="F14" s="41" t="s">
        <v>106</v>
      </c>
    </row>
    <row r="15" spans="1:6" x14ac:dyDescent="0.2">
      <c r="A15" s="41" t="s">
        <v>52</v>
      </c>
      <c r="B15" s="41">
        <v>0</v>
      </c>
      <c r="C15" s="41"/>
      <c r="D15" s="41" t="s">
        <v>53</v>
      </c>
      <c r="E15" s="41"/>
      <c r="F15" s="41"/>
    </row>
    <row r="16" spans="1:6" x14ac:dyDescent="0.2">
      <c r="A16" s="41" t="s">
        <v>54</v>
      </c>
      <c r="B16" s="41">
        <v>2</v>
      </c>
      <c r="C16" s="41"/>
      <c r="D16" s="41" t="s">
        <v>55</v>
      </c>
      <c r="E16" s="41" t="s">
        <v>107</v>
      </c>
      <c r="F16" s="41" t="s">
        <v>107</v>
      </c>
    </row>
    <row r="17" spans="1:6" x14ac:dyDescent="0.2">
      <c r="A17" s="41" t="s">
        <v>56</v>
      </c>
      <c r="B17" s="41">
        <v>1000</v>
      </c>
      <c r="C17" s="41"/>
      <c r="D17" s="41" t="s">
        <v>57</v>
      </c>
      <c r="E17" s="41" t="s">
        <v>108</v>
      </c>
      <c r="F17" s="41" t="s">
        <v>108</v>
      </c>
    </row>
    <row r="18" spans="1:6" x14ac:dyDescent="0.2">
      <c r="A18" s="42" t="s">
        <v>58</v>
      </c>
      <c r="B18" s="43">
        <f>n_age_max - n_age_init</f>
        <v>75</v>
      </c>
      <c r="C18" s="42" t="s">
        <v>114</v>
      </c>
      <c r="D18" s="42" t="s">
        <v>59</v>
      </c>
      <c r="E18" s="42"/>
      <c r="F18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9A76-069F-9245-982C-81CDEBB55B89}">
  <dimension ref="A1:H7"/>
  <sheetViews>
    <sheetView zoomScale="179" zoomScaleNormal="179" workbookViewId="0">
      <selection activeCell="F11" sqref="F11"/>
    </sheetView>
  </sheetViews>
  <sheetFormatPr baseColWidth="10" defaultRowHeight="16" x14ac:dyDescent="0.2"/>
  <cols>
    <col min="1" max="2" width="10.83203125" style="13"/>
    <col min="3" max="5" width="15.33203125" style="13" customWidth="1"/>
    <col min="6" max="7" width="10.83203125" style="13"/>
    <col min="8" max="8" width="16.1640625" style="13" customWidth="1"/>
    <col min="9" max="16384" width="10.83203125" style="13"/>
  </cols>
  <sheetData>
    <row r="1" spans="1:8" ht="17" thickBot="1" x14ac:dyDescent="0.25">
      <c r="A1" s="45" t="s">
        <v>119</v>
      </c>
      <c r="B1" s="45" t="s">
        <v>9</v>
      </c>
      <c r="C1" s="45" t="s">
        <v>116</v>
      </c>
      <c r="D1" s="45" t="s">
        <v>120</v>
      </c>
      <c r="E1" s="45" t="s">
        <v>82</v>
      </c>
      <c r="F1" s="45" t="s">
        <v>117</v>
      </c>
      <c r="G1" s="45" t="s">
        <v>133</v>
      </c>
      <c r="H1" s="45" t="s">
        <v>83</v>
      </c>
    </row>
    <row r="2" spans="1:8" x14ac:dyDescent="0.2">
      <c r="A2" s="50" t="s">
        <v>1</v>
      </c>
      <c r="B2" s="50" t="s">
        <v>10</v>
      </c>
      <c r="C2" s="50" t="s">
        <v>75</v>
      </c>
      <c r="D2" s="50" t="s">
        <v>121</v>
      </c>
      <c r="E2" s="51">
        <f>c_H + c_trtA</f>
        <v>2</v>
      </c>
      <c r="F2" s="50" t="s">
        <v>48</v>
      </c>
      <c r="G2" s="50" t="s">
        <v>127</v>
      </c>
      <c r="H2" s="51">
        <f>u_H</f>
        <v>1</v>
      </c>
    </row>
    <row r="3" spans="1:8" x14ac:dyDescent="0.2">
      <c r="A3" s="48" t="s">
        <v>2</v>
      </c>
      <c r="B3" s="48" t="s">
        <v>10</v>
      </c>
      <c r="C3" s="48" t="s">
        <v>74</v>
      </c>
      <c r="D3" s="48" t="s">
        <v>122</v>
      </c>
      <c r="E3" s="49">
        <f>c_S</f>
        <v>1000</v>
      </c>
      <c r="F3" s="48" t="s">
        <v>64</v>
      </c>
      <c r="G3" s="48" t="s">
        <v>128</v>
      </c>
      <c r="H3" s="49">
        <f>u_S</f>
        <v>0.75</v>
      </c>
    </row>
    <row r="4" spans="1:8" x14ac:dyDescent="0.2">
      <c r="A4" s="48" t="s">
        <v>3</v>
      </c>
      <c r="B4" s="48" t="s">
        <v>10</v>
      </c>
      <c r="C4" s="48" t="s">
        <v>46</v>
      </c>
      <c r="D4" s="48" t="s">
        <v>126</v>
      </c>
      <c r="E4" s="49">
        <f>c_D</f>
        <v>0</v>
      </c>
      <c r="F4" s="48" t="s">
        <v>52</v>
      </c>
      <c r="G4" s="48" t="s">
        <v>129</v>
      </c>
      <c r="H4" s="49">
        <f>u_D</f>
        <v>0</v>
      </c>
    </row>
    <row r="5" spans="1:8" x14ac:dyDescent="0.2">
      <c r="A5" s="48" t="s">
        <v>1</v>
      </c>
      <c r="B5" s="48" t="s">
        <v>11</v>
      </c>
      <c r="C5" s="48" t="s">
        <v>76</v>
      </c>
      <c r="D5" s="48" t="s">
        <v>123</v>
      </c>
      <c r="E5" s="49">
        <f>c_H + c_trtB</f>
        <v>1000</v>
      </c>
      <c r="F5" s="48" t="s">
        <v>48</v>
      </c>
      <c r="G5" s="48" t="s">
        <v>131</v>
      </c>
      <c r="H5" s="49">
        <f>u_H</f>
        <v>1</v>
      </c>
    </row>
    <row r="6" spans="1:8" x14ac:dyDescent="0.2">
      <c r="A6" s="48" t="s">
        <v>2</v>
      </c>
      <c r="B6" s="48" t="s">
        <v>11</v>
      </c>
      <c r="C6" s="48" t="s">
        <v>63</v>
      </c>
      <c r="D6" s="48" t="s">
        <v>124</v>
      </c>
      <c r="E6" s="49">
        <f>c_S</f>
        <v>1000</v>
      </c>
      <c r="F6" s="48" t="s">
        <v>64</v>
      </c>
      <c r="G6" s="48" t="s">
        <v>130</v>
      </c>
      <c r="H6" s="49">
        <f>u_S</f>
        <v>0.75</v>
      </c>
    </row>
    <row r="7" spans="1:8" x14ac:dyDescent="0.2">
      <c r="A7" s="48" t="s">
        <v>3</v>
      </c>
      <c r="B7" s="48" t="s">
        <v>11</v>
      </c>
      <c r="C7" s="48" t="s">
        <v>46</v>
      </c>
      <c r="D7" s="48" t="s">
        <v>125</v>
      </c>
      <c r="E7" s="49">
        <f>c_D</f>
        <v>0</v>
      </c>
      <c r="F7" s="48" t="s">
        <v>52</v>
      </c>
      <c r="G7" s="48" t="s">
        <v>132</v>
      </c>
      <c r="H7" s="49">
        <f>u_D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AE5A-7B42-AC48-9782-E113E870781F}">
  <dimension ref="A1:AB79"/>
  <sheetViews>
    <sheetView topLeftCell="H1" zoomScale="193" zoomScaleNormal="193" workbookViewId="0">
      <selection activeCell="S29" sqref="S29"/>
    </sheetView>
  </sheetViews>
  <sheetFormatPr baseColWidth="10" defaultRowHeight="16" x14ac:dyDescent="0.2"/>
  <cols>
    <col min="1" max="1" width="10.83203125" style="1"/>
    <col min="2" max="3" width="8.6640625" style="1" customWidth="1"/>
    <col min="4" max="6" width="17" style="1" customWidth="1"/>
    <col min="7" max="8" width="8.6640625" style="1" customWidth="1"/>
    <col min="9" max="9" width="10.83203125" style="1"/>
    <col min="10" max="10" width="10.83203125" style="16"/>
    <col min="11" max="13" width="10.83203125" style="1"/>
    <col min="14" max="14" width="1.83203125" style="1" customWidth="1"/>
    <col min="15" max="15" width="10.83203125" style="1"/>
    <col min="16" max="16" width="2.83203125" style="1" customWidth="1"/>
    <col min="17" max="17" width="10.83203125" style="1"/>
    <col min="18" max="18" width="2.83203125" style="1" customWidth="1"/>
    <col min="19" max="20" width="10.83203125" style="1"/>
    <col min="21" max="21" width="2.33203125" style="15" customWidth="1"/>
    <col min="22" max="22" width="10.83203125" style="1"/>
    <col min="23" max="23" width="2.6640625" style="1" customWidth="1"/>
    <col min="24" max="24" width="10.83203125" style="30"/>
    <col min="25" max="25" width="10.83203125" style="1"/>
    <col min="26" max="26" width="2.5" style="1" customWidth="1"/>
    <col min="27" max="27" width="15.83203125" style="1" customWidth="1"/>
    <col min="28" max="16384" width="10.83203125" style="1"/>
  </cols>
  <sheetData>
    <row r="1" spans="1:28" ht="51" x14ac:dyDescent="0.2">
      <c r="A1" s="18" t="s">
        <v>84</v>
      </c>
      <c r="J1" s="52" t="s">
        <v>85</v>
      </c>
      <c r="K1" s="52"/>
      <c r="L1" s="52"/>
      <c r="M1" s="52"/>
      <c r="N1" s="26"/>
      <c r="O1" s="27" t="s">
        <v>88</v>
      </c>
      <c r="P1" s="28"/>
      <c r="Q1" s="27" t="s">
        <v>89</v>
      </c>
      <c r="R1" s="29"/>
      <c r="S1" s="52" t="s">
        <v>90</v>
      </c>
      <c r="T1" s="52"/>
      <c r="U1" s="26"/>
      <c r="V1" s="27" t="s">
        <v>91</v>
      </c>
      <c r="W1" s="29"/>
      <c r="X1" s="27" t="s">
        <v>92</v>
      </c>
      <c r="Y1" s="27" t="s">
        <v>93</v>
      </c>
      <c r="Z1" s="28"/>
    </row>
    <row r="2" spans="1:28" x14ac:dyDescent="0.2">
      <c r="A2" s="18"/>
      <c r="J2" s="19"/>
      <c r="K2" s="19"/>
      <c r="L2" s="19"/>
      <c r="M2" s="19"/>
      <c r="N2" s="19"/>
      <c r="AA2" s="18" t="s">
        <v>94</v>
      </c>
      <c r="AB2" s="1" cm="1">
        <f t="array" ref="AB2">MMULT(TRANSPOSE(w_c_trtA),tot_cost_trtA)</f>
        <v>16349.683163063175</v>
      </c>
    </row>
    <row r="3" spans="1:28" ht="17" thickBot="1" x14ac:dyDescent="0.25">
      <c r="B3" s="6" t="s">
        <v>77</v>
      </c>
      <c r="C3" s="6" t="s">
        <v>0</v>
      </c>
      <c r="D3" s="6" t="s">
        <v>1</v>
      </c>
      <c r="E3" s="6" t="s">
        <v>2</v>
      </c>
      <c r="F3" s="6" t="s">
        <v>3</v>
      </c>
      <c r="G3" s="14"/>
      <c r="H3" s="14"/>
      <c r="I3" s="14"/>
      <c r="J3" s="21" t="s">
        <v>81</v>
      </c>
      <c r="K3" s="6" t="s">
        <v>1</v>
      </c>
      <c r="L3" s="6" t="s">
        <v>2</v>
      </c>
      <c r="M3" s="6" t="s">
        <v>3</v>
      </c>
      <c r="N3" s="14"/>
      <c r="O3" s="6" t="s">
        <v>134</v>
      </c>
      <c r="Q3" s="6" t="s">
        <v>135</v>
      </c>
      <c r="S3" s="6" t="s">
        <v>136</v>
      </c>
      <c r="T3" s="6" t="s">
        <v>137</v>
      </c>
      <c r="U3" s="14"/>
      <c r="V3" s="6" t="s">
        <v>138</v>
      </c>
      <c r="W3" s="14"/>
      <c r="X3" s="6" t="s">
        <v>139</v>
      </c>
      <c r="Y3" s="6" t="s">
        <v>140</v>
      </c>
      <c r="AA3" s="18" t="s">
        <v>95</v>
      </c>
      <c r="AB3" s="1" cm="1">
        <f t="array" ref="AB3">MMULT(TRANSPOSE(w_e_trtA),tot_qaly_trtA)</f>
        <v>17.329214707003601</v>
      </c>
    </row>
    <row r="4" spans="1:28" x14ac:dyDescent="0.2">
      <c r="B4" s="4" t="s">
        <v>10</v>
      </c>
      <c r="C4" s="4" t="s">
        <v>1</v>
      </c>
      <c r="D4" s="5">
        <f>1-p_HS_trtA-p_HD</f>
        <v>0.85519999999999996</v>
      </c>
      <c r="E4" s="46">
        <f>p_HS_trtA</f>
        <v>0.13800000000000001</v>
      </c>
      <c r="F4" s="46">
        <f>p_HD</f>
        <v>6.7999999999999996E-3</v>
      </c>
      <c r="G4" s="15"/>
      <c r="H4" s="15"/>
      <c r="I4" s="15"/>
      <c r="J4" s="16">
        <v>0</v>
      </c>
      <c r="K4" s="1">
        <v>1</v>
      </c>
      <c r="L4" s="1">
        <v>0</v>
      </c>
      <c r="M4" s="1">
        <v>0</v>
      </c>
      <c r="O4" s="25" cm="1">
        <f t="array" ref="O4:O79">MMULT(K4:M79,D13:D15)</f>
        <v>2</v>
      </c>
      <c r="Q4" s="1" cm="1">
        <f t="array" ref="Q4:Q79">MMULT(K4:M79,E13:E15)</f>
        <v>1</v>
      </c>
      <c r="S4" s="23">
        <f>(1 / ((1 + (d_c)) ^ (J4)))</f>
        <v>1</v>
      </c>
      <c r="T4" s="23">
        <f>(1 / ((1 + (d_e)) ^ (J4)))</f>
        <v>1</v>
      </c>
      <c r="U4" s="24"/>
      <c r="V4" s="22">
        <f>1/3</f>
        <v>0.33333333333333331</v>
      </c>
      <c r="W4" s="32"/>
      <c r="X4" s="31">
        <f>S4*V4</f>
        <v>0.33333333333333331</v>
      </c>
      <c r="Y4" s="31">
        <f>T4*V4</f>
        <v>0.33333333333333331</v>
      </c>
    </row>
    <row r="5" spans="1:28" x14ac:dyDescent="0.2">
      <c r="B5" s="2" t="s">
        <v>10</v>
      </c>
      <c r="C5" s="2" t="s">
        <v>2</v>
      </c>
      <c r="D5" s="47">
        <v>0</v>
      </c>
      <c r="E5" s="3">
        <f>1 - p_SD</f>
        <v>0.98216000000000003</v>
      </c>
      <c r="F5" s="47">
        <f>p_SD</f>
        <v>1.7840000000000002E-2</v>
      </c>
      <c r="G5" s="15"/>
      <c r="H5" s="15"/>
      <c r="I5" s="15"/>
      <c r="J5" s="16">
        <f>J4+1</f>
        <v>1</v>
      </c>
      <c r="K5" s="1" cm="1">
        <f t="array" ref="K5:M5">MMULT(K4:M4,$D$4:$F$6)</f>
        <v>0.85519999999999996</v>
      </c>
      <c r="L5" s="1">
        <v>0.13800000000000001</v>
      </c>
      <c r="M5" s="1">
        <v>6.7999999999999996E-3</v>
      </c>
      <c r="O5" s="25">
        <v>139.71039999999999</v>
      </c>
      <c r="Q5" s="1">
        <v>0.9587</v>
      </c>
      <c r="S5" s="23">
        <f>(1 / ((1 + (d_c)) ^ (J5)))</f>
        <v>0.970873786407767</v>
      </c>
      <c r="T5" s="23">
        <f>(1 / ((1 + (d_e)) ^ (J5)))</f>
        <v>0.970873786407767</v>
      </c>
      <c r="U5" s="24"/>
      <c r="V5" s="23">
        <f>2/3</f>
        <v>0.66666666666666663</v>
      </c>
      <c r="W5" s="33"/>
      <c r="X5" s="31">
        <f t="shared" ref="X5:X68" si="0">S5*V5</f>
        <v>0.6472491909385113</v>
      </c>
      <c r="Y5" s="31">
        <f t="shared" ref="Y5:Y68" si="1">T5*V5</f>
        <v>0.6472491909385113</v>
      </c>
    </row>
    <row r="6" spans="1:28" x14ac:dyDescent="0.2">
      <c r="B6" s="2" t="s">
        <v>10</v>
      </c>
      <c r="C6" s="2" t="s">
        <v>3</v>
      </c>
      <c r="D6" s="47">
        <v>0</v>
      </c>
      <c r="E6" s="47">
        <v>0</v>
      </c>
      <c r="F6" s="3">
        <v>1</v>
      </c>
      <c r="G6" s="15"/>
      <c r="H6" s="15"/>
      <c r="I6" s="17"/>
      <c r="J6" s="16">
        <f t="shared" ref="J6:J7" si="2">J5+1</f>
        <v>2</v>
      </c>
      <c r="K6" s="1" cm="1">
        <f t="array" ref="K6:M6">MMULT(K5:M5,$D$4:$F$6)</f>
        <v>0.73136703999999997</v>
      </c>
      <c r="L6" s="1">
        <v>0.25355568000000001</v>
      </c>
      <c r="M6" s="1">
        <v>1.5077279999999998E-2</v>
      </c>
      <c r="O6" s="25">
        <v>255.01841407999999</v>
      </c>
      <c r="Q6" s="1">
        <v>0.92153379999999996</v>
      </c>
      <c r="S6" s="23">
        <f>(1 / ((1 + (d_c)) ^ (J6)))</f>
        <v>0.94259590913375435</v>
      </c>
      <c r="T6" s="23">
        <f>(1 / ((1 + (d_e)) ^ (J6)))</f>
        <v>0.94259590913375435</v>
      </c>
      <c r="U6" s="24"/>
      <c r="V6" s="22">
        <f t="shared" ref="V6:V37" si="3">4/3</f>
        <v>1.3333333333333333</v>
      </c>
      <c r="W6" s="33"/>
      <c r="X6" s="31">
        <f t="shared" si="0"/>
        <v>1.2567945455116725</v>
      </c>
      <c r="Y6" s="31">
        <f t="shared" si="1"/>
        <v>1.2567945455116725</v>
      </c>
    </row>
    <row r="7" spans="1:28" x14ac:dyDescent="0.2">
      <c r="J7" s="16">
        <f t="shared" si="2"/>
        <v>3</v>
      </c>
      <c r="K7" s="1" cm="1">
        <f t="array" ref="K7:M7">MMULT(K6:M6,$D$4:$F$6)</f>
        <v>0.62546509260799998</v>
      </c>
      <c r="L7" s="1">
        <v>0.3499608981888</v>
      </c>
      <c r="M7" s="1">
        <v>2.4574009203199999E-2</v>
      </c>
      <c r="O7" s="25">
        <v>351.21182837401602</v>
      </c>
      <c r="Q7" s="1">
        <v>0.88793576624959991</v>
      </c>
      <c r="S7" s="23">
        <f>(1 / ((1 + (d_c)) ^ (J7)))</f>
        <v>0.91514165935315961</v>
      </c>
      <c r="T7" s="23">
        <f>(1 / ((1 + (d_e)) ^ (J7)))</f>
        <v>0.91514165935315961</v>
      </c>
      <c r="U7" s="24"/>
      <c r="V7" s="23">
        <f t="shared" ref="V7:V38" si="4">2/3</f>
        <v>0.66666666666666663</v>
      </c>
      <c r="W7" s="33"/>
      <c r="X7" s="31">
        <f t="shared" si="0"/>
        <v>0.61009443956877307</v>
      </c>
      <c r="Y7" s="31">
        <f t="shared" si="1"/>
        <v>0.61009443956877307</v>
      </c>
    </row>
    <row r="8" spans="1:28" x14ac:dyDescent="0.2">
      <c r="A8" s="14"/>
      <c r="B8" s="15"/>
      <c r="C8" s="15"/>
      <c r="D8" s="15"/>
      <c r="E8" s="15"/>
      <c r="F8" s="15"/>
      <c r="G8" s="15"/>
      <c r="H8" s="15"/>
      <c r="J8" s="16">
        <f>J7+1</f>
        <v>4</v>
      </c>
      <c r="K8" s="1" cm="1">
        <f t="array" ref="K8:M8">MMULT(K7:M7,$D$4:$F$6)</f>
        <v>0.53489774719836158</v>
      </c>
      <c r="L8" s="1">
        <v>0.43003177854501579</v>
      </c>
      <c r="M8" s="1">
        <v>3.5070474256622589E-2</v>
      </c>
      <c r="O8" s="25">
        <v>431.10157403941253</v>
      </c>
      <c r="Q8" s="1">
        <v>0.85742158110712341</v>
      </c>
      <c r="S8" s="23">
        <f>(1 / ((1 + (d_c)) ^ (J8)))</f>
        <v>0.888487047915689</v>
      </c>
      <c r="T8" s="23">
        <f>(1 / ((1 + (d_e)) ^ (J8)))</f>
        <v>0.888487047915689</v>
      </c>
      <c r="U8" s="24"/>
      <c r="V8" s="22">
        <f t="shared" ref="V8:V39" si="5">4/3</f>
        <v>1.3333333333333333</v>
      </c>
      <c r="W8" s="33"/>
      <c r="X8" s="31">
        <f t="shared" si="0"/>
        <v>1.1846493972209187</v>
      </c>
      <c r="Y8" s="31">
        <f t="shared" si="1"/>
        <v>1.1846493972209187</v>
      </c>
    </row>
    <row r="9" spans="1:28" x14ac:dyDescent="0.2">
      <c r="A9" s="15"/>
      <c r="B9" s="20"/>
      <c r="C9" s="20"/>
      <c r="D9" s="20"/>
      <c r="E9" s="20"/>
      <c r="F9" s="20"/>
      <c r="G9" s="20"/>
      <c r="H9" s="20"/>
      <c r="I9" s="20"/>
      <c r="J9" s="16">
        <f>J8+1</f>
        <v>5</v>
      </c>
      <c r="K9" s="1" cm="1">
        <f t="array" ref="K9:M9">MMULT(K8:M8,$D$4:$F$6)</f>
        <v>0.45744455340403878</v>
      </c>
      <c r="L9" s="1">
        <v>0.49617590072914664</v>
      </c>
      <c r="M9" s="1">
        <v>4.6379545866814531E-2</v>
      </c>
      <c r="O9" s="25">
        <v>497.09078983595469</v>
      </c>
      <c r="Q9" s="1">
        <v>0.82957647895089881</v>
      </c>
      <c r="S9" s="23">
        <f>(1 / ((1 + (d_c)) ^ (J9)))</f>
        <v>0.86260878438416411</v>
      </c>
      <c r="T9" s="23">
        <f>(1 / ((1 + (d_e)) ^ (J9)))</f>
        <v>0.86260878438416411</v>
      </c>
      <c r="U9" s="24"/>
      <c r="V9" s="23">
        <f t="shared" ref="V9:V40" si="6">2/3</f>
        <v>0.66666666666666663</v>
      </c>
      <c r="W9" s="33"/>
      <c r="X9" s="31">
        <f t="shared" si="0"/>
        <v>0.575072522922776</v>
      </c>
      <c r="Y9" s="31">
        <f t="shared" si="1"/>
        <v>0.575072522922776</v>
      </c>
    </row>
    <row r="10" spans="1:28" x14ac:dyDescent="0.2">
      <c r="A10" s="14" t="s">
        <v>86</v>
      </c>
      <c r="B10" s="34"/>
      <c r="C10" s="34"/>
      <c r="D10" s="34"/>
      <c r="E10" s="34"/>
      <c r="F10" s="34"/>
      <c r="G10" s="34"/>
      <c r="H10" s="34"/>
      <c r="I10" s="13"/>
      <c r="J10" s="16">
        <f t="shared" ref="J10:J35" si="7">J9+1</f>
        <v>6</v>
      </c>
      <c r="K10" s="1" cm="1">
        <f t="array" ref="K10:M10">MMULT(K9:M9,$D$4:$F$6)</f>
        <v>0.39120658207113396</v>
      </c>
      <c r="L10" s="1">
        <v>0.550451471029896</v>
      </c>
      <c r="M10" s="1">
        <v>5.8341946898969974E-2</v>
      </c>
      <c r="O10" s="25">
        <v>551.23388419403818</v>
      </c>
      <c r="Q10" s="1">
        <v>0.80404518534355596</v>
      </c>
      <c r="S10" s="23">
        <f>(1 / ((1 + (d_c)) ^ (J10)))</f>
        <v>0.83748425668365445</v>
      </c>
      <c r="T10" s="23">
        <f>(1 / ((1 + (d_e)) ^ (J10)))</f>
        <v>0.83748425668365445</v>
      </c>
      <c r="U10" s="24"/>
      <c r="V10" s="22">
        <f t="shared" ref="V10:V41" si="8">4/3</f>
        <v>1.3333333333333333</v>
      </c>
      <c r="W10" s="33"/>
      <c r="X10" s="31">
        <f t="shared" si="0"/>
        <v>1.1166456755782059</v>
      </c>
      <c r="Y10" s="31">
        <f t="shared" si="1"/>
        <v>1.1166456755782059</v>
      </c>
    </row>
    <row r="11" spans="1:28" x14ac:dyDescent="0.2">
      <c r="A11" s="15"/>
      <c r="B11" s="20"/>
      <c r="C11" s="20"/>
      <c r="D11" s="20"/>
      <c r="E11" s="20"/>
      <c r="F11" s="20"/>
      <c r="G11" s="20"/>
      <c r="H11" s="34"/>
      <c r="I11" s="13"/>
      <c r="J11" s="16">
        <f t="shared" si="7"/>
        <v>7</v>
      </c>
      <c r="K11" s="1" cm="1">
        <f t="array" ref="K11:M11">MMULT(K10:M10,$D$4:$F$6)</f>
        <v>0.33455986898723372</v>
      </c>
      <c r="L11" s="1">
        <v>0.59461792511253919</v>
      </c>
      <c r="M11" s="1">
        <v>7.0822205900227031E-2</v>
      </c>
      <c r="O11" s="25">
        <v>595.28704485051367</v>
      </c>
      <c r="Q11" s="1">
        <v>0.78052331282163812</v>
      </c>
      <c r="S11" s="23">
        <f>(1 / ((1 + (d_c)) ^ (J11)))</f>
        <v>0.81309151134335378</v>
      </c>
      <c r="T11" s="23">
        <f>(1 / ((1 + (d_e)) ^ (J11)))</f>
        <v>0.81309151134335378</v>
      </c>
      <c r="U11" s="24"/>
      <c r="V11" s="23">
        <f t="shared" ref="V11:V42" si="9">2/3</f>
        <v>0.66666666666666663</v>
      </c>
      <c r="W11" s="33"/>
      <c r="X11" s="31">
        <f t="shared" si="0"/>
        <v>0.54206100756223585</v>
      </c>
      <c r="Y11" s="31">
        <f t="shared" si="1"/>
        <v>0.54206100756223585</v>
      </c>
    </row>
    <row r="12" spans="1:28" ht="17" thickBot="1" x14ac:dyDescent="0.25">
      <c r="A12" s="15"/>
      <c r="B12" s="6" t="s">
        <v>77</v>
      </c>
      <c r="C12" s="6" t="s">
        <v>0</v>
      </c>
      <c r="D12" s="6" t="s">
        <v>72</v>
      </c>
      <c r="E12" s="6" t="s">
        <v>73</v>
      </c>
      <c r="F12" s="34"/>
      <c r="G12" s="34"/>
      <c r="H12" s="34"/>
      <c r="I12" s="13"/>
      <c r="J12" s="16">
        <f t="shared" si="7"/>
        <v>8</v>
      </c>
      <c r="K12" s="1" cm="1">
        <f t="array" ref="K12:M12">MMULT(K11:M11,$D$4:$F$6)</f>
        <v>0.28611559995788227</v>
      </c>
      <c r="L12" s="1">
        <v>0.63017920324876986</v>
      </c>
      <c r="M12" s="1">
        <v>8.3705196793347925E-2</v>
      </c>
      <c r="O12" s="25">
        <v>630.7514344486857</v>
      </c>
      <c r="Q12" s="1">
        <v>0.75875000239445967</v>
      </c>
      <c r="S12" s="23">
        <f>(1 / ((1 + (d_c)) ^ (J12)))</f>
        <v>0.78940923431393573</v>
      </c>
      <c r="T12" s="23">
        <f>(1 / ((1 + (d_e)) ^ (J12)))</f>
        <v>0.78940923431393573</v>
      </c>
      <c r="U12" s="24"/>
      <c r="V12" s="22">
        <f t="shared" ref="V12:V43" si="10">4/3</f>
        <v>1.3333333333333333</v>
      </c>
      <c r="W12" s="33"/>
      <c r="X12" s="31">
        <f t="shared" si="0"/>
        <v>1.0525456457519142</v>
      </c>
      <c r="Y12" s="31">
        <f t="shared" si="1"/>
        <v>1.0525456457519142</v>
      </c>
    </row>
    <row r="13" spans="1:28" x14ac:dyDescent="0.2">
      <c r="B13" s="4" t="s">
        <v>10</v>
      </c>
      <c r="C13" s="4" t="s">
        <v>1</v>
      </c>
      <c r="D13" s="4">
        <f>c_H_trtA</f>
        <v>2</v>
      </c>
      <c r="E13" s="4">
        <f>u_H_trtA</f>
        <v>1</v>
      </c>
      <c r="F13" s="34"/>
      <c r="G13" s="34"/>
      <c r="H13" s="15"/>
      <c r="J13" s="16">
        <f t="shared" si="7"/>
        <v>9</v>
      </c>
      <c r="K13" s="1" cm="1">
        <f t="array" ref="K13:M13">MMULT(K12:M12,$D$4:$F$6)</f>
        <v>0.24468606108398092</v>
      </c>
      <c r="L13" s="1">
        <v>0.65842075905699948</v>
      </c>
      <c r="M13" s="1">
        <v>9.6893179859019574E-2</v>
      </c>
      <c r="O13" s="25">
        <v>658.91013117916748</v>
      </c>
      <c r="Q13" s="1">
        <v>0.73850163037673056</v>
      </c>
      <c r="S13" s="23">
        <f>(1 / ((1 + (d_c)) ^ (J13)))</f>
        <v>0.76641673234362695</v>
      </c>
      <c r="T13" s="23">
        <f>(1 / ((1 + (d_e)) ^ (J13)))</f>
        <v>0.76641673234362695</v>
      </c>
      <c r="U13" s="24"/>
      <c r="V13" s="23">
        <f t="shared" ref="V13:V44" si="11">2/3</f>
        <v>0.66666666666666663</v>
      </c>
      <c r="W13" s="33"/>
      <c r="X13" s="31">
        <f t="shared" si="0"/>
        <v>0.51094448822908456</v>
      </c>
      <c r="Y13" s="31">
        <f t="shared" si="1"/>
        <v>0.51094448822908456</v>
      </c>
    </row>
    <row r="14" spans="1:28" x14ac:dyDescent="0.2">
      <c r="A14" s="18"/>
      <c r="B14" s="2" t="s">
        <v>10</v>
      </c>
      <c r="C14" s="2" t="s">
        <v>2</v>
      </c>
      <c r="D14" s="2">
        <f>c_S_trtA</f>
        <v>1000</v>
      </c>
      <c r="E14" s="2">
        <f>u_S_trtA</f>
        <v>0.75</v>
      </c>
      <c r="F14" s="34"/>
      <c r="G14" s="34"/>
      <c r="H14" s="15"/>
      <c r="J14" s="16">
        <f t="shared" si="7"/>
        <v>10</v>
      </c>
      <c r="K14" s="1" cm="1">
        <f t="array" ref="K14:M14">MMULT(K13:M13,$D$4:$F$6)</f>
        <v>0.20925551943902046</v>
      </c>
      <c r="L14" s="1">
        <v>0.68044120914501205</v>
      </c>
      <c r="M14" s="1">
        <v>0.11030327141596752</v>
      </c>
      <c r="O14" s="25">
        <v>680.85972018389009</v>
      </c>
      <c r="Q14" s="1">
        <v>0.71958642629777947</v>
      </c>
      <c r="S14" s="23">
        <f>(1 / ((1 + (d_c)) ^ (J14)))</f>
        <v>0.74409391489672516</v>
      </c>
      <c r="T14" s="23">
        <f>(1 / ((1 + (d_e)) ^ (J14)))</f>
        <v>0.74409391489672516</v>
      </c>
      <c r="U14" s="24"/>
      <c r="V14" s="22">
        <f t="shared" ref="V14:V45" si="12">4/3</f>
        <v>1.3333333333333333</v>
      </c>
      <c r="W14" s="33"/>
      <c r="X14" s="31">
        <f t="shared" si="0"/>
        <v>0.99212521986230018</v>
      </c>
      <c r="Y14" s="31">
        <f t="shared" si="1"/>
        <v>0.99212521986230018</v>
      </c>
    </row>
    <row r="15" spans="1:28" x14ac:dyDescent="0.2">
      <c r="B15" s="2" t="s">
        <v>10</v>
      </c>
      <c r="C15" s="2" t="s">
        <v>3</v>
      </c>
      <c r="D15" s="2" cm="1">
        <f t="array" ref="D15">c_D_trtA</f>
        <v>0</v>
      </c>
      <c r="E15" s="2">
        <f>u_D_trtA</f>
        <v>0</v>
      </c>
      <c r="F15" s="15"/>
      <c r="G15" s="15"/>
      <c r="H15" s="15"/>
      <c r="J15" s="16">
        <f t="shared" si="7"/>
        <v>11</v>
      </c>
      <c r="K15" s="1" cm="1">
        <f t="array" ref="K15:M15">MMULT(K14:M14,$D$4:$F$6)</f>
        <v>0.17895532022425029</v>
      </c>
      <c r="L15" s="1">
        <v>0.69717939965644993</v>
      </c>
      <c r="M15" s="1">
        <v>0.12386528011929987</v>
      </c>
      <c r="O15" s="25">
        <v>697.53731029689845</v>
      </c>
      <c r="Q15" s="1">
        <v>0.70183986996658776</v>
      </c>
      <c r="S15" s="23">
        <f>(1 / ((1 + (d_c)) ^ (J15)))</f>
        <v>0.72242127659876232</v>
      </c>
      <c r="T15" s="23">
        <f>(1 / ((1 + (d_e)) ^ (J15)))</f>
        <v>0.72242127659876232</v>
      </c>
      <c r="U15" s="24"/>
      <c r="V15" s="23">
        <f t="shared" ref="V15:V46" si="13">2/3</f>
        <v>0.66666666666666663</v>
      </c>
      <c r="W15" s="33"/>
      <c r="X15" s="31">
        <f t="shared" si="0"/>
        <v>0.48161418439917486</v>
      </c>
      <c r="Y15" s="31">
        <f t="shared" si="1"/>
        <v>0.48161418439917486</v>
      </c>
    </row>
    <row r="16" spans="1:28" x14ac:dyDescent="0.2">
      <c r="J16" s="16">
        <f t="shared" si="7"/>
        <v>12</v>
      </c>
      <c r="K16" s="1" cm="1">
        <f t="array" ref="K16:M16">MMULT(K15:M15,$D$4:$F$6)</f>
        <v>0.15304258985577884</v>
      </c>
      <c r="L16" s="1">
        <v>0.70943755335752545</v>
      </c>
      <c r="M16" s="1">
        <v>0.13751985678669584</v>
      </c>
      <c r="O16" s="25">
        <v>709.74363853723696</v>
      </c>
      <c r="Q16" s="1">
        <v>0.68512075487392288</v>
      </c>
      <c r="S16" s="23">
        <f>(1 / ((1 + (d_c)) ^ (J16)))</f>
        <v>0.70137988019297326</v>
      </c>
      <c r="T16" s="23">
        <f>(1 / ((1 + (d_e)) ^ (J16)))</f>
        <v>0.70137988019297326</v>
      </c>
      <c r="U16" s="24"/>
      <c r="V16" s="22">
        <f t="shared" ref="V16:V47" si="14">4/3</f>
        <v>1.3333333333333333</v>
      </c>
      <c r="W16" s="33"/>
      <c r="X16" s="31">
        <f t="shared" si="0"/>
        <v>0.93517317359063101</v>
      </c>
      <c r="Y16" s="31">
        <f t="shared" si="1"/>
        <v>0.93517317359063101</v>
      </c>
    </row>
    <row r="17" spans="2:25" x14ac:dyDescent="0.2">
      <c r="J17" s="16">
        <f t="shared" si="7"/>
        <v>13</v>
      </c>
      <c r="K17" s="1" cm="1">
        <f t="array" ref="K17:M17">MMULT(K16:M16,$D$4:$F$6)</f>
        <v>0.13088202284466205</v>
      </c>
      <c r="L17" s="1">
        <v>0.71790106480572469</v>
      </c>
      <c r="M17" s="1">
        <v>0.1512169123496134</v>
      </c>
      <c r="O17" s="25">
        <v>718.16282885141402</v>
      </c>
      <c r="Q17" s="1">
        <v>0.66930782144895562</v>
      </c>
      <c r="S17" s="23">
        <f>(1 / ((1 + (d_c)) ^ (J17)))</f>
        <v>0.68095133999317792</v>
      </c>
      <c r="T17" s="23">
        <f>(1 / ((1 + (d_e)) ^ (J17)))</f>
        <v>0.68095133999317792</v>
      </c>
      <c r="U17" s="24"/>
      <c r="V17" s="23">
        <f t="shared" ref="V17:V48" si="15">2/3</f>
        <v>0.66666666666666663</v>
      </c>
      <c r="W17" s="33"/>
      <c r="X17" s="31">
        <f t="shared" si="0"/>
        <v>0.45396755999545191</v>
      </c>
      <c r="Y17" s="31">
        <f t="shared" si="1"/>
        <v>0.45396755999545191</v>
      </c>
    </row>
    <row r="18" spans="2:25" x14ac:dyDescent="0.2">
      <c r="J18" s="16">
        <f t="shared" si="7"/>
        <v>14</v>
      </c>
      <c r="K18" s="1" cm="1">
        <f t="array" ref="K18:M18">MMULT(K17:M17,$D$4:$F$6)</f>
        <v>0.11193030593675497</v>
      </c>
      <c r="L18" s="1">
        <v>0.72315542896215401</v>
      </c>
      <c r="M18" s="1">
        <v>0.16491426510109122</v>
      </c>
      <c r="O18" s="25">
        <v>723.37928957402755</v>
      </c>
      <c r="Q18" s="1">
        <v>0.65429687765837052</v>
      </c>
      <c r="S18" s="23">
        <f>(1 / ((1 + (d_c)) ^ (J18)))</f>
        <v>0.66111780581861923</v>
      </c>
      <c r="T18" s="23">
        <f>(1 / ((1 + (d_e)) ^ (J18)))</f>
        <v>0.66111780581861923</v>
      </c>
      <c r="U18" s="24"/>
      <c r="V18" s="22">
        <f t="shared" ref="V18:V49" si="16">4/3</f>
        <v>1.3333333333333333</v>
      </c>
      <c r="W18" s="33"/>
      <c r="X18" s="31">
        <f t="shared" si="0"/>
        <v>0.8814904077581589</v>
      </c>
      <c r="Y18" s="31">
        <f t="shared" si="1"/>
        <v>0.8814904077581589</v>
      </c>
    </row>
    <row r="19" spans="2:25" x14ac:dyDescent="0.2">
      <c r="B19" s="20"/>
      <c r="C19" s="20"/>
      <c r="D19" s="20"/>
      <c r="E19" s="20"/>
      <c r="F19" s="20"/>
      <c r="G19" s="15"/>
      <c r="J19" s="16">
        <f t="shared" si="7"/>
        <v>15</v>
      </c>
      <c r="K19" s="1" cm="1">
        <f t="array" ref="K19:M19">MMULT(K18:M18,$D$4:$F$6)</f>
        <v>9.5722797637112847E-2</v>
      </c>
      <c r="L19" s="1">
        <v>0.72570071832874139</v>
      </c>
      <c r="M19" s="1">
        <v>0.178576484034146</v>
      </c>
      <c r="O19" s="25">
        <v>725.89216392401556</v>
      </c>
      <c r="Q19" s="1">
        <v>0.63999833638366899</v>
      </c>
      <c r="S19" s="23">
        <f>(1 / ((1 + (d_c)) ^ (J19)))</f>
        <v>0.64186194739671765</v>
      </c>
      <c r="T19" s="23">
        <f>(1 / ((1 + (d_e)) ^ (J19)))</f>
        <v>0.64186194739671765</v>
      </c>
      <c r="U19" s="24"/>
      <c r="V19" s="23">
        <f t="shared" ref="V19:V50" si="17">2/3</f>
        <v>0.66666666666666663</v>
      </c>
      <c r="W19" s="33"/>
      <c r="X19" s="31">
        <f t="shared" si="0"/>
        <v>0.42790796493114508</v>
      </c>
      <c r="Y19" s="31">
        <f t="shared" si="1"/>
        <v>0.42790796493114508</v>
      </c>
    </row>
    <row r="20" spans="2:25" x14ac:dyDescent="0.2">
      <c r="B20" s="34"/>
      <c r="C20" s="34"/>
      <c r="D20" s="34"/>
      <c r="E20" s="34"/>
      <c r="F20" s="34"/>
      <c r="G20" s="15"/>
      <c r="J20" s="16">
        <f t="shared" si="7"/>
        <v>16</v>
      </c>
      <c r="K20" s="1" cm="1">
        <f t="array" ref="K20:M20">MMULT(K19:M19,$D$4:$F$6)</f>
        <v>8.1862136539258903E-2</v>
      </c>
      <c r="L20" s="1">
        <v>0.72596396358767823</v>
      </c>
      <c r="M20" s="1">
        <v>0.1921738998730631</v>
      </c>
      <c r="O20" s="25">
        <v>726.12768786075674</v>
      </c>
      <c r="Q20" s="1">
        <v>0.62633510923001756</v>
      </c>
      <c r="S20" s="23">
        <f>(1 / ((1 + (d_c)) ^ (J20)))</f>
        <v>0.62316693922011435</v>
      </c>
      <c r="T20" s="23">
        <f>(1 / ((1 + (d_e)) ^ (J20)))</f>
        <v>0.62316693922011435</v>
      </c>
      <c r="U20" s="24"/>
      <c r="V20" s="22">
        <f t="shared" ref="V20:V51" si="18">4/3</f>
        <v>1.3333333333333333</v>
      </c>
      <c r="W20" s="33"/>
      <c r="X20" s="31">
        <f t="shared" si="0"/>
        <v>0.83088925229348576</v>
      </c>
      <c r="Y20" s="31">
        <f t="shared" si="1"/>
        <v>0.83088925229348576</v>
      </c>
    </row>
    <row r="21" spans="2:25" x14ac:dyDescent="0.2">
      <c r="B21" s="34"/>
      <c r="C21" s="34"/>
      <c r="D21" s="34"/>
      <c r="E21" s="34"/>
      <c r="F21" s="34"/>
      <c r="G21" s="15"/>
      <c r="J21" s="16">
        <f t="shared" si="7"/>
        <v>17</v>
      </c>
      <c r="K21" s="1" cm="1">
        <f t="array" ref="K21:M21">MMULT(K20:M20,$D$4:$F$6)</f>
        <v>7.0008499168374205E-2</v>
      </c>
      <c r="L21" s="1">
        <v>0.72430974131969184</v>
      </c>
      <c r="M21" s="1">
        <v>0.20568175951193424</v>
      </c>
      <c r="O21" s="25">
        <v>724.44975831802856</v>
      </c>
      <c r="Q21" s="1">
        <v>0.61324080515814305</v>
      </c>
      <c r="S21" s="23">
        <f>(1 / ((1 + (d_c)) ^ (J21)))</f>
        <v>0.60501644584477121</v>
      </c>
      <c r="T21" s="23">
        <f>(1 / ((1 + (d_e)) ^ (J21)))</f>
        <v>0.60501644584477121</v>
      </c>
      <c r="U21" s="24"/>
      <c r="V21" s="23">
        <f t="shared" ref="V21:V52" si="19">2/3</f>
        <v>0.66666666666666663</v>
      </c>
      <c r="W21" s="33"/>
      <c r="X21" s="31">
        <f t="shared" si="0"/>
        <v>0.40334429722984744</v>
      </c>
      <c r="Y21" s="31">
        <f t="shared" si="1"/>
        <v>0.40334429722984744</v>
      </c>
    </row>
    <row r="22" spans="2:25" x14ac:dyDescent="0.2">
      <c r="B22" s="34"/>
      <c r="C22" s="34"/>
      <c r="D22" s="34"/>
      <c r="E22" s="34"/>
      <c r="F22" s="34"/>
      <c r="G22" s="15"/>
      <c r="J22" s="16">
        <f t="shared" si="7"/>
        <v>18</v>
      </c>
      <c r="K22" s="1" cm="1">
        <f t="array" ref="K22:M22">MMULT(K21:M21,$D$4:$F$6)</f>
        <v>5.9871268488793615E-2</v>
      </c>
      <c r="L22" s="1">
        <v>0.72104922841978414</v>
      </c>
      <c r="M22" s="1">
        <v>0.21907950309142249</v>
      </c>
      <c r="O22" s="25">
        <v>721.16897095676177</v>
      </c>
      <c r="Q22" s="1">
        <v>0.60065818980363173</v>
      </c>
      <c r="S22" s="23">
        <f>(1 / ((1 + (d_c)) ^ (J22)))</f>
        <v>0.5873946076162827</v>
      </c>
      <c r="T22" s="23">
        <f>(1 / ((1 + (d_e)) ^ (J22)))</f>
        <v>0.5873946076162827</v>
      </c>
      <c r="U22" s="24"/>
      <c r="V22" s="22">
        <f t="shared" ref="V22:V53" si="20">4/3</f>
        <v>1.3333333333333333</v>
      </c>
      <c r="W22" s="33"/>
      <c r="X22" s="31">
        <f t="shared" si="0"/>
        <v>0.78319281015504361</v>
      </c>
      <c r="Y22" s="31">
        <f t="shared" si="1"/>
        <v>0.78319281015504361</v>
      </c>
    </row>
    <row r="23" spans="2:25" x14ac:dyDescent="0.2">
      <c r="B23" s="34"/>
      <c r="C23" s="34"/>
      <c r="D23" s="34"/>
      <c r="E23" s="34"/>
      <c r="F23" s="34"/>
      <c r="G23" s="15"/>
      <c r="J23" s="16">
        <f t="shared" si="7"/>
        <v>19</v>
      </c>
      <c r="K23" s="1" cm="1">
        <f t="array" ref="K23:M23">MMULT(K22:M22,$D$4:$F$6)</f>
        <v>5.1201908811616299E-2</v>
      </c>
      <c r="L23" s="1">
        <v>0.71644794523622868</v>
      </c>
      <c r="M23" s="1">
        <v>0.23235014595215522</v>
      </c>
      <c r="O23" s="25">
        <v>716.55034905385185</v>
      </c>
      <c r="Q23" s="1">
        <v>0.58853786773878791</v>
      </c>
      <c r="S23" s="23">
        <f>(1 / ((1 + (d_c)) ^ (J23)))</f>
        <v>0.57028602681192497</v>
      </c>
      <c r="T23" s="23">
        <f>(1 / ((1 + (d_e)) ^ (J23)))</f>
        <v>0.57028602681192497</v>
      </c>
      <c r="U23" s="24"/>
      <c r="V23" s="23">
        <f t="shared" ref="V23:V54" si="21">2/3</f>
        <v>0.66666666666666663</v>
      </c>
      <c r="W23" s="33"/>
      <c r="X23" s="31">
        <f t="shared" si="0"/>
        <v>0.3801906845412833</v>
      </c>
      <c r="Y23" s="31">
        <f t="shared" si="1"/>
        <v>0.3801906845412833</v>
      </c>
    </row>
    <row r="24" spans="2:25" x14ac:dyDescent="0.2">
      <c r="B24" s="34"/>
      <c r="C24" s="34"/>
      <c r="D24" s="34"/>
      <c r="E24" s="34"/>
      <c r="F24" s="34"/>
      <c r="G24" s="15"/>
      <c r="J24" s="16">
        <f t="shared" si="7"/>
        <v>20</v>
      </c>
      <c r="K24" s="1" cm="1">
        <f t="array" ref="K24:M24">MMULT(K23:M23,$D$4:$F$6)</f>
        <v>4.3787872415694255E-2</v>
      </c>
      <c r="L24" s="1">
        <v>0.71073237730921734</v>
      </c>
      <c r="M24" s="1">
        <v>0.24547975027508853</v>
      </c>
      <c r="O24" s="25">
        <v>710.81995305404871</v>
      </c>
      <c r="Q24" s="1">
        <v>0.57683715539760727</v>
      </c>
      <c r="S24" s="23">
        <f>(1 / ((1 + (d_c)) ^ (J24)))</f>
        <v>0.55367575418633497</v>
      </c>
      <c r="T24" s="23">
        <f>(1 / ((1 + (d_e)) ^ (J24)))</f>
        <v>0.55367575418633497</v>
      </c>
      <c r="U24" s="24"/>
      <c r="V24" s="22">
        <f t="shared" ref="V24:V55" si="22">4/3</f>
        <v>1.3333333333333333</v>
      </c>
      <c r="W24" s="33"/>
      <c r="X24" s="31">
        <f t="shared" si="0"/>
        <v>0.73823433891511325</v>
      </c>
      <c r="Y24" s="31">
        <f t="shared" si="1"/>
        <v>0.73823433891511325</v>
      </c>
    </row>
    <row r="25" spans="2:25" x14ac:dyDescent="0.2">
      <c r="B25" s="34"/>
      <c r="C25" s="34"/>
      <c r="D25" s="34"/>
      <c r="E25" s="34"/>
      <c r="F25" s="34"/>
      <c r="G25" s="15"/>
      <c r="J25" s="16">
        <f t="shared" si="7"/>
        <v>21</v>
      </c>
      <c r="K25" s="1" cm="1">
        <f t="array" ref="K25:M25">MMULT(K24:M24,$D$4:$F$6)</f>
        <v>3.7447388489901728E-2</v>
      </c>
      <c r="L25" s="1">
        <v>0.70409563809138676</v>
      </c>
      <c r="M25" s="1">
        <v>0.25845697341871171</v>
      </c>
      <c r="O25" s="25">
        <v>704.17053286836654</v>
      </c>
      <c r="Q25" s="1">
        <v>0.56551911705844182</v>
      </c>
      <c r="S25" s="23">
        <f>(1 / ((1 + (d_c)) ^ (J25)))</f>
        <v>0.5375492759090631</v>
      </c>
      <c r="T25" s="23">
        <f>(1 / ((1 + (d_e)) ^ (J25)))</f>
        <v>0.5375492759090631</v>
      </c>
      <c r="U25" s="24"/>
      <c r="V25" s="23">
        <f t="shared" ref="V25:V56" si="23">2/3</f>
        <v>0.66666666666666663</v>
      </c>
      <c r="W25" s="33"/>
      <c r="X25" s="31">
        <f t="shared" si="0"/>
        <v>0.35836618393937536</v>
      </c>
      <c r="Y25" s="31">
        <f t="shared" si="1"/>
        <v>0.35836618393937536</v>
      </c>
    </row>
    <row r="26" spans="2:25" x14ac:dyDescent="0.2">
      <c r="B26" s="34"/>
      <c r="C26" s="34"/>
      <c r="D26" s="34"/>
      <c r="E26" s="34"/>
      <c r="F26" s="34"/>
      <c r="G26" s="15"/>
      <c r="J26" s="16">
        <f t="shared" si="7"/>
        <v>22</v>
      </c>
      <c r="K26" s="1" cm="1">
        <f t="array" ref="K26:M26">MMULT(K25:M25,$D$4:$F$6)</f>
        <v>3.2025006636563956E-2</v>
      </c>
      <c r="L26" s="1">
        <v>0.69670231151944284</v>
      </c>
      <c r="M26" s="1">
        <v>0.27127268184399339</v>
      </c>
      <c r="O26" s="25">
        <v>696.76636153271591</v>
      </c>
      <c r="Q26" s="1">
        <v>0.55455174027614607</v>
      </c>
      <c r="S26" s="23">
        <f>(1 / ((1 + (d_c)) ^ (J26)))</f>
        <v>0.52189250088258554</v>
      </c>
      <c r="T26" s="23">
        <f>(1 / ((1 + (d_e)) ^ (J26)))</f>
        <v>0.52189250088258554</v>
      </c>
      <c r="U26" s="24"/>
      <c r="V26" s="22">
        <f t="shared" ref="V26:V57" si="24">4/3</f>
        <v>1.3333333333333333</v>
      </c>
      <c r="W26" s="33"/>
      <c r="X26" s="31">
        <f t="shared" si="0"/>
        <v>0.69585666784344735</v>
      </c>
      <c r="Y26" s="31">
        <f t="shared" si="1"/>
        <v>0.69585666784344735</v>
      </c>
    </row>
    <row r="27" spans="2:25" x14ac:dyDescent="0.2">
      <c r="B27" s="34"/>
      <c r="C27" s="34"/>
      <c r="D27" s="34"/>
      <c r="E27" s="34"/>
      <c r="F27" s="34"/>
      <c r="G27" s="15"/>
      <c r="J27" s="16">
        <f t="shared" si="7"/>
        <v>23</v>
      </c>
      <c r="K27" s="1" cm="1">
        <f t="array" ref="K27:M27">MMULT(K26:M26,$D$4:$F$6)</f>
        <v>2.7387785675589495E-2</v>
      </c>
      <c r="L27" s="1">
        <v>0.68869259319778187</v>
      </c>
      <c r="M27" s="1">
        <v>0.28391962112662888</v>
      </c>
      <c r="O27" s="25">
        <v>688.74736876913312</v>
      </c>
      <c r="Q27" s="1">
        <v>0.54390723057392587</v>
      </c>
      <c r="S27" s="23">
        <f>(1 / ((1 + (d_c)) ^ (J27)))</f>
        <v>0.50669174842969467</v>
      </c>
      <c r="T27" s="23">
        <f>(1 / ((1 + (d_e)) ^ (J27)))</f>
        <v>0.50669174842969467</v>
      </c>
      <c r="U27" s="24"/>
      <c r="V27" s="23">
        <f t="shared" ref="V27:V58" si="25">2/3</f>
        <v>0.66666666666666663</v>
      </c>
      <c r="W27" s="33"/>
      <c r="X27" s="31">
        <f t="shared" si="0"/>
        <v>0.33779449895312974</v>
      </c>
      <c r="Y27" s="31">
        <f t="shared" si="1"/>
        <v>0.33779449895312974</v>
      </c>
    </row>
    <row r="28" spans="2:25" x14ac:dyDescent="0.2">
      <c r="B28" s="34"/>
      <c r="C28" s="34"/>
      <c r="D28" s="34"/>
      <c r="E28" s="34"/>
      <c r="F28" s="34"/>
      <c r="G28" s="15"/>
      <c r="J28" s="16">
        <f t="shared" si="7"/>
        <v>24</v>
      </c>
      <c r="K28" s="1" cm="1">
        <f t="array" ref="K28:M28">MMULT(K27:M27,$D$4:$F$6)</f>
        <v>2.3422034309764136E-2</v>
      </c>
      <c r="L28" s="1">
        <v>0.68018583175836478</v>
      </c>
      <c r="M28" s="1">
        <v>0.2963921339318713</v>
      </c>
      <c r="O28" s="25">
        <v>680.23267582698429</v>
      </c>
      <c r="Q28" s="1">
        <v>0.5335614081285377</v>
      </c>
      <c r="S28" s="23">
        <f>(1 / ((1 + (d_c)) ^ (J28)))</f>
        <v>0.49193373633950943</v>
      </c>
      <c r="T28" s="23">
        <f>(1 / ((1 + (d_e)) ^ (J28)))</f>
        <v>0.49193373633950943</v>
      </c>
      <c r="U28" s="24"/>
      <c r="V28" s="22">
        <f t="shared" ref="V28:V59" si="26">4/3</f>
        <v>1.3333333333333333</v>
      </c>
      <c r="W28" s="33"/>
      <c r="X28" s="31">
        <f t="shared" si="0"/>
        <v>0.65591164845267924</v>
      </c>
      <c r="Y28" s="31">
        <f t="shared" si="1"/>
        <v>0.65591164845267924</v>
      </c>
    </row>
    <row r="29" spans="2:25" x14ac:dyDescent="0.2">
      <c r="B29" s="34"/>
      <c r="C29" s="34"/>
      <c r="D29" s="34"/>
      <c r="E29" s="34"/>
      <c r="F29" s="34"/>
      <c r="G29" s="15"/>
      <c r="J29" s="16">
        <f t="shared" si="7"/>
        <v>25</v>
      </c>
      <c r="K29" s="1" cm="1">
        <f t="array" ref="K29:M29">MMULT(K28:M28,$D$4:$F$6)</f>
        <v>2.0030523741710288E-2</v>
      </c>
      <c r="L29" s="1">
        <v>0.67128355725454303</v>
      </c>
      <c r="M29" s="1">
        <v>0.30868591900374692</v>
      </c>
      <c r="O29" s="25">
        <v>671.32361830202638</v>
      </c>
      <c r="Q29" s="1">
        <v>0.52349319168261765</v>
      </c>
      <c r="S29" s="23">
        <f>(1 / ((1 + (d_c)) ^ (J29)))</f>
        <v>0.47760556926165965</v>
      </c>
      <c r="T29" s="23">
        <f>(1 / ((1 + (d_e)) ^ (J29)))</f>
        <v>0.47760556926165965</v>
      </c>
      <c r="U29" s="24"/>
      <c r="V29" s="23">
        <f t="shared" ref="V29:V60" si="27">2/3</f>
        <v>0.66666666666666663</v>
      </c>
      <c r="W29" s="33"/>
      <c r="X29" s="31">
        <f t="shared" si="0"/>
        <v>0.31840371284110641</v>
      </c>
      <c r="Y29" s="31">
        <f t="shared" si="1"/>
        <v>0.31840371284110641</v>
      </c>
    </row>
    <row r="30" spans="2:25" x14ac:dyDescent="0.2">
      <c r="B30" s="34"/>
      <c r="C30" s="34"/>
      <c r="D30" s="34"/>
      <c r="E30" s="34"/>
      <c r="F30" s="34"/>
      <c r="G30" s="15"/>
      <c r="J30" s="16">
        <f t="shared" si="7"/>
        <v>26</v>
      </c>
      <c r="K30" s="1" cm="1">
        <f t="array" ref="K30:M30">MMULT(K29:M29,$D$4:$F$6)</f>
        <v>1.7130103903910638E-2</v>
      </c>
      <c r="L30" s="1">
        <v>0.66207207086947806</v>
      </c>
      <c r="M30" s="1">
        <v>0.3207978252266116</v>
      </c>
      <c r="O30" s="25">
        <v>662.10633107728586</v>
      </c>
      <c r="Q30" s="1">
        <v>0.51368415705601922</v>
      </c>
      <c r="S30" s="23">
        <f>(1 / ((1 + (d_c)) ^ (J30)))</f>
        <v>0.46369472743850448</v>
      </c>
      <c r="T30" s="23">
        <f>(1 / ((1 + (d_e)) ^ (J30)))</f>
        <v>0.46369472743850448</v>
      </c>
      <c r="U30" s="24"/>
      <c r="V30" s="22">
        <f t="shared" ref="V30:V61" si="28">4/3</f>
        <v>1.3333333333333333</v>
      </c>
      <c r="W30" s="33"/>
      <c r="X30" s="31">
        <f t="shared" si="0"/>
        <v>0.61825963658467264</v>
      </c>
      <c r="Y30" s="31">
        <f t="shared" si="1"/>
        <v>0.61825963658467264</v>
      </c>
    </row>
    <row r="31" spans="2:25" x14ac:dyDescent="0.2">
      <c r="B31" s="34"/>
      <c r="C31" s="34"/>
      <c r="D31" s="34"/>
      <c r="E31" s="34"/>
      <c r="F31" s="34"/>
      <c r="G31" s="15"/>
      <c r="J31" s="16">
        <f t="shared" si="7"/>
        <v>27</v>
      </c>
      <c r="K31" s="1" cm="1">
        <f t="array" ref="K31:M31">MMULT(K30:M30,$D$4:$F$6)</f>
        <v>1.4649664858624376E-2</v>
      </c>
      <c r="L31" s="1">
        <v>0.65262465946390624</v>
      </c>
      <c r="M31" s="1">
        <v>0.33272567567746969</v>
      </c>
      <c r="O31" s="25">
        <v>652.65395879362347</v>
      </c>
      <c r="Q31" s="1">
        <v>0.50411815945655403</v>
      </c>
      <c r="S31" s="23">
        <f>(1 / ((1 + (d_c)) ^ (J31)))</f>
        <v>0.45018905576553836</v>
      </c>
      <c r="T31" s="23">
        <f>(1 / ((1 + (d_e)) ^ (J31)))</f>
        <v>0.45018905576553836</v>
      </c>
      <c r="U31" s="24"/>
      <c r="V31" s="23">
        <f t="shared" ref="V31:V62" si="29">2/3</f>
        <v>0.66666666666666663</v>
      </c>
      <c r="W31" s="33"/>
      <c r="X31" s="31">
        <f t="shared" si="0"/>
        <v>0.30012603717702557</v>
      </c>
      <c r="Y31" s="31">
        <f t="shared" si="1"/>
        <v>0.30012603717702557</v>
      </c>
    </row>
    <row r="32" spans="2:25" x14ac:dyDescent="0.2">
      <c r="B32" s="34"/>
      <c r="C32" s="34"/>
      <c r="D32" s="34"/>
      <c r="E32" s="34"/>
      <c r="F32" s="34"/>
      <c r="G32" s="15"/>
      <c r="J32" s="16">
        <f t="shared" si="7"/>
        <v>28</v>
      </c>
      <c r="K32" s="1" cm="1">
        <f t="array" ref="K32:M32">MMULT(K31:M31,$D$4:$F$6)</f>
        <v>1.2528393387095566E-2</v>
      </c>
      <c r="L32" s="1">
        <v>0.6430034892895603</v>
      </c>
      <c r="M32" s="1">
        <v>0.34446811732334442</v>
      </c>
      <c r="O32" s="25">
        <v>643.02854607633446</v>
      </c>
      <c r="Q32" s="1">
        <v>0.4947810103542658</v>
      </c>
      <c r="S32" s="23">
        <f>(1 / ((1 + (d_c)) ^ (J32)))</f>
        <v>0.4370767531704256</v>
      </c>
      <c r="T32" s="23">
        <f>(1 / ((1 + (d_e)) ^ (J32)))</f>
        <v>0.4370767531704256</v>
      </c>
      <c r="U32" s="24"/>
      <c r="V32" s="22">
        <f t="shared" ref="V32:V79" si="30">4/3</f>
        <v>1.3333333333333333</v>
      </c>
      <c r="W32" s="33"/>
      <c r="X32" s="31">
        <f t="shared" si="0"/>
        <v>0.5827690042272341</v>
      </c>
      <c r="Y32" s="31">
        <f t="shared" si="1"/>
        <v>0.5827690042272341</v>
      </c>
    </row>
    <row r="33" spans="2:25" x14ac:dyDescent="0.2">
      <c r="B33" s="34"/>
      <c r="C33" s="34"/>
      <c r="D33" s="34"/>
      <c r="E33" s="34"/>
      <c r="F33" s="34"/>
      <c r="G33" s="15"/>
      <c r="J33" s="16">
        <f t="shared" si="7"/>
        <v>29</v>
      </c>
      <c r="K33" s="1" cm="1">
        <f t="array" ref="K33:M33">MMULT(K32:M32,$D$4:$F$6)</f>
        <v>1.0714282024644127E-2</v>
      </c>
      <c r="L33" s="1">
        <v>0.63326122532805373</v>
      </c>
      <c r="M33" s="1">
        <v>0.3560244926473024</v>
      </c>
      <c r="O33" s="25">
        <v>633.28265389210299</v>
      </c>
      <c r="Q33" s="1">
        <v>0.48566020102068447</v>
      </c>
      <c r="S33" s="23">
        <f>(1 / ((1 + (d_c)) ^ (J33)))</f>
        <v>0.42434636230138412</v>
      </c>
      <c r="T33" s="23">
        <f>(1 / ((1 + (d_e)) ^ (J33)))</f>
        <v>0.42434636230138412</v>
      </c>
      <c r="U33" s="24"/>
      <c r="V33" s="23">
        <f t="shared" ref="V33:V79" si="31">2/3</f>
        <v>0.66666666666666663</v>
      </c>
      <c r="W33" s="33"/>
      <c r="X33" s="31">
        <f t="shared" si="0"/>
        <v>0.28289757486758937</v>
      </c>
      <c r="Y33" s="31">
        <f t="shared" si="1"/>
        <v>0.28289757486758937</v>
      </c>
    </row>
    <row r="34" spans="2:25" x14ac:dyDescent="0.2">
      <c r="B34" s="34"/>
      <c r="C34" s="34"/>
      <c r="D34" s="34"/>
      <c r="E34" s="34"/>
      <c r="F34" s="34"/>
      <c r="G34" s="15"/>
      <c r="J34" s="16">
        <f t="shared" si="7"/>
        <v>30</v>
      </c>
      <c r="K34" s="1" cm="1">
        <f t="array" ref="K34:M34">MMULT(K33:M33,$D$4:$F$6)</f>
        <v>9.1628539874756571E-3</v>
      </c>
      <c r="L34" s="1">
        <v>0.62344241598760208</v>
      </c>
      <c r="M34" s="1">
        <v>0.36739473002492246</v>
      </c>
      <c r="O34" s="25">
        <v>623.46074169557698</v>
      </c>
      <c r="Q34" s="1">
        <v>0.47674466597817727</v>
      </c>
      <c r="S34" s="23">
        <f>(1 / ((1 + (d_c)) ^ (J34)))</f>
        <v>0.41198675951590691</v>
      </c>
      <c r="T34" s="23">
        <f>(1 / ((1 + (d_e)) ^ (J34)))</f>
        <v>0.41198675951590691</v>
      </c>
      <c r="U34" s="24"/>
      <c r="V34" s="22">
        <f t="shared" ref="V34:V79" si="32">4/3</f>
        <v>1.3333333333333333</v>
      </c>
      <c r="W34" s="33"/>
      <c r="X34" s="31">
        <f t="shared" si="0"/>
        <v>0.54931567935454251</v>
      </c>
      <c r="Y34" s="31">
        <f t="shared" si="1"/>
        <v>0.54931567935454251</v>
      </c>
    </row>
    <row r="35" spans="2:25" x14ac:dyDescent="0.2">
      <c r="B35" s="34"/>
      <c r="C35" s="34"/>
      <c r="D35" s="34"/>
      <c r="E35" s="34"/>
      <c r="F35" s="34"/>
      <c r="G35" s="15"/>
      <c r="J35" s="16">
        <f t="shared" si="7"/>
        <v>31</v>
      </c>
      <c r="K35" s="1" cm="1">
        <f t="array" ref="K35:M35">MMULT(K34:M34,$D$4:$F$6)</f>
        <v>7.8360727300891813E-3</v>
      </c>
      <c r="L35" s="1">
        <v>0.61358467713665488</v>
      </c>
      <c r="M35" s="1">
        <v>0.37857925013325611</v>
      </c>
      <c r="O35" s="25">
        <v>613.60034928211508</v>
      </c>
      <c r="Q35" s="1">
        <v>0.46802458058258034</v>
      </c>
      <c r="S35" s="23">
        <f>(1 / ((1 + (d_c)) ^ (J35)))</f>
        <v>0.39998714516107459</v>
      </c>
      <c r="T35" s="23">
        <f>(1 / ((1 + (d_e)) ^ (J35)))</f>
        <v>0.39998714516107459</v>
      </c>
      <c r="U35" s="24"/>
      <c r="V35" s="23">
        <f t="shared" ref="V35:V79" si="33">2/3</f>
        <v>0.66666666666666663</v>
      </c>
      <c r="W35" s="33"/>
      <c r="X35" s="31">
        <f t="shared" si="0"/>
        <v>0.26665809677404972</v>
      </c>
      <c r="Y35" s="31">
        <f t="shared" si="1"/>
        <v>0.26665809677404972</v>
      </c>
    </row>
    <row r="36" spans="2:25" x14ac:dyDescent="0.2">
      <c r="B36" s="34"/>
      <c r="C36" s="34"/>
      <c r="D36" s="34"/>
      <c r="E36" s="34"/>
      <c r="F36" s="34"/>
      <c r="G36" s="15"/>
      <c r="J36" s="16">
        <f t="shared" ref="J36:J62" si="34">J35+1</f>
        <v>32</v>
      </c>
      <c r="K36" s="1" cm="1">
        <f t="array" ref="K36:M36">MMULT(K35:M35,$D$4:$F$6)</f>
        <v>6.7014093987722671E-3</v>
      </c>
      <c r="L36" s="1">
        <v>0.60371970453328927</v>
      </c>
      <c r="M36" s="1">
        <v>0.38957888606793861</v>
      </c>
      <c r="O36" s="25">
        <v>603.73310735208679</v>
      </c>
      <c r="Q36" s="1">
        <v>0.45949118779873921</v>
      </c>
      <c r="S36" s="23">
        <f>(1 / ((1 + (d_c)) ^ (J36)))</f>
        <v>0.38833703413696569</v>
      </c>
      <c r="T36" s="23">
        <f>(1 / ((1 + (d_e)) ^ (J36)))</f>
        <v>0.38833703413696569</v>
      </c>
      <c r="U36" s="24"/>
      <c r="V36" s="22">
        <f t="shared" ref="V36:V79" si="35">4/3</f>
        <v>1.3333333333333333</v>
      </c>
      <c r="W36" s="33"/>
      <c r="X36" s="31">
        <f t="shared" si="0"/>
        <v>0.51778271218262084</v>
      </c>
      <c r="Y36" s="31">
        <f t="shared" si="1"/>
        <v>0.51778271218262084</v>
      </c>
    </row>
    <row r="37" spans="2:25" x14ac:dyDescent="0.2">
      <c r="B37" s="34"/>
      <c r="C37" s="34"/>
      <c r="D37" s="34"/>
      <c r="E37" s="34"/>
      <c r="F37" s="34"/>
      <c r="G37" s="15"/>
      <c r="J37" s="16">
        <f t="shared" si="34"/>
        <v>33</v>
      </c>
      <c r="K37" s="1" cm="1">
        <f t="array" ref="K37:M37">MMULT(K36:M36,$D$4:$F$6)</f>
        <v>5.7310453178300424E-3</v>
      </c>
      <c r="L37" s="1">
        <v>0.59387413950144596</v>
      </c>
      <c r="M37" s="1">
        <v>0.40039481518072417</v>
      </c>
      <c r="O37" s="25">
        <v>593.88560159208157</v>
      </c>
      <c r="Q37" s="1">
        <v>0.4511366499439145</v>
      </c>
      <c r="S37" s="23">
        <f>(1 / ((1 + (d_c)) ^ (J37)))</f>
        <v>0.37702624673491814</v>
      </c>
      <c r="T37" s="23">
        <f>(1 / ((1 + (d_e)) ^ (J37)))</f>
        <v>0.37702624673491814</v>
      </c>
      <c r="U37" s="24"/>
      <c r="V37" s="23">
        <f t="shared" ref="V37:V79" si="36">2/3</f>
        <v>0.66666666666666663</v>
      </c>
      <c r="W37" s="33"/>
      <c r="X37" s="31">
        <f t="shared" si="0"/>
        <v>0.25135083115661205</v>
      </c>
      <c r="Y37" s="31">
        <f t="shared" si="1"/>
        <v>0.25135083115661205</v>
      </c>
    </row>
    <row r="38" spans="2:25" x14ac:dyDescent="0.2">
      <c r="B38" s="34"/>
      <c r="C38" s="34"/>
      <c r="D38" s="34"/>
      <c r="E38" s="34"/>
      <c r="F38" s="34"/>
      <c r="G38" s="15"/>
      <c r="J38" s="16">
        <f t="shared" si="34"/>
        <v>34</v>
      </c>
      <c r="K38" s="1" cm="1">
        <f t="array" ref="K38:M38">MMULT(K37:M37,$D$4:$F$6)</f>
        <v>4.9011899558082522E-3</v>
      </c>
      <c r="L38" s="1">
        <v>0.58407030910660074</v>
      </c>
      <c r="M38" s="1">
        <v>0.41102850093759119</v>
      </c>
      <c r="O38" s="25">
        <v>584.08011148651235</v>
      </c>
      <c r="Q38" s="1">
        <v>0.44295392178575876</v>
      </c>
      <c r="S38" s="23">
        <f>(1 / ((1 + (d_c)) ^ (J38)))</f>
        <v>0.36604489974263904</v>
      </c>
      <c r="T38" s="23">
        <f>(1 / ((1 + (d_e)) ^ (J38)))</f>
        <v>0.36604489974263904</v>
      </c>
      <c r="U38" s="24"/>
      <c r="V38" s="22">
        <f t="shared" ref="V38:V79" si="37">4/3</f>
        <v>1.3333333333333333</v>
      </c>
      <c r="W38" s="33"/>
      <c r="X38" s="31">
        <f t="shared" si="0"/>
        <v>0.48805986632351872</v>
      </c>
      <c r="Y38" s="31">
        <f t="shared" si="1"/>
        <v>0.48805986632351872</v>
      </c>
    </row>
    <row r="39" spans="2:25" x14ac:dyDescent="0.2">
      <c r="B39" s="34"/>
      <c r="C39" s="34"/>
      <c r="D39" s="34"/>
      <c r="E39" s="34"/>
      <c r="F39" s="34"/>
      <c r="G39" s="15"/>
      <c r="J39" s="16">
        <f t="shared" si="34"/>
        <v>35</v>
      </c>
      <c r="K39" s="1" cm="1">
        <f t="array" ref="K39:M39">MMULT(K38:M38,$D$4:$F$6)</f>
        <v>4.1914976502072168E-3</v>
      </c>
      <c r="L39" s="1">
        <v>0.57432685900604052</v>
      </c>
      <c r="M39" s="1">
        <v>0.42148164334375243</v>
      </c>
      <c r="O39" s="25">
        <v>574.33524200134093</v>
      </c>
      <c r="Q39" s="1">
        <v>0.43493664190473758</v>
      </c>
      <c r="S39" s="23">
        <f>(1 / ((1 + (d_c)) ^ (J39)))</f>
        <v>0.35538339780838735</v>
      </c>
      <c r="T39" s="23">
        <f>(1 / ((1 + (d_e)) ^ (J39)))</f>
        <v>0.35538339780838735</v>
      </c>
      <c r="U39" s="24"/>
      <c r="V39" s="23">
        <f t="shared" ref="V39:V79" si="38">2/3</f>
        <v>0.66666666666666663</v>
      </c>
      <c r="W39" s="33"/>
      <c r="X39" s="31">
        <f t="shared" si="0"/>
        <v>0.23692226520559156</v>
      </c>
      <c r="Y39" s="31">
        <f t="shared" si="1"/>
        <v>0.23692226520559156</v>
      </c>
    </row>
    <row r="40" spans="2:25" x14ac:dyDescent="0.2">
      <c r="B40" s="34"/>
      <c r="C40" s="34"/>
      <c r="D40" s="34"/>
      <c r="E40" s="34"/>
      <c r="F40" s="34"/>
      <c r="G40" s="15"/>
      <c r="J40" s="16">
        <f t="shared" si="34"/>
        <v>36</v>
      </c>
      <c r="K40" s="1" cm="1">
        <f t="array" ref="K40:M40">MMULT(K39:M39,$D$4:$F$6)</f>
        <v>3.5845687904572116E-3</v>
      </c>
      <c r="L40" s="1">
        <v>0.5646592945171014</v>
      </c>
      <c r="M40" s="1">
        <v>0.43175613669244162</v>
      </c>
      <c r="O40" s="25">
        <v>564.66646365468239</v>
      </c>
      <c r="Q40" s="1">
        <v>0.42707903967828326</v>
      </c>
      <c r="S40" s="23">
        <f>(1 / ((1 + (d_c)) ^ (J40)))</f>
        <v>0.34503242505668674</v>
      </c>
      <c r="T40" s="23">
        <f>(1 / ((1 + (d_e)) ^ (J40)))</f>
        <v>0.34503242505668674</v>
      </c>
      <c r="U40" s="24"/>
      <c r="V40" s="22">
        <f t="shared" ref="V40:V79" si="39">4/3</f>
        <v>1.3333333333333333</v>
      </c>
      <c r="W40" s="33"/>
      <c r="X40" s="31">
        <f t="shared" si="0"/>
        <v>0.46004323340891562</v>
      </c>
      <c r="Y40" s="31">
        <f t="shared" si="1"/>
        <v>0.46004323340891562</v>
      </c>
    </row>
    <row r="41" spans="2:25" x14ac:dyDescent="0.2">
      <c r="B41" s="34"/>
      <c r="C41" s="34"/>
      <c r="D41" s="34"/>
      <c r="E41" s="53"/>
      <c r="F41" s="53"/>
      <c r="G41" s="53"/>
      <c r="J41" s="16">
        <f t="shared" si="34"/>
        <v>37</v>
      </c>
      <c r="K41" s="1" cm="1">
        <f t="array" ref="K41:M41">MMULT(K40:M40,$D$4:$F$6)</f>
        <v>3.065523229599007E-3</v>
      </c>
      <c r="L41" s="1">
        <v>0.55508044319599936</v>
      </c>
      <c r="M41" s="1">
        <v>0.44185403357440184</v>
      </c>
      <c r="O41" s="25">
        <v>555.0865742424586</v>
      </c>
      <c r="Q41" s="1">
        <v>0.41937585562659857</v>
      </c>
      <c r="S41" s="23">
        <f>(1 / ((1 + (d_c)) ^ (J41)))</f>
        <v>0.33498293694823961</v>
      </c>
      <c r="T41" s="23">
        <f>(1 / ((1 + (d_e)) ^ (J41)))</f>
        <v>0.33498293694823961</v>
      </c>
      <c r="U41" s="24"/>
      <c r="V41" s="23">
        <f t="shared" ref="V41:V79" si="40">2/3</f>
        <v>0.66666666666666663</v>
      </c>
      <c r="W41" s="33"/>
      <c r="X41" s="31">
        <f t="shared" si="0"/>
        <v>0.22332195796549306</v>
      </c>
      <c r="Y41" s="31">
        <f t="shared" si="1"/>
        <v>0.22332195796549306</v>
      </c>
    </row>
    <row r="42" spans="2:25" x14ac:dyDescent="0.2">
      <c r="B42" s="34"/>
      <c r="C42" s="34"/>
      <c r="D42" s="34"/>
      <c r="E42" s="53"/>
      <c r="F42" s="53"/>
      <c r="G42" s="53"/>
      <c r="J42" s="16">
        <f t="shared" si="34"/>
        <v>38</v>
      </c>
      <c r="K42" s="1" cm="1">
        <f t="array" ref="K42:M42">MMULT(K41:M41,$D$4:$F$6)</f>
        <v>2.6216354659530706E-3</v>
      </c>
      <c r="L42" s="1">
        <v>0.54560085029506744</v>
      </c>
      <c r="M42" s="1">
        <v>0.45177751423897972</v>
      </c>
      <c r="O42" s="25">
        <v>545.60609356599934</v>
      </c>
      <c r="Q42" s="1">
        <v>0.41182227318725362</v>
      </c>
      <c r="S42" s="23">
        <f>(1 / ((1 + (d_c)) ^ (J42)))</f>
        <v>0.3252261523769317</v>
      </c>
      <c r="T42" s="23">
        <f>(1 / ((1 + (d_e)) ^ (J42)))</f>
        <v>0.3252261523769317</v>
      </c>
      <c r="U42" s="24"/>
      <c r="V42" s="22">
        <f t="shared" ref="V42:V79" si="41">4/3</f>
        <v>1.3333333333333333</v>
      </c>
      <c r="W42" s="33"/>
      <c r="X42" s="31">
        <f t="shared" si="0"/>
        <v>0.43363486983590893</v>
      </c>
      <c r="Y42" s="31">
        <f t="shared" si="1"/>
        <v>0.43363486983590893</v>
      </c>
    </row>
    <row r="43" spans="2:25" x14ac:dyDescent="0.2">
      <c r="B43" s="34"/>
      <c r="C43" s="34"/>
      <c r="D43" s="34"/>
      <c r="E43" s="53"/>
      <c r="F43" s="53"/>
      <c r="G43" s="53"/>
      <c r="J43" s="16">
        <f t="shared" si="34"/>
        <v>39</v>
      </c>
      <c r="K43" s="1" cm="1">
        <f t="array" ref="K43:M43">MMULT(K42:M42,$D$4:$F$6)</f>
        <v>2.242022650483066E-3</v>
      </c>
      <c r="L43" s="1">
        <v>0.53622911682010499</v>
      </c>
      <c r="M43" s="1">
        <v>0.46152886052941222</v>
      </c>
      <c r="O43" s="25">
        <v>536.23360086540595</v>
      </c>
      <c r="Q43" s="1">
        <v>0.40441386026556181</v>
      </c>
      <c r="S43" s="23">
        <f>(1 / ((1 + (d_c)) ^ (J43)))</f>
        <v>0.31575354599702099</v>
      </c>
      <c r="T43" s="23">
        <f>(1 / ((1 + (d_e)) ^ (J43)))</f>
        <v>0.31575354599702099</v>
      </c>
      <c r="U43" s="24"/>
      <c r="V43" s="23">
        <f t="shared" ref="V43:V79" si="42">2/3</f>
        <v>0.66666666666666663</v>
      </c>
      <c r="W43" s="33"/>
      <c r="X43" s="31">
        <f t="shared" si="0"/>
        <v>0.21050236399801397</v>
      </c>
      <c r="Y43" s="31">
        <f t="shared" si="1"/>
        <v>0.21050236399801397</v>
      </c>
    </row>
    <row r="44" spans="2:25" x14ac:dyDescent="0.2">
      <c r="J44" s="16">
        <f t="shared" si="34"/>
        <v>40</v>
      </c>
      <c r="K44" s="1" cm="1">
        <f t="array" ref="K44:M44">MMULT(K43:M43,$D$4:$F$6)</f>
        <v>1.9173777706931179E-3</v>
      </c>
      <c r="L44" s="1">
        <v>0.52697218850180094</v>
      </c>
      <c r="M44" s="1">
        <v>0.47111043372750616</v>
      </c>
      <c r="O44" s="25">
        <v>526.97602325734226</v>
      </c>
      <c r="Q44" s="1">
        <v>0.3971465191470438</v>
      </c>
      <c r="S44" s="23">
        <f>(1 / ((1 + (d_c)) ^ (J44)))</f>
        <v>0.30655684077380685</v>
      </c>
      <c r="T44" s="23">
        <f>(1 / ((1 + (d_e)) ^ (J44)))</f>
        <v>0.30655684077380685</v>
      </c>
      <c r="U44" s="24"/>
      <c r="V44" s="22">
        <f t="shared" ref="V44:V79" si="43">4/3</f>
        <v>1.3333333333333333</v>
      </c>
      <c r="W44" s="33"/>
      <c r="X44" s="31">
        <f t="shared" si="0"/>
        <v>0.40874245436507578</v>
      </c>
      <c r="Y44" s="31">
        <f t="shared" si="1"/>
        <v>0.40874245436507578</v>
      </c>
    </row>
    <row r="45" spans="2:25" x14ac:dyDescent="0.2">
      <c r="J45" s="16">
        <f t="shared" si="34"/>
        <v>41</v>
      </c>
      <c r="K45" s="1" cm="1">
        <f t="array" ref="K45:M45">MMULT(K44:M44,$D$4:$F$6)</f>
        <v>1.6397414694967543E-3</v>
      </c>
      <c r="L45" s="1">
        <v>0.51783560279128449</v>
      </c>
      <c r="M45" s="1">
        <v>0.48052465573921899</v>
      </c>
      <c r="O45" s="25">
        <v>517.83888227422347</v>
      </c>
      <c r="Q45" s="1">
        <v>0.39001644356296011</v>
      </c>
      <c r="S45" s="23">
        <f>(1 / ((1 + (d_c)) ^ (J45)))</f>
        <v>0.29762800075126877</v>
      </c>
      <c r="T45" s="23">
        <f>(1 / ((1 + (d_e)) ^ (J45)))</f>
        <v>0.29762800075126877</v>
      </c>
      <c r="U45" s="24"/>
      <c r="V45" s="23">
        <f t="shared" ref="V45:V79" si="44">2/3</f>
        <v>0.66666666666666663</v>
      </c>
      <c r="W45" s="33"/>
      <c r="X45" s="31">
        <f t="shared" si="0"/>
        <v>0.1984186671675125</v>
      </c>
      <c r="Y45" s="31">
        <f t="shared" si="1"/>
        <v>0.1984186671675125</v>
      </c>
    </row>
    <row r="46" spans="2:25" x14ac:dyDescent="0.2">
      <c r="J46" s="16">
        <f t="shared" si="34"/>
        <v>42</v>
      </c>
      <c r="K46" s="1" cm="1">
        <f t="array" ref="K46:M46">MMULT(K45:M45,$D$4:$F$6)</f>
        <v>1.4023069047136242E-3</v>
      </c>
      <c r="L46" s="1">
        <v>0.50882369996027854</v>
      </c>
      <c r="M46" s="1">
        <v>0.48977399313500808</v>
      </c>
      <c r="O46" s="25">
        <v>508.82650457408795</v>
      </c>
      <c r="Q46" s="1">
        <v>0.38302008187492248</v>
      </c>
      <c r="S46" s="23">
        <f>(1 / ((1 + (d_c)) ^ (J46)))</f>
        <v>0.28895922403035801</v>
      </c>
      <c r="T46" s="23">
        <f>(1 / ((1 + (d_e)) ^ (J46)))</f>
        <v>0.28895922403035801</v>
      </c>
      <c r="U46" s="24"/>
      <c r="V46" s="22">
        <f t="shared" ref="V46:V79" si="45">4/3</f>
        <v>1.3333333333333333</v>
      </c>
      <c r="W46" s="33"/>
      <c r="X46" s="31">
        <f t="shared" si="0"/>
        <v>0.38527896537381068</v>
      </c>
      <c r="Y46" s="31">
        <f t="shared" si="1"/>
        <v>0.38527896537381068</v>
      </c>
    </row>
    <row r="47" spans="2:25" x14ac:dyDescent="0.2">
      <c r="J47" s="16">
        <f t="shared" si="34"/>
        <v>43</v>
      </c>
      <c r="K47" s="1" cm="1">
        <f t="array" ref="K47:M47">MMULT(K46:M46,$D$4:$F$6)</f>
        <v>1.1992528649110914E-3</v>
      </c>
      <c r="L47" s="1">
        <v>0.49993980350583767</v>
      </c>
      <c r="M47" s="1">
        <v>0.49886094362925149</v>
      </c>
      <c r="O47" s="25">
        <v>499.94220201156753</v>
      </c>
      <c r="Q47" s="1">
        <v>0.37615410549428929</v>
      </c>
      <c r="S47" s="23">
        <f>(1 / ((1 + (d_c)) ^ (J47)))</f>
        <v>0.28054293595180391</v>
      </c>
      <c r="T47" s="23">
        <f>(1 / ((1 + (d_e)) ^ (J47)))</f>
        <v>0.28054293595180391</v>
      </c>
      <c r="U47" s="24"/>
      <c r="V47" s="23">
        <f t="shared" ref="V47:V79" si="46">2/3</f>
        <v>0.66666666666666663</v>
      </c>
      <c r="W47" s="33"/>
      <c r="X47" s="31">
        <f t="shared" si="0"/>
        <v>0.18702862396786926</v>
      </c>
      <c r="Y47" s="31">
        <f t="shared" si="1"/>
        <v>0.18702862396786926</v>
      </c>
    </row>
    <row r="48" spans="2:25" x14ac:dyDescent="0.2">
      <c r="J48" s="16">
        <f t="shared" si="34"/>
        <v>44</v>
      </c>
      <c r="K48" s="1" cm="1">
        <f t="array" ref="K48:M48">MMULT(K47:M47,$D$4:$F$6)</f>
        <v>1.0256010500719654E-3</v>
      </c>
      <c r="L48" s="1">
        <v>0.49118637430665124</v>
      </c>
      <c r="M48" s="1">
        <v>0.50778802464327699</v>
      </c>
      <c r="O48" s="25">
        <v>491.18842550875138</v>
      </c>
      <c r="Q48" s="1">
        <v>0.36941538178006039</v>
      </c>
      <c r="S48" s="23">
        <f>(1 / ((1 + (d_c)) ^ (J48)))</f>
        <v>0.27237178247747956</v>
      </c>
      <c r="T48" s="23">
        <f>(1 / ((1 + (d_e)) ^ (J48)))</f>
        <v>0.27237178247747956</v>
      </c>
      <c r="U48" s="24"/>
      <c r="V48" s="22">
        <f t="shared" ref="V48:V79" si="47">4/3</f>
        <v>1.3333333333333333</v>
      </c>
      <c r="W48" s="33"/>
      <c r="X48" s="31">
        <f t="shared" si="0"/>
        <v>0.36316237663663942</v>
      </c>
      <c r="Y48" s="31">
        <f t="shared" si="1"/>
        <v>0.36316237663663942</v>
      </c>
    </row>
    <row r="49" spans="10:25" x14ac:dyDescent="0.2">
      <c r="J49" s="16">
        <f t="shared" si="34"/>
        <v>45</v>
      </c>
      <c r="K49" s="1" cm="1">
        <f t="array" ref="K49:M49">MMULT(K48:M48,$D$4:$F$6)</f>
        <v>8.7709401802154468E-4</v>
      </c>
      <c r="L49" s="1">
        <v>0.48256514233393055</v>
      </c>
      <c r="M49" s="1">
        <v>0.51655776364804817</v>
      </c>
      <c r="O49" s="25">
        <v>482.56689652196661</v>
      </c>
      <c r="Q49" s="1">
        <v>0.36280095076846947</v>
      </c>
      <c r="S49" s="23">
        <f>(1 / ((1 + (d_c)) ^ (J49)))</f>
        <v>0.26443862376454325</v>
      </c>
      <c r="T49" s="23">
        <f>(1 / ((1 + (d_e)) ^ (J49)))</f>
        <v>0.26443862376454325</v>
      </c>
      <c r="U49" s="24"/>
      <c r="V49" s="23">
        <f t="shared" ref="V49:V79" si="48">2/3</f>
        <v>0.66666666666666663</v>
      </c>
      <c r="W49" s="33"/>
      <c r="X49" s="31">
        <f t="shared" si="0"/>
        <v>0.17629241584302882</v>
      </c>
      <c r="Y49" s="31">
        <f t="shared" si="1"/>
        <v>0.17629241584302882</v>
      </c>
    </row>
    <row r="50" spans="10:25" x14ac:dyDescent="0.2">
      <c r="J50" s="16">
        <f t="shared" si="34"/>
        <v>46</v>
      </c>
      <c r="K50" s="1" cm="1">
        <f t="array" ref="K50:M50">MMULT(K49:M49,$D$4:$F$6)</f>
        <v>7.5009080421202501E-4</v>
      </c>
      <c r="L50" s="1">
        <v>0.47407721916918022</v>
      </c>
      <c r="M50" s="1">
        <v>0.52517269002660805</v>
      </c>
      <c r="O50" s="25">
        <v>474.07871935078867</v>
      </c>
      <c r="Q50" s="1">
        <v>0.35630800518109718</v>
      </c>
      <c r="S50" s="23">
        <f>(1 / ((1 + (d_c)) ^ (J50)))</f>
        <v>0.25673652792674101</v>
      </c>
      <c r="T50" s="23">
        <f>(1 / ((1 + (d_e)) ^ (J50)))</f>
        <v>0.25673652792674101</v>
      </c>
      <c r="U50" s="24"/>
      <c r="V50" s="22">
        <f t="shared" ref="V50:V79" si="49">4/3</f>
        <v>1.3333333333333333</v>
      </c>
      <c r="W50" s="33"/>
      <c r="X50" s="31">
        <f t="shared" si="0"/>
        <v>0.34231537056898798</v>
      </c>
      <c r="Y50" s="31">
        <f t="shared" si="1"/>
        <v>0.34231537056898798</v>
      </c>
    </row>
    <row r="51" spans="10:25" x14ac:dyDescent="0.2">
      <c r="J51" s="16">
        <f t="shared" si="34"/>
        <v>47</v>
      </c>
      <c r="K51" s="1" cm="1">
        <f t="array" ref="K51:M51">MMULT(K50:M50,$D$4:$F$6)</f>
        <v>6.4147765576212375E-4</v>
      </c>
      <c r="L51" s="1">
        <v>0.46572319411018337</v>
      </c>
      <c r="M51" s="1">
        <v>0.53363532823405491</v>
      </c>
      <c r="O51" s="25">
        <v>465.72447706549491</v>
      </c>
      <c r="Q51" s="1">
        <v>0.34993387323839964</v>
      </c>
      <c r="S51" s="23">
        <f>(1 / ((1 + (d_c)) ^ (J51)))</f>
        <v>0.24925876497741845</v>
      </c>
      <c r="T51" s="23">
        <f>(1 / ((1 + (d_e)) ^ (J51)))</f>
        <v>0.24925876497741845</v>
      </c>
      <c r="U51" s="24"/>
      <c r="V51" s="23">
        <f t="shared" ref="V51:V79" si="50">2/3</f>
        <v>0.66666666666666663</v>
      </c>
      <c r="W51" s="33"/>
      <c r="X51" s="31">
        <f t="shared" si="0"/>
        <v>0.16617250998494562</v>
      </c>
      <c r="Y51" s="31">
        <f t="shared" si="1"/>
        <v>0.16617250998494562</v>
      </c>
    </row>
    <row r="52" spans="10:25" x14ac:dyDescent="0.2">
      <c r="J52" s="16">
        <f t="shared" si="34"/>
        <v>48</v>
      </c>
      <c r="K52" s="1" cm="1">
        <f t="array" ref="K52:M52">MMULT(K51:M51,$D$4:$F$6)</f>
        <v>5.4859169120776818E-4</v>
      </c>
      <c r="L52" s="1">
        <v>0.4575032162437529</v>
      </c>
      <c r="M52" s="1">
        <v>0.54194819206503975</v>
      </c>
      <c r="O52" s="25">
        <v>457.50431342713529</v>
      </c>
      <c r="Q52" s="1">
        <v>0.34367600387402242</v>
      </c>
      <c r="S52" s="23">
        <f>(1 / ((1 + (d_c)) ^ (J52)))</f>
        <v>0.24199880094894996</v>
      </c>
      <c r="T52" s="23">
        <f>(1 / ((1 + (d_e)) ^ (J52)))</f>
        <v>0.24199880094894996</v>
      </c>
      <c r="U52" s="24"/>
      <c r="V52" s="22">
        <f t="shared" ref="V52:V79" si="51">4/3</f>
        <v>1.3333333333333333</v>
      </c>
      <c r="W52" s="33"/>
      <c r="X52" s="31">
        <f t="shared" si="0"/>
        <v>0.32266506793193328</v>
      </c>
      <c r="Y52" s="31">
        <f t="shared" si="1"/>
        <v>0.32266506793193328</v>
      </c>
    </row>
    <row r="53" spans="10:25" x14ac:dyDescent="0.2">
      <c r="J53" s="16">
        <f t="shared" si="34"/>
        <v>49</v>
      </c>
      <c r="K53" s="1" cm="1">
        <f t="array" ref="K53:M53">MMULT(K52:M52,$D$4:$F$6)</f>
        <v>4.6915561432088335E-4</v>
      </c>
      <c r="L53" s="1">
        <v>0.44941706451935104</v>
      </c>
      <c r="M53" s="1">
        <v>0.55011377986632848</v>
      </c>
      <c r="O53" s="25">
        <v>449.41800283057967</v>
      </c>
      <c r="Q53" s="1">
        <v>0.33753195400383412</v>
      </c>
      <c r="S53" s="23">
        <f>(1 / ((1 + (d_c)) ^ (J53)))</f>
        <v>0.2349502921834466</v>
      </c>
      <c r="T53" s="23">
        <f>(1 / ((1 + (d_e)) ^ (J53)))</f>
        <v>0.2349502921834466</v>
      </c>
      <c r="U53" s="24"/>
      <c r="V53" s="23">
        <f t="shared" ref="V53:V79" si="52">2/3</f>
        <v>0.66666666666666663</v>
      </c>
      <c r="W53" s="33"/>
      <c r="X53" s="31">
        <f t="shared" si="0"/>
        <v>0.15663352812229772</v>
      </c>
      <c r="Y53" s="31">
        <f t="shared" si="1"/>
        <v>0.15663352812229772</v>
      </c>
    </row>
    <row r="54" spans="10:25" x14ac:dyDescent="0.2">
      <c r="J54" s="16">
        <f t="shared" si="34"/>
        <v>50</v>
      </c>
      <c r="K54" s="1" cm="1">
        <f t="array" ref="K54:M54">MMULT(K53:M53,$D$4:$F$6)</f>
        <v>4.0122188136721944E-4</v>
      </c>
      <c r="L54" s="1">
        <v>0.44146420756310212</v>
      </c>
      <c r="M54" s="1">
        <v>0.55813457055553106</v>
      </c>
      <c r="O54" s="25">
        <v>441.46501000686482</v>
      </c>
      <c r="Q54" s="1">
        <v>0.3314993775536938</v>
      </c>
      <c r="S54" s="23">
        <f>(1 / ((1 + (d_c)) ^ (J54)))</f>
        <v>0.22810707978975397</v>
      </c>
      <c r="T54" s="23">
        <f>(1 / ((1 + (d_e)) ^ (J54)))</f>
        <v>0.22810707978975397</v>
      </c>
      <c r="U54" s="24"/>
      <c r="V54" s="22">
        <f t="shared" ref="V54:V79" si="53">4/3</f>
        <v>1.3333333333333333</v>
      </c>
      <c r="W54" s="33"/>
      <c r="X54" s="31">
        <f t="shared" si="0"/>
        <v>0.3041427730530053</v>
      </c>
      <c r="Y54" s="31">
        <f t="shared" si="1"/>
        <v>0.3041427730530053</v>
      </c>
    </row>
    <row r="55" spans="10:25" x14ac:dyDescent="0.2">
      <c r="J55" s="16">
        <f t="shared" si="34"/>
        <v>51</v>
      </c>
      <c r="K55" s="1" cm="1">
        <f t="array" ref="K55:M55">MMULT(K54:M54,$D$4:$F$6)</f>
        <v>3.4312495294524603E-4</v>
      </c>
      <c r="L55" s="1">
        <v>0.4336438547198051</v>
      </c>
      <c r="M55" s="1">
        <v>0.56601302032725009</v>
      </c>
      <c r="O55" s="25">
        <v>433.64454096971099</v>
      </c>
      <c r="Q55" s="1">
        <v>0.32557601599279906</v>
      </c>
      <c r="S55" s="23">
        <f>(1 / ((1 + (d_c)) ^ (J55)))</f>
        <v>0.22146318426189707</v>
      </c>
      <c r="T55" s="23">
        <f>(1 / ((1 + (d_e)) ^ (J55)))</f>
        <v>0.22146318426189707</v>
      </c>
      <c r="U55" s="24"/>
      <c r="V55" s="23">
        <f t="shared" ref="V55:V79" si="54">2/3</f>
        <v>0.66666666666666663</v>
      </c>
      <c r="W55" s="33"/>
      <c r="X55" s="31">
        <f t="shared" si="0"/>
        <v>0.14764212284126471</v>
      </c>
      <c r="Y55" s="31">
        <f t="shared" si="1"/>
        <v>0.14764212284126471</v>
      </c>
    </row>
    <row r="56" spans="10:25" x14ac:dyDescent="0.2">
      <c r="J56" s="16">
        <f t="shared" si="34"/>
        <v>52</v>
      </c>
      <c r="K56" s="1" cm="1">
        <f t="array" ref="K56:M56">MMULT(K55:M55,$D$4:$F$6)</f>
        <v>2.9344045975877441E-4</v>
      </c>
      <c r="L56" s="1">
        <v>0.42595499959511024</v>
      </c>
      <c r="M56" s="1">
        <v>0.5737515599451315</v>
      </c>
      <c r="O56" s="25">
        <v>425.95558647602974</v>
      </c>
      <c r="Q56" s="1">
        <v>0.31975969015609146</v>
      </c>
      <c r="S56" s="23">
        <f>(1 / ((1 + (d_c)) ^ (J56)))</f>
        <v>0.215012800254269</v>
      </c>
      <c r="T56" s="23">
        <f>(1 / ((1 + (d_e)) ^ (J56)))</f>
        <v>0.215012800254269</v>
      </c>
      <c r="U56" s="24"/>
      <c r="V56" s="22">
        <f t="shared" ref="V56:V79" si="55">4/3</f>
        <v>1.3333333333333333</v>
      </c>
      <c r="W56" s="33"/>
      <c r="X56" s="31">
        <f t="shared" si="0"/>
        <v>0.28668373367235866</v>
      </c>
      <c r="Y56" s="31">
        <f t="shared" si="1"/>
        <v>0.28668373367235866</v>
      </c>
    </row>
    <row r="57" spans="10:25" x14ac:dyDescent="0.2">
      <c r="J57" s="16">
        <f t="shared" si="34"/>
        <v>53</v>
      </c>
      <c r="K57" s="1" cm="1">
        <f t="array" ref="K57:M57">MMULT(K56:M56,$D$4:$F$6)</f>
        <v>2.5095028118570385E-4</v>
      </c>
      <c r="L57" s="1">
        <v>0.41839645718578017</v>
      </c>
      <c r="M57" s="1">
        <v>0.58135259253303462</v>
      </c>
      <c r="O57" s="25">
        <v>418.39695908634252</v>
      </c>
      <c r="Q57" s="1">
        <v>0.31404829317052085</v>
      </c>
      <c r="S57" s="23">
        <f>(1 / ((1 + (d_c)) ^ (J57)))</f>
        <v>0.20875029150899907</v>
      </c>
      <c r="T57" s="23">
        <f>(1 / ((1 + (d_e)) ^ (J57)))</f>
        <v>0.20875029150899907</v>
      </c>
      <c r="U57" s="24"/>
      <c r="V57" s="23">
        <f t="shared" ref="V57:V79" si="56">2/3</f>
        <v>0.66666666666666663</v>
      </c>
      <c r="W57" s="33"/>
      <c r="X57" s="31">
        <f t="shared" si="0"/>
        <v>0.13916686100599937</v>
      </c>
      <c r="Y57" s="31">
        <f t="shared" si="1"/>
        <v>0.13916686100599937</v>
      </c>
    </row>
    <row r="58" spans="10:25" x14ac:dyDescent="0.2">
      <c r="J58" s="16">
        <f t="shared" si="34"/>
        <v>54</v>
      </c>
      <c r="K58" s="1" cm="1">
        <f t="array" ref="K58:M58">MMULT(K57:M57,$D$4:$F$6)</f>
        <v>2.1461268047001393E-4</v>
      </c>
      <c r="L58" s="1">
        <v>0.4109668955283895</v>
      </c>
      <c r="M58" s="1">
        <v>0.58881849179114099</v>
      </c>
      <c r="O58" s="25">
        <v>410.96732475375046</v>
      </c>
      <c r="Q58" s="1">
        <v>0.30843978432676217</v>
      </c>
      <c r="S58" s="23">
        <f>(1 / ((1 + (d_c)) ^ (J58)))</f>
        <v>0.20267018593106703</v>
      </c>
      <c r="T58" s="23">
        <f>(1 / ((1 + (d_e)) ^ (J58)))</f>
        <v>0.20267018593106703</v>
      </c>
      <c r="U58" s="24"/>
      <c r="V58" s="22">
        <f t="shared" ref="V58:V79" si="57">4/3</f>
        <v>1.3333333333333333</v>
      </c>
      <c r="W58" s="33"/>
      <c r="X58" s="31">
        <f t="shared" si="0"/>
        <v>0.27022691457475601</v>
      </c>
      <c r="Y58" s="31">
        <f t="shared" si="1"/>
        <v>0.27022691457475601</v>
      </c>
    </row>
    <row r="59" spans="10:25" x14ac:dyDescent="0.2">
      <c r="J59" s="16">
        <f t="shared" si="34"/>
        <v>55</v>
      </c>
      <c r="K59" s="1" cm="1">
        <f t="array" ref="K59:M59">MMULT(K58:M58,$D$4:$F$6)</f>
        <v>1.835367643379559E-4</v>
      </c>
      <c r="L59" s="1">
        <v>0.40366486266206791</v>
      </c>
      <c r="M59" s="1">
        <v>0.59615160057359462</v>
      </c>
      <c r="O59" s="25">
        <v>403.66522973559654</v>
      </c>
      <c r="Q59" s="1">
        <v>0.30293218376088887</v>
      </c>
      <c r="S59" s="23">
        <f>(1 / ((1 + (d_c)) ^ (J59)))</f>
        <v>0.19676717080686118</v>
      </c>
      <c r="T59" s="23">
        <f>(1 / ((1 + (d_e)) ^ (J59)))</f>
        <v>0.19676717080686118</v>
      </c>
      <c r="U59" s="24"/>
      <c r="V59" s="23">
        <f t="shared" ref="V59:V79" si="58">2/3</f>
        <v>0.66666666666666663</v>
      </c>
      <c r="W59" s="33"/>
      <c r="X59" s="31">
        <f t="shared" si="0"/>
        <v>0.13117811387124079</v>
      </c>
      <c r="Y59" s="31">
        <f t="shared" si="1"/>
        <v>0.13117811387124079</v>
      </c>
    </row>
    <row r="60" spans="10:25" x14ac:dyDescent="0.2">
      <c r="J60" s="16">
        <f t="shared" si="34"/>
        <v>56</v>
      </c>
      <c r="K60" s="1" cm="1">
        <f t="array" ref="K60:M60">MMULT(K59:M59,$D$4:$F$6)</f>
        <v>1.5696064086181987E-4</v>
      </c>
      <c r="L60" s="1">
        <v>0.3964888095856553</v>
      </c>
      <c r="M60" s="1">
        <v>0.60335422977348341</v>
      </c>
      <c r="O60" s="25">
        <v>396.48912350693701</v>
      </c>
      <c r="Q60" s="1">
        <v>0.29752356783010331</v>
      </c>
      <c r="S60" s="23">
        <f>(1 / ((1 + (d_c)) ^ (J60)))</f>
        <v>0.19103608816200118</v>
      </c>
      <c r="T60" s="23">
        <f>(1 / ((1 + (d_e)) ^ (J60)))</f>
        <v>0.19103608816200118</v>
      </c>
      <c r="U60" s="24"/>
      <c r="V60" s="22">
        <f t="shared" ref="V60:V79" si="59">4/3</f>
        <v>1.3333333333333333</v>
      </c>
      <c r="W60" s="33"/>
      <c r="X60" s="31">
        <f t="shared" si="0"/>
        <v>0.25471478421600158</v>
      </c>
      <c r="Y60" s="31">
        <f t="shared" si="1"/>
        <v>0.25471478421600158</v>
      </c>
    </row>
    <row r="61" spans="10:25" x14ac:dyDescent="0.2">
      <c r="J61" s="16">
        <f t="shared" si="34"/>
        <v>57</v>
      </c>
      <c r="K61" s="1" cm="1">
        <f t="array" ref="K61:M61">MMULT(K60:M60,$D$4:$F$6)</f>
        <v>1.3423274006502836E-4</v>
      </c>
      <c r="L61" s="1">
        <v>0.38943710979108614</v>
      </c>
      <c r="M61" s="1">
        <v>0.61042865746884933</v>
      </c>
      <c r="O61" s="25">
        <v>389.43737825656626</v>
      </c>
      <c r="Q61" s="1">
        <v>0.29221206508337966</v>
      </c>
      <c r="S61" s="23">
        <f>(1 / ((1 + (d_c)) ^ (J61)))</f>
        <v>0.18547193025437006</v>
      </c>
      <c r="T61" s="23">
        <f>(1 / ((1 + (d_e)) ^ (J61)))</f>
        <v>0.18547193025437006</v>
      </c>
      <c r="U61" s="24"/>
      <c r="V61" s="23">
        <f t="shared" ref="V61:V79" si="60">2/3</f>
        <v>0.66666666666666663</v>
      </c>
      <c r="W61" s="33"/>
      <c r="X61" s="31">
        <f t="shared" si="0"/>
        <v>0.12364795350291337</v>
      </c>
      <c r="Y61" s="31">
        <f t="shared" si="1"/>
        <v>0.12364795350291337</v>
      </c>
    </row>
    <row r="62" spans="10:25" x14ac:dyDescent="0.2">
      <c r="J62" s="16">
        <f t="shared" si="34"/>
        <v>58</v>
      </c>
      <c r="K62" s="1" cm="1">
        <f t="array" ref="K62:M62">MMULT(K61:M61,$D$4:$F$6)</f>
        <v>1.1479583930361225E-4</v>
      </c>
      <c r="L62" s="1">
        <v>0.38250807587054214</v>
      </c>
      <c r="M62" s="1">
        <v>0.61737712829015479</v>
      </c>
      <c r="O62" s="25">
        <v>382.50830546222073</v>
      </c>
      <c r="Q62" s="1">
        <v>0.28699585274221023</v>
      </c>
      <c r="S62" s="23">
        <f>(1 / ((1 + (d_c)) ^ (J62)))</f>
        <v>0.18006983519841754</v>
      </c>
      <c r="T62" s="23">
        <f>(1 / ((1 + (d_e)) ^ (J62)))</f>
        <v>0.18006983519841754</v>
      </c>
      <c r="U62" s="24"/>
      <c r="V62" s="22">
        <f t="shared" ref="V62:V79" si="61">4/3</f>
        <v>1.3333333333333333</v>
      </c>
      <c r="W62" s="33"/>
      <c r="X62" s="31">
        <f t="shared" si="0"/>
        <v>0.24009311359789004</v>
      </c>
      <c r="Y62" s="31">
        <f t="shared" si="1"/>
        <v>0.24009311359789004</v>
      </c>
    </row>
    <row r="63" spans="10:25" x14ac:dyDescent="0.2">
      <c r="J63" s="16">
        <f>J62+1</f>
        <v>59</v>
      </c>
      <c r="K63" s="1" cm="1">
        <f t="array" ref="K63:M63">MMULT(K62:M62,$D$4:$F$6)</f>
        <v>9.8173401772449196E-5</v>
      </c>
      <c r="L63" s="1">
        <v>0.37569997362283558</v>
      </c>
      <c r="M63" s="1">
        <v>0.62420185297539255</v>
      </c>
      <c r="O63" s="25">
        <v>375.70016996963909</v>
      </c>
      <c r="Q63" s="1">
        <v>0.28187315361889909</v>
      </c>
      <c r="S63" s="23">
        <f>(1 / ((1 + (d_c)) ^ (J63)))</f>
        <v>0.17482508271691022</v>
      </c>
      <c r="T63" s="23">
        <f>(1 / ((1 + (d_e)) ^ (J63)))</f>
        <v>0.17482508271691022</v>
      </c>
      <c r="U63" s="24"/>
      <c r="V63" s="23">
        <f t="shared" ref="V63:V79" si="62">2/3</f>
        <v>0.66666666666666663</v>
      </c>
      <c r="W63" s="33"/>
      <c r="X63" s="31">
        <f t="shared" si="0"/>
        <v>0.11655005514460681</v>
      </c>
      <c r="Y63" s="31">
        <f t="shared" si="1"/>
        <v>0.11655005514460681</v>
      </c>
    </row>
    <row r="64" spans="10:25" x14ac:dyDescent="0.2">
      <c r="J64" s="16">
        <f>J63+1</f>
        <v>60</v>
      </c>
      <c r="K64" s="1" cm="1">
        <f t="array" ref="K64:M64">MMULT(K63:M63,$D$4:$F$6)</f>
        <v>8.3957893195798542E-5</v>
      </c>
      <c r="L64" s="1">
        <v>0.36901103402284879</v>
      </c>
      <c r="M64" s="1">
        <v>0.630905008083956</v>
      </c>
      <c r="O64" s="25">
        <v>369.01120193863517</v>
      </c>
      <c r="Q64" s="1">
        <v>0.27684223341033243</v>
      </c>
      <c r="S64" s="23">
        <f>(1 / ((1 + (d_c)) ^ (J64)))</f>
        <v>0.1697330900164177</v>
      </c>
      <c r="T64" s="23">
        <f>(1 / ((1 + (d_e)) ^ (J64)))</f>
        <v>0.1697330900164177</v>
      </c>
      <c r="U64" s="24"/>
      <c r="V64" s="22">
        <f t="shared" ref="V64:V79" si="63">4/3</f>
        <v>1.3333333333333333</v>
      </c>
      <c r="W64" s="33"/>
      <c r="X64" s="31">
        <f t="shared" si="0"/>
        <v>0.22631078668855692</v>
      </c>
      <c r="Y64" s="31">
        <f t="shared" si="1"/>
        <v>0.22631078668855692</v>
      </c>
    </row>
    <row r="65" spans="10:25" x14ac:dyDescent="0.2">
      <c r="J65" s="16">
        <f t="shared" ref="J65:J79" si="64">J64+1</f>
        <v>61</v>
      </c>
      <c r="K65" s="1" cm="1">
        <f t="array" ref="K65:M65">MMULT(K64:M64,$D$4:$F$6)</f>
        <v>7.1800790261046906E-5</v>
      </c>
      <c r="L65" s="1">
        <v>0.36243946336514221</v>
      </c>
      <c r="M65" s="1">
        <v>0.63748873584459731</v>
      </c>
      <c r="O65" s="25">
        <v>362.43960696672275</v>
      </c>
      <c r="Q65" s="1">
        <v>0.27190139831411769</v>
      </c>
      <c r="S65" s="23">
        <f>(1 / ((1 + (d_c)) ^ (J65)))</f>
        <v>0.16478940778292983</v>
      </c>
      <c r="T65" s="23">
        <f>(1 / ((1 + (d_e)) ^ (J65)))</f>
        <v>0.16478940778292983</v>
      </c>
      <c r="U65" s="24"/>
      <c r="V65" s="23">
        <f t="shared" ref="V65:V79" si="65">2/3</f>
        <v>0.66666666666666663</v>
      </c>
      <c r="W65" s="33"/>
      <c r="X65" s="31">
        <f t="shared" si="0"/>
        <v>0.10985960518861988</v>
      </c>
      <c r="Y65" s="31">
        <f t="shared" si="1"/>
        <v>0.10985960518861988</v>
      </c>
    </row>
    <row r="66" spans="10:25" x14ac:dyDescent="0.2">
      <c r="J66" s="16">
        <f t="shared" si="64"/>
        <v>62</v>
      </c>
      <c r="K66" s="1" cm="1">
        <f t="array" ref="K66:M66">MMULT(K65:M65,$D$4:$F$6)</f>
        <v>6.1404035831247309E-5</v>
      </c>
      <c r="L66" s="1">
        <v>0.35598345184776409</v>
      </c>
      <c r="M66" s="1">
        <v>0.6439551441164052</v>
      </c>
      <c r="O66" s="25">
        <v>355.98357465583575</v>
      </c>
      <c r="Q66" s="1">
        <v>0.26704899292165435</v>
      </c>
      <c r="S66" s="23">
        <f>(1 / ((1 + (d_c)) ^ (J66)))</f>
        <v>0.15998971629410663</v>
      </c>
      <c r="T66" s="23">
        <f>(1 / ((1 + (d_e)) ^ (J66)))</f>
        <v>0.15998971629410663</v>
      </c>
      <c r="U66" s="24"/>
      <c r="V66" s="22">
        <f t="shared" ref="V66:V79" si="66">4/3</f>
        <v>1.3333333333333333</v>
      </c>
      <c r="W66" s="33"/>
      <c r="X66" s="31">
        <f t="shared" si="0"/>
        <v>0.2133196217254755</v>
      </c>
      <c r="Y66" s="31">
        <f t="shared" si="1"/>
        <v>0.2133196217254755</v>
      </c>
    </row>
    <row r="67" spans="10:25" x14ac:dyDescent="0.2">
      <c r="J67" s="16">
        <f t="shared" si="64"/>
        <v>63</v>
      </c>
      <c r="K67" s="1" cm="1">
        <f t="array" ref="K67:M67">MMULT(K66:M66,$D$4:$F$6)</f>
        <v>5.2512731442882697E-5</v>
      </c>
      <c r="L67" s="1">
        <v>0.34964118082374473</v>
      </c>
      <c r="M67" s="1">
        <v>0.65030630644481291</v>
      </c>
      <c r="O67" s="25">
        <v>349.64128584920758</v>
      </c>
      <c r="Q67" s="1">
        <v>0.26228339834925141</v>
      </c>
      <c r="S67" s="23">
        <f>(1 / ((1 + (d_c)) ^ (J67)))</f>
        <v>0.15532982164476369</v>
      </c>
      <c r="T67" s="23">
        <f>(1 / ((1 + (d_e)) ^ (J67)))</f>
        <v>0.15532982164476369</v>
      </c>
      <c r="U67" s="24"/>
      <c r="V67" s="23">
        <f t="shared" ref="V67:V79" si="67">2/3</f>
        <v>0.66666666666666663</v>
      </c>
      <c r="W67" s="33"/>
      <c r="X67" s="31">
        <f t="shared" si="0"/>
        <v>0.10355321442984246</v>
      </c>
      <c r="Y67" s="31">
        <f t="shared" si="1"/>
        <v>0.10355321442984246</v>
      </c>
    </row>
    <row r="68" spans="10:25" x14ac:dyDescent="0.2">
      <c r="J68" s="16">
        <f t="shared" si="64"/>
        <v>64</v>
      </c>
      <c r="K68" s="1" cm="1">
        <f t="array" ref="K68:M68">MMULT(K67:M67,$D$4:$F$6)</f>
        <v>4.4908887929953282E-5</v>
      </c>
      <c r="L68" s="1">
        <v>0.3434108289147883</v>
      </c>
      <c r="M68" s="1">
        <v>0.65654426219728235</v>
      </c>
      <c r="O68" s="25">
        <v>343.41091873256414</v>
      </c>
      <c r="Q68" s="1">
        <v>0.25760303057402117</v>
      </c>
      <c r="S68" s="23">
        <f>(1 / ((1 + (d_c)) ^ (J68)))</f>
        <v>0.15080565208229488</v>
      </c>
      <c r="T68" s="23">
        <f>(1 / ((1 + (d_e)) ^ (J68)))</f>
        <v>0.15080565208229488</v>
      </c>
      <c r="U68" s="24"/>
      <c r="V68" s="22">
        <f t="shared" ref="V68:V79" si="68">4/3</f>
        <v>1.3333333333333333</v>
      </c>
      <c r="W68" s="33"/>
      <c r="X68" s="31">
        <f t="shared" si="0"/>
        <v>0.20107420277639315</v>
      </c>
      <c r="Y68" s="31">
        <f t="shared" si="1"/>
        <v>0.20107420277639315</v>
      </c>
    </row>
    <row r="69" spans="10:25" x14ac:dyDescent="0.2">
      <c r="J69" s="16">
        <f t="shared" si="64"/>
        <v>65</v>
      </c>
      <c r="K69" s="1" cm="1">
        <f t="array" ref="K69:M69">MMULT(K68:M68,$D$4:$F$6)</f>
        <v>3.8406080957696043E-5</v>
      </c>
      <c r="L69" s="1">
        <v>0.33729057715348282</v>
      </c>
      <c r="M69" s="1">
        <v>0.66267101676556006</v>
      </c>
      <c r="O69" s="25">
        <v>337.29065396564476</v>
      </c>
      <c r="Q69" s="1">
        <v>0.25300633894606978</v>
      </c>
      <c r="S69" s="23">
        <f>(1 / ((1 + (d_c)) ^ (J69)))</f>
        <v>0.14641325444882999</v>
      </c>
      <c r="T69" s="23">
        <f>(1 / ((1 + (d_e)) ^ (J69)))</f>
        <v>0.14641325444882999</v>
      </c>
      <c r="U69" s="24"/>
      <c r="V69" s="23">
        <f t="shared" ref="V69:V79" si="69">2/3</f>
        <v>0.66666666666666663</v>
      </c>
      <c r="W69" s="33"/>
      <c r="X69" s="31">
        <f t="shared" ref="X69:X79" si="70">S69*V69</f>
        <v>9.7608836299219986E-2</v>
      </c>
      <c r="Y69" s="31">
        <f t="shared" ref="Y69:Y79" si="71">T69*V69</f>
        <v>9.7608836299219986E-2</v>
      </c>
    </row>
    <row r="70" spans="10:25" x14ac:dyDescent="0.2">
      <c r="J70" s="16">
        <f t="shared" si="64"/>
        <v>66</v>
      </c>
      <c r="K70" s="1" cm="1">
        <f t="array" ref="K70:M70">MMULT(K69:M69,$D$4:$F$6)</f>
        <v>3.2844880435021654E-5</v>
      </c>
      <c r="L70" s="1">
        <v>0.33127861329623687</v>
      </c>
      <c r="M70" s="1">
        <v>0.66868854182332871</v>
      </c>
      <c r="O70" s="25">
        <v>331.27867898599771</v>
      </c>
      <c r="Q70" s="1">
        <v>0.24849180485261269</v>
      </c>
      <c r="S70" s="23">
        <f>(1 / ((1 + (d_c)) ^ (J70)))</f>
        <v>0.14214879072701941</v>
      </c>
      <c r="T70" s="23">
        <f>(1 / ((1 + (d_e)) ^ (J70)))</f>
        <v>0.14214879072701941</v>
      </c>
      <c r="U70" s="24"/>
      <c r="V70" s="22">
        <f t="shared" ref="V70:V79" si="72">4/3</f>
        <v>1.3333333333333333</v>
      </c>
      <c r="W70" s="33"/>
      <c r="X70" s="31">
        <f t="shared" si="70"/>
        <v>0.18953172096935922</v>
      </c>
      <c r="Y70" s="31">
        <f t="shared" si="71"/>
        <v>0.18953172096935922</v>
      </c>
    </row>
    <row r="71" spans="10:25" x14ac:dyDescent="0.2">
      <c r="J71" s="16">
        <f t="shared" si="64"/>
        <v>67</v>
      </c>
      <c r="K71" s="1" cm="1">
        <f t="array" ref="K71:M71">MMULT(K70:M70,$D$4:$F$6)</f>
        <v>2.8088941748030517E-5</v>
      </c>
      <c r="L71" s="1">
        <v>0.32537313542853202</v>
      </c>
      <c r="M71" s="1">
        <v>0.67459877562972048</v>
      </c>
      <c r="O71" s="25">
        <v>325.3731916064155</v>
      </c>
      <c r="Q71" s="1">
        <v>0.24405794051314703</v>
      </c>
      <c r="S71" s="23">
        <f>(1 / ((1 + (d_c)) ^ (J71)))</f>
        <v>0.1380085346864266</v>
      </c>
      <c r="T71" s="23">
        <f>(1 / ((1 + (d_e)) ^ (J71)))</f>
        <v>0.1380085346864266</v>
      </c>
      <c r="U71" s="24"/>
      <c r="V71" s="23">
        <f t="shared" ref="V71:V79" si="73">2/3</f>
        <v>0.66666666666666663</v>
      </c>
      <c r="W71" s="33"/>
      <c r="X71" s="31">
        <f t="shared" si="70"/>
        <v>9.2005689790951056E-2</v>
      </c>
      <c r="Y71" s="31">
        <f t="shared" si="71"/>
        <v>9.2005689790951056E-2</v>
      </c>
    </row>
    <row r="72" spans="10:25" x14ac:dyDescent="0.2">
      <c r="J72" s="16">
        <f t="shared" si="64"/>
        <v>68</v>
      </c>
      <c r="K72" s="1" cm="1">
        <f t="array" ref="K72:M72">MMULT(K71:M71,$D$4:$F$6)</f>
        <v>2.4021662982915697E-5</v>
      </c>
      <c r="L72" s="1">
        <v>0.3195723549664482</v>
      </c>
      <c r="M72" s="1">
        <v>0.68040362337056937</v>
      </c>
      <c r="O72" s="25">
        <v>319.57240300977418</v>
      </c>
      <c r="Q72" s="1">
        <v>0.23970328788781906</v>
      </c>
      <c r="S72" s="23">
        <f>(1 / ((1 + (d_c)) ^ (J72)))</f>
        <v>0.13398886862759865</v>
      </c>
      <c r="T72" s="23">
        <f>(1 / ((1 + (d_e)) ^ (J72)))</f>
        <v>0.13398886862759865</v>
      </c>
      <c r="U72" s="24"/>
      <c r="V72" s="22">
        <f t="shared" ref="V72:V79" si="74">4/3</f>
        <v>1.3333333333333333</v>
      </c>
      <c r="W72" s="33"/>
      <c r="X72" s="31">
        <f t="shared" si="70"/>
        <v>0.1786518248367982</v>
      </c>
      <c r="Y72" s="31">
        <f t="shared" si="71"/>
        <v>0.1786518248367982</v>
      </c>
    </row>
    <row r="73" spans="10:25" x14ac:dyDescent="0.2">
      <c r="J73" s="16">
        <f t="shared" si="64"/>
        <v>69</v>
      </c>
      <c r="K73" s="1" cm="1">
        <f t="array" ref="K73:M73">MMULT(K72:M72,$D$4:$F$6)</f>
        <v>2.0543326182989503E-5</v>
      </c>
      <c r="L73" s="1">
        <v>0.31387449914333843</v>
      </c>
      <c r="M73" s="1">
        <v>0.68610495753047906</v>
      </c>
      <c r="O73" s="25">
        <v>313.87454022999077</v>
      </c>
      <c r="Q73" s="1">
        <v>0.2354264176836868</v>
      </c>
      <c r="S73" s="23">
        <f>(1 / ((1 + (d_c)) ^ (J73)))</f>
        <v>0.13008628022096957</v>
      </c>
      <c r="T73" s="23">
        <f>(1 / ((1 + (d_e)) ^ (J73)))</f>
        <v>0.13008628022096957</v>
      </c>
      <c r="U73" s="24"/>
      <c r="V73" s="23">
        <f t="shared" ref="V73:V79" si="75">2/3</f>
        <v>0.66666666666666663</v>
      </c>
      <c r="W73" s="33"/>
      <c r="X73" s="31">
        <f t="shared" si="70"/>
        <v>8.6724186813979712E-2</v>
      </c>
      <c r="Y73" s="31">
        <f t="shared" si="71"/>
        <v>8.6724186813979712E-2</v>
      </c>
    </row>
    <row r="74" spans="10:25" x14ac:dyDescent="0.2">
      <c r="J74" s="16">
        <f t="shared" si="64"/>
        <v>70</v>
      </c>
      <c r="K74" s="1" cm="1">
        <f t="array" ref="K74:M74">MMULT(K73:M73,$D$4:$F$6)</f>
        <v>1.7568652551692622E-5</v>
      </c>
      <c r="L74" s="1">
        <v>0.30827781305763452</v>
      </c>
      <c r="M74" s="1">
        <v>0.69170461828981422</v>
      </c>
      <c r="O74" s="25">
        <v>308.27784819493962</v>
      </c>
      <c r="Q74" s="1">
        <v>0.23122592844577761</v>
      </c>
      <c r="S74" s="23">
        <f>(1 / ((1 + (d_c)) ^ (J74)))</f>
        <v>0.12629735943783454</v>
      </c>
      <c r="T74" s="23">
        <f>(1 / ((1 + (d_e)) ^ (J74)))</f>
        <v>0.12629735943783454</v>
      </c>
      <c r="U74" s="24"/>
      <c r="V74" s="22">
        <f t="shared" ref="V74:V79" si="76">4/3</f>
        <v>1.3333333333333333</v>
      </c>
      <c r="W74" s="33"/>
      <c r="X74" s="31">
        <f t="shared" si="70"/>
        <v>0.16839647925044604</v>
      </c>
      <c r="Y74" s="31">
        <f t="shared" si="71"/>
        <v>0.16839647925044604</v>
      </c>
    </row>
    <row r="75" spans="10:25" x14ac:dyDescent="0.2">
      <c r="J75" s="16">
        <f t="shared" si="64"/>
        <v>71</v>
      </c>
      <c r="K75" s="1" cm="1">
        <f t="array" ref="K75:M75">MMULT(K74:M74,$D$4:$F$6)</f>
        <v>1.5024711662207529E-5</v>
      </c>
      <c r="L75" s="1">
        <v>0.30278056134673847</v>
      </c>
      <c r="M75" s="1">
        <v>0.69720441394159982</v>
      </c>
      <c r="O75" s="25">
        <v>302.78059139616181</v>
      </c>
      <c r="Q75" s="1">
        <v>0.22710044572171606</v>
      </c>
      <c r="S75" s="23">
        <f>(1 / ((1 + (d_c)) ^ (J75)))</f>
        <v>0.12261879557071313</v>
      </c>
      <c r="T75" s="23">
        <f>(1 / ((1 + (d_e)) ^ (J75)))</f>
        <v>0.12261879557071313</v>
      </c>
      <c r="U75" s="24"/>
      <c r="V75" s="23">
        <f t="shared" ref="V75:V79" si="77">2/3</f>
        <v>0.66666666666666663</v>
      </c>
      <c r="W75" s="33"/>
      <c r="X75" s="31">
        <f t="shared" si="70"/>
        <v>8.174586371380875E-2</v>
      </c>
      <c r="Y75" s="31">
        <f t="shared" si="71"/>
        <v>8.174586371380875E-2</v>
      </c>
    </row>
    <row r="76" spans="10:25" x14ac:dyDescent="0.2">
      <c r="J76" s="16">
        <f t="shared" si="64"/>
        <v>72</v>
      </c>
      <c r="K76" s="1" cm="1">
        <f t="array" ref="K76:M76">MMULT(K75:M75,$D$4:$F$6)</f>
        <v>1.2849133413519878E-5</v>
      </c>
      <c r="L76" s="1">
        <v>0.29738102954252205</v>
      </c>
      <c r="M76" s="1">
        <v>0.70260612132406497</v>
      </c>
      <c r="O76" s="25">
        <v>297.3810552407889</v>
      </c>
      <c r="Q76" s="1">
        <v>0.22304862129030503</v>
      </c>
      <c r="S76" s="23">
        <f>(1 / ((1 + (d_c)) ^ (J76)))</f>
        <v>0.1190473743404982</v>
      </c>
      <c r="T76" s="23">
        <f>(1 / ((1 + (d_e)) ^ (J76)))</f>
        <v>0.1190473743404982</v>
      </c>
      <c r="U76" s="24"/>
      <c r="V76" s="22">
        <f t="shared" ref="V76:V79" si="78">4/3</f>
        <v>1.3333333333333333</v>
      </c>
      <c r="W76" s="33"/>
      <c r="X76" s="31">
        <f t="shared" si="70"/>
        <v>0.15872983245399758</v>
      </c>
      <c r="Y76" s="31">
        <f t="shared" si="71"/>
        <v>0.15872983245399758</v>
      </c>
    </row>
    <row r="77" spans="10:25" x14ac:dyDescent="0.2">
      <c r="J77" s="16">
        <f t="shared" si="64"/>
        <v>73</v>
      </c>
      <c r="K77" s="1" cm="1">
        <f t="array" ref="K77:M77">MMULT(K76:M76,$D$4:$F$6)</f>
        <v>1.0988578895242198E-5</v>
      </c>
      <c r="L77" s="1">
        <v>0.29207752515589452</v>
      </c>
      <c r="M77" s="1">
        <v>0.70791148626521072</v>
      </c>
      <c r="O77" s="25">
        <v>292.07754713305235</v>
      </c>
      <c r="Q77" s="1">
        <v>0.21906913244581616</v>
      </c>
      <c r="S77" s="23">
        <f>(1 / ((1 + (d_c)) ^ (J77)))</f>
        <v>0.11557997508786232</v>
      </c>
      <c r="T77" s="23">
        <f>(1 / ((1 + (d_e)) ^ (J77)))</f>
        <v>0.11557997508786232</v>
      </c>
      <c r="U77" s="24"/>
      <c r="V77" s="23">
        <f t="shared" ref="V77:V79" si="79">2/3</f>
        <v>0.66666666666666663</v>
      </c>
      <c r="W77" s="33"/>
      <c r="X77" s="31">
        <f t="shared" si="70"/>
        <v>7.7053316725241544E-2</v>
      </c>
      <c r="Y77" s="31">
        <f t="shared" si="71"/>
        <v>7.7053316725241544E-2</v>
      </c>
    </row>
    <row r="78" spans="10:25" x14ac:dyDescent="0.2">
      <c r="J78" s="16">
        <f t="shared" si="64"/>
        <v>74</v>
      </c>
      <c r="K78" s="1" cm="1">
        <f t="array" ref="K78:M78">MMULT(K77:M77,$D$4:$F$6)</f>
        <v>9.3974326712111268E-6</v>
      </c>
      <c r="L78" s="1">
        <v>0.28686837853100094</v>
      </c>
      <c r="M78" s="1">
        <v>0.71312222403632841</v>
      </c>
      <c r="O78" s="25">
        <v>286.86839732586628</v>
      </c>
      <c r="Q78" s="1">
        <v>0.21516068133092192</v>
      </c>
      <c r="S78" s="23">
        <f>(1 / ((1 + (d_c)) ^ (J78)))</f>
        <v>0.11221356804646829</v>
      </c>
      <c r="T78" s="23">
        <f>(1 / ((1 + (d_e)) ^ (J78)))</f>
        <v>0.11221356804646829</v>
      </c>
      <c r="U78" s="24"/>
      <c r="V78" s="22">
        <f t="shared" ref="V78:V79" si="80">4/3</f>
        <v>1.3333333333333333</v>
      </c>
      <c r="W78" s="33"/>
      <c r="X78" s="31">
        <f t="shared" si="70"/>
        <v>0.14961809072862436</v>
      </c>
      <c r="Y78" s="31">
        <f t="shared" si="71"/>
        <v>0.14961809072862436</v>
      </c>
    </row>
    <row r="79" spans="10:25" x14ac:dyDescent="0.2">
      <c r="J79" s="16">
        <f t="shared" si="64"/>
        <v>75</v>
      </c>
      <c r="K79" s="1" cm="1">
        <f t="array" ref="K79:M79">MMULT(K78:M78,$D$4:$F$6)</f>
        <v>8.0366844204197551E-6</v>
      </c>
      <c r="L79" s="1">
        <v>0.28175194350371657</v>
      </c>
      <c r="M79" s="1">
        <v>0.71824001981186358</v>
      </c>
      <c r="O79" s="25">
        <v>281.75195957708542</v>
      </c>
      <c r="Q79" s="1">
        <v>0.21132199431220786</v>
      </c>
      <c r="S79" s="23">
        <f>(1 / ((1 + (d_c)) ^ (J79)))</f>
        <v>0.10894521169560026</v>
      </c>
      <c r="T79" s="23">
        <f>(1 / ((1 + (d_e)) ^ (J79)))</f>
        <v>0.10894521169560026</v>
      </c>
      <c r="U79" s="24"/>
      <c r="V79" s="23">
        <f>1/3</f>
        <v>0.33333333333333331</v>
      </c>
      <c r="W79" s="32"/>
      <c r="X79" s="31">
        <f t="shared" si="70"/>
        <v>3.6315070565200086E-2</v>
      </c>
      <c r="Y79" s="31">
        <f t="shared" si="71"/>
        <v>3.6315070565200086E-2</v>
      </c>
    </row>
  </sheetData>
  <mergeCells count="5">
    <mergeCell ref="S1:T1"/>
    <mergeCell ref="J1:M1"/>
    <mergeCell ref="E41:G41"/>
    <mergeCell ref="E42:G42"/>
    <mergeCell ref="E43:G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C80C-CE66-D748-A659-E730FFE09C4F}">
  <dimension ref="A1:AB79"/>
  <sheetViews>
    <sheetView zoomScale="193" zoomScaleNormal="193" workbookViewId="0">
      <selection activeCell="AB4" sqref="AB4"/>
    </sheetView>
  </sheetViews>
  <sheetFormatPr baseColWidth="10" defaultRowHeight="16" x14ac:dyDescent="0.2"/>
  <cols>
    <col min="1" max="1" width="10.83203125" style="1"/>
    <col min="2" max="3" width="8.6640625" style="1" customWidth="1"/>
    <col min="4" max="6" width="17" style="1" customWidth="1"/>
    <col min="7" max="8" width="8.6640625" style="1" customWidth="1"/>
    <col min="9" max="9" width="10.83203125" style="1"/>
    <col min="10" max="10" width="10.83203125" style="16"/>
    <col min="11" max="13" width="10.83203125" style="1"/>
    <col min="14" max="14" width="1.83203125" style="1" customWidth="1"/>
    <col min="15" max="15" width="10.83203125" style="1"/>
    <col min="16" max="16" width="2.83203125" style="1" customWidth="1"/>
    <col min="17" max="17" width="10.83203125" style="1"/>
    <col min="18" max="18" width="2.83203125" style="1" customWidth="1"/>
    <col min="19" max="20" width="10.83203125" style="1"/>
    <col min="21" max="21" width="2.33203125" style="15" customWidth="1"/>
    <col min="22" max="22" width="10.83203125" style="1"/>
    <col min="23" max="23" width="2.6640625" style="1" customWidth="1"/>
    <col min="24" max="24" width="10.83203125" style="30"/>
    <col min="25" max="25" width="10.83203125" style="1"/>
    <col min="26" max="26" width="2.5" style="1" customWidth="1"/>
    <col min="27" max="27" width="15.83203125" style="1" customWidth="1"/>
    <col min="28" max="16384" width="10.83203125" style="1"/>
  </cols>
  <sheetData>
    <row r="1" spans="1:28" ht="51" x14ac:dyDescent="0.2">
      <c r="A1" s="18" t="s">
        <v>84</v>
      </c>
      <c r="J1" s="52" t="s">
        <v>85</v>
      </c>
      <c r="K1" s="52"/>
      <c r="L1" s="52"/>
      <c r="M1" s="52"/>
      <c r="N1" s="26"/>
      <c r="O1" s="27" t="s">
        <v>88</v>
      </c>
      <c r="P1" s="28"/>
      <c r="Q1" s="27" t="s">
        <v>89</v>
      </c>
      <c r="R1" s="29"/>
      <c r="S1" s="52" t="s">
        <v>90</v>
      </c>
      <c r="T1" s="52"/>
      <c r="U1" s="26"/>
      <c r="V1" s="27" t="s">
        <v>91</v>
      </c>
      <c r="W1" s="29"/>
      <c r="X1" s="27" t="s">
        <v>92</v>
      </c>
      <c r="Y1" s="27" t="s">
        <v>93</v>
      </c>
      <c r="Z1" s="28"/>
    </row>
    <row r="2" spans="1:28" x14ac:dyDescent="0.2">
      <c r="A2" s="18"/>
      <c r="J2" s="19"/>
      <c r="K2" s="19"/>
      <c r="L2" s="19"/>
      <c r="M2" s="19"/>
      <c r="N2" s="19"/>
      <c r="AA2" s="18" t="s">
        <v>94</v>
      </c>
      <c r="AB2" s="1" cm="1">
        <f t="array" ref="AB2">MMULT(TRANSPOSE(w_c_trtB),tot_cost_trtB)</f>
        <v>21517.470302169848</v>
      </c>
    </row>
    <row r="3" spans="1:28" ht="17" thickBot="1" x14ac:dyDescent="0.25">
      <c r="B3" s="6" t="s">
        <v>77</v>
      </c>
      <c r="C3" s="6" t="s">
        <v>0</v>
      </c>
      <c r="D3" s="6" t="s">
        <v>1</v>
      </c>
      <c r="E3" s="6" t="s">
        <v>2</v>
      </c>
      <c r="F3" s="6" t="s">
        <v>3</v>
      </c>
      <c r="G3" s="14"/>
      <c r="H3" s="14"/>
      <c r="I3" s="14"/>
      <c r="J3" s="21" t="s">
        <v>81</v>
      </c>
      <c r="K3" s="6" t="s">
        <v>1</v>
      </c>
      <c r="L3" s="6" t="s">
        <v>2</v>
      </c>
      <c r="M3" s="6" t="s">
        <v>3</v>
      </c>
      <c r="N3" s="14"/>
      <c r="O3" s="6" t="s">
        <v>141</v>
      </c>
      <c r="Q3" s="6" t="s">
        <v>142</v>
      </c>
      <c r="S3" s="6" t="s">
        <v>143</v>
      </c>
      <c r="T3" s="6" t="s">
        <v>137</v>
      </c>
      <c r="U3" s="14"/>
      <c r="V3" s="6" t="s">
        <v>144</v>
      </c>
      <c r="W3" s="14"/>
      <c r="X3" s="6" t="s">
        <v>145</v>
      </c>
      <c r="Y3" s="6" t="s">
        <v>146</v>
      </c>
      <c r="AA3" s="18" t="s">
        <v>95</v>
      </c>
      <c r="AB3" s="1" cm="1">
        <f t="array" ref="AB3">MMULT(TRANSPOSE(w_e_trtB),tot_qaly_trtB)</f>
        <v>17.5247879842718</v>
      </c>
    </row>
    <row r="4" spans="1:28" x14ac:dyDescent="0.2">
      <c r="B4" s="4" t="s">
        <v>11</v>
      </c>
      <c r="C4" s="4" t="s">
        <v>1</v>
      </c>
      <c r="D4" s="5">
        <f>1-p_HS_trtB-p_HD</f>
        <v>0.86819999999999997</v>
      </c>
      <c r="E4" s="46">
        <f>p_HS_trtB</f>
        <v>0.125</v>
      </c>
      <c r="F4" s="46">
        <f>p_HD</f>
        <v>6.7999999999999996E-3</v>
      </c>
      <c r="G4" s="15"/>
      <c r="H4" s="15"/>
      <c r="I4" s="15"/>
      <c r="J4" s="16">
        <v>0</v>
      </c>
      <c r="K4" s="1">
        <v>1</v>
      </c>
      <c r="L4" s="1">
        <v>0</v>
      </c>
      <c r="M4" s="1">
        <v>0</v>
      </c>
      <c r="O4" s="25" cm="1">
        <f t="array" ref="O4:O79">MMULT(K4:M79,D13:D15)</f>
        <v>1000</v>
      </c>
      <c r="Q4" s="1" cm="1">
        <f t="array" ref="Q4:Q79">MMULT(K4:M79,E13:E15)</f>
        <v>1</v>
      </c>
      <c r="S4" s="23">
        <f>(1 / ((1 + (d_c)) ^ (J4)))</f>
        <v>1</v>
      </c>
      <c r="T4" s="23">
        <f>(1 / ((1 + (d_e)) ^ (J4)))</f>
        <v>1</v>
      </c>
      <c r="U4" s="24"/>
      <c r="V4" s="22">
        <f>1/3</f>
        <v>0.33333333333333331</v>
      </c>
      <c r="W4" s="32"/>
      <c r="X4" s="31">
        <f>S4*V4</f>
        <v>0.33333333333333331</v>
      </c>
      <c r="Y4" s="31">
        <f>T4*V4</f>
        <v>0.33333333333333331</v>
      </c>
    </row>
    <row r="5" spans="1:28" x14ac:dyDescent="0.2">
      <c r="B5" s="2" t="s">
        <v>11</v>
      </c>
      <c r="C5" s="2" t="s">
        <v>2</v>
      </c>
      <c r="D5" s="47">
        <v>0</v>
      </c>
      <c r="E5" s="3">
        <f>1 - p_SD</f>
        <v>0.98216000000000003</v>
      </c>
      <c r="F5" s="47">
        <f>p_SD</f>
        <v>1.7840000000000002E-2</v>
      </c>
      <c r="G5" s="15"/>
      <c r="H5" s="15"/>
      <c r="I5" s="15"/>
      <c r="J5" s="16">
        <f>J4+1</f>
        <v>1</v>
      </c>
      <c r="K5" s="1" cm="1">
        <f t="array" ref="K5:M5">MMULT(K4:M4,$D$4:$F$6)</f>
        <v>0.86819999999999997</v>
      </c>
      <c r="L5" s="1">
        <v>0.125</v>
      </c>
      <c r="M5" s="1">
        <v>6.7999999999999996E-3</v>
      </c>
      <c r="O5" s="25">
        <v>993.19999999999993</v>
      </c>
      <c r="Q5" s="1">
        <v>0.96194999999999997</v>
      </c>
      <c r="S5" s="23">
        <f>(1 / ((1 + (d_c)) ^ (J5)))</f>
        <v>0.970873786407767</v>
      </c>
      <c r="T5" s="23">
        <f>(1 / ((1 + (d_e)) ^ (J5)))</f>
        <v>0.970873786407767</v>
      </c>
      <c r="U5" s="24"/>
      <c r="V5" s="23">
        <f>2/3</f>
        <v>0.66666666666666663</v>
      </c>
      <c r="W5" s="33"/>
      <c r="X5" s="31">
        <f t="shared" ref="X5:X68" si="0">S5*V5</f>
        <v>0.6472491909385113</v>
      </c>
      <c r="Y5" s="31">
        <f t="shared" ref="Y5:Y68" si="1">T5*V5</f>
        <v>0.6472491909385113</v>
      </c>
    </row>
    <row r="6" spans="1:28" x14ac:dyDescent="0.2">
      <c r="B6" s="2" t="s">
        <v>11</v>
      </c>
      <c r="C6" s="2" t="s">
        <v>3</v>
      </c>
      <c r="D6" s="47">
        <v>0</v>
      </c>
      <c r="E6" s="47">
        <v>0</v>
      </c>
      <c r="F6" s="3">
        <v>1</v>
      </c>
      <c r="G6" s="15"/>
      <c r="H6" s="15"/>
      <c r="I6" s="17"/>
      <c r="J6" s="16">
        <f t="shared" ref="J6:J7" si="2">J5+1</f>
        <v>2</v>
      </c>
      <c r="K6" s="1" cm="1">
        <f t="array" ref="K6:M6">MMULT(K5:M5,$D$4:$F$6)</f>
        <v>0.75377123999999995</v>
      </c>
      <c r="L6" s="1">
        <v>0.231295</v>
      </c>
      <c r="M6" s="1">
        <v>1.4933760000000001E-2</v>
      </c>
      <c r="O6" s="25">
        <v>985.06623999999988</v>
      </c>
      <c r="Q6" s="1">
        <v>0.92724248999999992</v>
      </c>
      <c r="S6" s="23">
        <f>(1 / ((1 + (d_c)) ^ (J6)))</f>
        <v>0.94259590913375435</v>
      </c>
      <c r="T6" s="23">
        <f>(1 / ((1 + (d_e)) ^ (J6)))</f>
        <v>0.94259590913375435</v>
      </c>
      <c r="U6" s="24"/>
      <c r="V6" s="22">
        <f t="shared" ref="V6:V37" si="3">4/3</f>
        <v>1.3333333333333333</v>
      </c>
      <c r="W6" s="33"/>
      <c r="X6" s="31">
        <f t="shared" si="0"/>
        <v>1.2567945455116725</v>
      </c>
      <c r="Y6" s="31">
        <f t="shared" si="1"/>
        <v>1.2567945455116725</v>
      </c>
    </row>
    <row r="7" spans="1:28" x14ac:dyDescent="0.2">
      <c r="J7" s="16">
        <f t="shared" si="2"/>
        <v>3</v>
      </c>
      <c r="K7" s="1" cm="1">
        <f t="array" ref="K7:M7">MMULT(K6:M6,$D$4:$F$6)</f>
        <v>0.65442419056799994</v>
      </c>
      <c r="L7" s="1">
        <v>0.32139010220000003</v>
      </c>
      <c r="M7" s="1">
        <v>2.4185707232E-2</v>
      </c>
      <c r="O7" s="25">
        <v>975.81429276799997</v>
      </c>
      <c r="Q7" s="1">
        <v>0.89546676721799989</v>
      </c>
      <c r="S7" s="23">
        <f>(1 / ((1 + (d_c)) ^ (J7)))</f>
        <v>0.91514165935315961</v>
      </c>
      <c r="T7" s="23">
        <f>(1 / ((1 + (d_e)) ^ (J7)))</f>
        <v>0.91514165935315961</v>
      </c>
      <c r="U7" s="24"/>
      <c r="V7" s="23">
        <f t="shared" ref="V7:V38" si="4">2/3</f>
        <v>0.66666666666666663</v>
      </c>
      <c r="W7" s="33"/>
      <c r="X7" s="31">
        <f t="shared" si="0"/>
        <v>0.61009443956877307</v>
      </c>
      <c r="Y7" s="31">
        <f t="shared" si="1"/>
        <v>0.61009443956877307</v>
      </c>
    </row>
    <row r="8" spans="1:28" x14ac:dyDescent="0.2">
      <c r="A8" s="14"/>
      <c r="B8" s="15"/>
      <c r="C8" s="15"/>
      <c r="D8" s="15"/>
      <c r="E8" s="15"/>
      <c r="F8" s="15"/>
      <c r="G8" s="15"/>
      <c r="H8" s="15"/>
      <c r="J8" s="16">
        <f>J7+1</f>
        <v>4</v>
      </c>
      <c r="K8" s="1" cm="1">
        <f t="array" ref="K8:M8">MMULT(K7:M7,$D$4:$F$6)</f>
        <v>0.56817108225113755</v>
      </c>
      <c r="L8" s="1">
        <v>0.39745952659775208</v>
      </c>
      <c r="M8" s="1">
        <v>3.4369391151110401E-2</v>
      </c>
      <c r="O8" s="25">
        <v>965.63060884888966</v>
      </c>
      <c r="Q8" s="1">
        <v>0.86626572719945161</v>
      </c>
      <c r="S8" s="23">
        <f>(1 / ((1 + (d_c)) ^ (J8)))</f>
        <v>0.888487047915689</v>
      </c>
      <c r="T8" s="23">
        <f>(1 / ((1 + (d_e)) ^ (J8)))</f>
        <v>0.888487047915689</v>
      </c>
      <c r="U8" s="24"/>
      <c r="V8" s="22">
        <f t="shared" ref="V8:V39" si="5">4/3</f>
        <v>1.3333333333333333</v>
      </c>
      <c r="W8" s="33"/>
      <c r="X8" s="31">
        <f t="shared" si="0"/>
        <v>1.1846493972209187</v>
      </c>
      <c r="Y8" s="31">
        <f t="shared" si="1"/>
        <v>1.1846493972209187</v>
      </c>
    </row>
    <row r="9" spans="1:28" x14ac:dyDescent="0.2">
      <c r="A9" s="15"/>
      <c r="B9" s="20"/>
      <c r="C9" s="20"/>
      <c r="D9" s="20"/>
      <c r="E9" s="20"/>
      <c r="F9" s="20"/>
      <c r="G9" s="20"/>
      <c r="H9" s="20"/>
      <c r="I9" s="20"/>
      <c r="J9" s="16">
        <f>J8+1</f>
        <v>5</v>
      </c>
      <c r="K9" s="1" cm="1">
        <f t="array" ref="K9:M9">MMULT(K8:M8,$D$4:$F$6)</f>
        <v>0.4932861336104376</v>
      </c>
      <c r="L9" s="1">
        <v>0.46139023392464035</v>
      </c>
      <c r="M9" s="1">
        <v>4.5323632464922034E-2</v>
      </c>
      <c r="O9" s="25">
        <v>954.67636753507804</v>
      </c>
      <c r="Q9" s="1">
        <v>0.83932880905391793</v>
      </c>
      <c r="S9" s="23">
        <f>(1 / ((1 + (d_c)) ^ (J9)))</f>
        <v>0.86260878438416411</v>
      </c>
      <c r="T9" s="23">
        <f>(1 / ((1 + (d_e)) ^ (J9)))</f>
        <v>0.86260878438416411</v>
      </c>
      <c r="U9" s="24"/>
      <c r="V9" s="23">
        <f t="shared" ref="V9:V40" si="6">2/3</f>
        <v>0.66666666666666663</v>
      </c>
      <c r="W9" s="33"/>
      <c r="X9" s="31">
        <f t="shared" si="0"/>
        <v>0.575072522922776</v>
      </c>
      <c r="Y9" s="31">
        <f t="shared" si="1"/>
        <v>0.575072522922776</v>
      </c>
    </row>
    <row r="10" spans="1:28" x14ac:dyDescent="0.2">
      <c r="A10" s="14" t="s">
        <v>86</v>
      </c>
      <c r="B10" s="34"/>
      <c r="C10" s="34"/>
      <c r="D10" s="34"/>
      <c r="E10" s="34"/>
      <c r="F10" s="34"/>
      <c r="G10" s="34"/>
      <c r="H10" s="34"/>
      <c r="I10" s="13"/>
      <c r="J10" s="16">
        <f t="shared" ref="J10:J62" si="7">J9+1</f>
        <v>6</v>
      </c>
      <c r="K10" s="1" cm="1">
        <f t="array" ref="K10:M10">MMULT(K9:M9,$D$4:$F$6)</f>
        <v>0.42827102120058191</v>
      </c>
      <c r="L10" s="1">
        <v>0.51481979885272944</v>
      </c>
      <c r="M10" s="1">
        <v>5.6909179946688593E-2</v>
      </c>
      <c r="O10" s="25">
        <v>943.0908200533114</v>
      </c>
      <c r="Q10" s="1">
        <v>0.81438587034012899</v>
      </c>
      <c r="S10" s="23">
        <f>(1 / ((1 + (d_c)) ^ (J10)))</f>
        <v>0.83748425668365445</v>
      </c>
      <c r="T10" s="23">
        <f>(1 / ((1 + (d_e)) ^ (J10)))</f>
        <v>0.83748425668365445</v>
      </c>
      <c r="U10" s="24"/>
      <c r="V10" s="22">
        <f t="shared" ref="V10:V41" si="8">4/3</f>
        <v>1.3333333333333333</v>
      </c>
      <c r="W10" s="33"/>
      <c r="X10" s="31">
        <f t="shared" si="0"/>
        <v>1.1166456755782059</v>
      </c>
      <c r="Y10" s="31">
        <f t="shared" si="1"/>
        <v>1.1166456755782059</v>
      </c>
    </row>
    <row r="11" spans="1:28" x14ac:dyDescent="0.2">
      <c r="A11" s="15"/>
      <c r="B11" s="20"/>
      <c r="C11" s="20"/>
      <c r="D11" s="20"/>
      <c r="E11" s="20"/>
      <c r="F11" s="20"/>
      <c r="G11" s="20"/>
      <c r="H11" s="34"/>
      <c r="I11" s="13"/>
      <c r="J11" s="16">
        <f t="shared" si="7"/>
        <v>7</v>
      </c>
      <c r="K11" s="1" cm="1">
        <f t="array" ref="K11:M11">MMULT(K10:M10,$D$4:$F$6)</f>
        <v>0.37182490060634521</v>
      </c>
      <c r="L11" s="1">
        <v>0.55916929129126958</v>
      </c>
      <c r="M11" s="1">
        <v>6.9005808102385241E-2</v>
      </c>
      <c r="O11" s="25">
        <v>930.99419189761477</v>
      </c>
      <c r="Q11" s="1">
        <v>0.79120186907479739</v>
      </c>
      <c r="S11" s="23">
        <f>(1 / ((1 + (d_c)) ^ (J11)))</f>
        <v>0.81309151134335378</v>
      </c>
      <c r="T11" s="23">
        <f>(1 / ((1 + (d_e)) ^ (J11)))</f>
        <v>0.81309151134335378</v>
      </c>
      <c r="U11" s="24"/>
      <c r="V11" s="23">
        <f t="shared" ref="V11:V42" si="9">2/3</f>
        <v>0.66666666666666663</v>
      </c>
      <c r="W11" s="33"/>
      <c r="X11" s="31">
        <f t="shared" si="0"/>
        <v>0.54206100756223585</v>
      </c>
      <c r="Y11" s="31">
        <f t="shared" si="1"/>
        <v>0.54206100756223585</v>
      </c>
    </row>
    <row r="12" spans="1:28" ht="17" thickBot="1" x14ac:dyDescent="0.25">
      <c r="A12" s="15"/>
      <c r="B12" s="6" t="s">
        <v>77</v>
      </c>
      <c r="C12" s="6" t="s">
        <v>0</v>
      </c>
      <c r="D12" s="6" t="s">
        <v>72</v>
      </c>
      <c r="E12" s="6" t="s">
        <v>73</v>
      </c>
      <c r="F12" s="34"/>
      <c r="G12" s="34"/>
      <c r="H12" s="34"/>
      <c r="I12" s="13"/>
      <c r="J12" s="16">
        <f t="shared" si="7"/>
        <v>8</v>
      </c>
      <c r="K12" s="1" cm="1">
        <f t="array" ref="K12:M12">MMULT(K11:M11,$D$4:$F$6)</f>
        <v>0.32281837870642888</v>
      </c>
      <c r="L12" s="1">
        <v>0.59567182371042648</v>
      </c>
      <c r="M12" s="1">
        <v>8.1509797583144639E-2</v>
      </c>
      <c r="O12" s="25">
        <v>918.49020241685525</v>
      </c>
      <c r="Q12" s="1">
        <v>0.76957224648924871</v>
      </c>
      <c r="S12" s="23">
        <f>(1 / ((1 + (d_c)) ^ (J12)))</f>
        <v>0.78940923431393573</v>
      </c>
      <c r="T12" s="23">
        <f>(1 / ((1 + (d_e)) ^ (J12)))</f>
        <v>0.78940923431393573</v>
      </c>
      <c r="U12" s="24"/>
      <c r="V12" s="22">
        <f t="shared" ref="V12:V43" si="10">4/3</f>
        <v>1.3333333333333333</v>
      </c>
      <c r="W12" s="33"/>
      <c r="X12" s="31">
        <f t="shared" si="0"/>
        <v>1.0525456457519142</v>
      </c>
      <c r="Y12" s="31">
        <f t="shared" si="1"/>
        <v>1.0525456457519142</v>
      </c>
    </row>
    <row r="13" spans="1:28" x14ac:dyDescent="0.2">
      <c r="B13" s="4" t="s">
        <v>11</v>
      </c>
      <c r="C13" s="4" t="s">
        <v>1</v>
      </c>
      <c r="D13" s="4">
        <f>c_H_trtB</f>
        <v>1000</v>
      </c>
      <c r="E13" s="4">
        <f>u_H_trtB</f>
        <v>1</v>
      </c>
      <c r="F13" s="34"/>
      <c r="G13" s="34"/>
      <c r="H13" s="15"/>
      <c r="J13" s="16">
        <f t="shared" si="7"/>
        <v>9</v>
      </c>
      <c r="K13" s="1" cm="1">
        <f t="array" ref="K13:M13">MMULT(K12:M12,$D$4:$F$6)</f>
        <v>0.28027091639292157</v>
      </c>
      <c r="L13" s="1">
        <v>0.62539733571373612</v>
      </c>
      <c r="M13" s="1">
        <v>9.4331747893342366E-2</v>
      </c>
      <c r="O13" s="25">
        <v>905.66825210665763</v>
      </c>
      <c r="Q13" s="1">
        <v>0.7493189181782236</v>
      </c>
      <c r="S13" s="23">
        <f>(1 / ((1 + (d_c)) ^ (J13)))</f>
        <v>0.76641673234362695</v>
      </c>
      <c r="T13" s="23">
        <f>(1 / ((1 + (d_e)) ^ (J13)))</f>
        <v>0.76641673234362695</v>
      </c>
      <c r="U13" s="24"/>
      <c r="V13" s="23">
        <f t="shared" ref="V13:V44" si="11">2/3</f>
        <v>0.66666666666666663</v>
      </c>
      <c r="W13" s="33"/>
      <c r="X13" s="31">
        <f t="shared" si="0"/>
        <v>0.51094448822908456</v>
      </c>
      <c r="Y13" s="31">
        <f t="shared" si="1"/>
        <v>0.51094448822908456</v>
      </c>
    </row>
    <row r="14" spans="1:28" x14ac:dyDescent="0.2">
      <c r="A14" s="18"/>
      <c r="B14" s="2" t="s">
        <v>11</v>
      </c>
      <c r="C14" s="2" t="s">
        <v>2</v>
      </c>
      <c r="D14" s="2">
        <f>c_S_trtB</f>
        <v>1000</v>
      </c>
      <c r="E14" s="2">
        <f>u_S_trtB</f>
        <v>0.75</v>
      </c>
      <c r="F14" s="34"/>
      <c r="G14" s="34"/>
      <c r="H14" s="15"/>
      <c r="J14" s="16">
        <f t="shared" si="7"/>
        <v>10</v>
      </c>
      <c r="K14" s="1" cm="1">
        <f t="array" ref="K14:M14">MMULT(K13:M13,$D$4:$F$6)</f>
        <v>0.24333120961233448</v>
      </c>
      <c r="L14" s="1">
        <v>0.6492741117937183</v>
      </c>
      <c r="M14" s="1">
        <v>0.10739467859394729</v>
      </c>
      <c r="O14" s="25">
        <v>892.60532140605278</v>
      </c>
      <c r="Q14" s="1">
        <v>0.73028679345762315</v>
      </c>
      <c r="S14" s="23">
        <f>(1 / ((1 + (d_c)) ^ (J14)))</f>
        <v>0.74409391489672516</v>
      </c>
      <c r="T14" s="23">
        <f>(1 / ((1 + (d_e)) ^ (J14)))</f>
        <v>0.74409391489672516</v>
      </c>
      <c r="U14" s="24"/>
      <c r="V14" s="22">
        <f t="shared" ref="V14:V45" si="12">4/3</f>
        <v>1.3333333333333333</v>
      </c>
      <c r="W14" s="33"/>
      <c r="X14" s="31">
        <f t="shared" si="0"/>
        <v>0.99212521986230018</v>
      </c>
      <c r="Y14" s="31">
        <f t="shared" si="1"/>
        <v>0.99212521986230018</v>
      </c>
    </row>
    <row r="15" spans="1:28" x14ac:dyDescent="0.2">
      <c r="B15" s="2" t="s">
        <v>11</v>
      </c>
      <c r="C15" s="2" t="s">
        <v>3</v>
      </c>
      <c r="D15" s="2">
        <f>c_D_trtB</f>
        <v>0</v>
      </c>
      <c r="E15" s="2">
        <f>u_D_trtB</f>
        <v>0</v>
      </c>
      <c r="F15" s="15"/>
      <c r="G15" s="15"/>
      <c r="H15" s="15"/>
      <c r="J15" s="16">
        <f t="shared" si="7"/>
        <v>11</v>
      </c>
      <c r="K15" s="1" cm="1">
        <f t="array" ref="K15:M15">MMULT(K14:M14,$D$4:$F$6)</f>
        <v>0.21126015618542879</v>
      </c>
      <c r="L15" s="1">
        <v>0.6681074628408602</v>
      </c>
      <c r="M15" s="1">
        <v>0.1206323809737111</v>
      </c>
      <c r="O15" s="25">
        <v>879.36761902628905</v>
      </c>
      <c r="Q15" s="1">
        <v>0.71234075331607394</v>
      </c>
      <c r="S15" s="23">
        <f>(1 / ((1 + (d_c)) ^ (J15)))</f>
        <v>0.72242127659876232</v>
      </c>
      <c r="T15" s="23">
        <f>(1 / ((1 + (d_e)) ^ (J15)))</f>
        <v>0.72242127659876232</v>
      </c>
      <c r="U15" s="24"/>
      <c r="V15" s="23">
        <f t="shared" ref="V15:V46" si="13">2/3</f>
        <v>0.66666666666666663</v>
      </c>
      <c r="W15" s="33"/>
      <c r="X15" s="31">
        <f t="shared" si="0"/>
        <v>0.48161418439917486</v>
      </c>
      <c r="Y15" s="31">
        <f t="shared" si="1"/>
        <v>0.48161418439917486</v>
      </c>
    </row>
    <row r="16" spans="1:28" x14ac:dyDescent="0.2">
      <c r="J16" s="16">
        <f t="shared" si="7"/>
        <v>12</v>
      </c>
      <c r="K16" s="1" cm="1">
        <f t="array" ref="K16:M16">MMULT(K15:M15,$D$4:$F$6)</f>
        <v>0.18341606760018928</v>
      </c>
      <c r="L16" s="1">
        <v>0.68259594522695777</v>
      </c>
      <c r="M16" s="1">
        <v>0.13398798717285296</v>
      </c>
      <c r="O16" s="25">
        <v>866.01201282714703</v>
      </c>
      <c r="Q16" s="1">
        <v>0.6953630265204076</v>
      </c>
      <c r="S16" s="23">
        <f>(1 / ((1 + (d_c)) ^ (J16)))</f>
        <v>0.70137988019297326</v>
      </c>
      <c r="T16" s="23">
        <f>(1 / ((1 + (d_e)) ^ (J16)))</f>
        <v>0.70137988019297326</v>
      </c>
      <c r="U16" s="24"/>
      <c r="V16" s="22">
        <f t="shared" ref="V16:V47" si="14">4/3</f>
        <v>1.3333333333333333</v>
      </c>
      <c r="W16" s="33"/>
      <c r="X16" s="31">
        <f t="shared" si="0"/>
        <v>0.93517317359063101</v>
      </c>
      <c r="Y16" s="31">
        <f t="shared" si="1"/>
        <v>0.93517317359063101</v>
      </c>
    </row>
    <row r="17" spans="2:25" x14ac:dyDescent="0.2">
      <c r="J17" s="16">
        <f t="shared" si="7"/>
        <v>13</v>
      </c>
      <c r="K17" s="1" cm="1">
        <f t="array" ref="K17:M17">MMULT(K16:M16,$D$4:$F$6)</f>
        <v>0.15924182989048433</v>
      </c>
      <c r="L17" s="1">
        <v>0.69334544201413262</v>
      </c>
      <c r="M17" s="1">
        <v>0.14741272809538317</v>
      </c>
      <c r="O17" s="25">
        <v>852.58727190461695</v>
      </c>
      <c r="Q17" s="1">
        <v>0.67925091140108373</v>
      </c>
      <c r="S17" s="23">
        <f>(1 / ((1 + (d_c)) ^ (J17)))</f>
        <v>0.68095133999317792</v>
      </c>
      <c r="T17" s="23">
        <f>(1 / ((1 + (d_e)) ^ (J17)))</f>
        <v>0.68095133999317792</v>
      </c>
      <c r="U17" s="24"/>
      <c r="V17" s="23">
        <f t="shared" ref="V17:V48" si="15">2/3</f>
        <v>0.66666666666666663</v>
      </c>
      <c r="W17" s="33"/>
      <c r="X17" s="31">
        <f t="shared" si="0"/>
        <v>0.45396755999545191</v>
      </c>
      <c r="Y17" s="31">
        <f t="shared" si="1"/>
        <v>0.45396755999545191</v>
      </c>
    </row>
    <row r="18" spans="2:25" x14ac:dyDescent="0.2">
      <c r="J18" s="16">
        <f t="shared" si="7"/>
        <v>14</v>
      </c>
      <c r="K18" s="1" cm="1">
        <f t="array" ref="K18:M18">MMULT(K17:M17,$D$4:$F$6)</f>
        <v>0.1382537567109185</v>
      </c>
      <c r="L18" s="1">
        <v>0.70088138806491107</v>
      </c>
      <c r="M18" s="1">
        <v>0.1608648552241706</v>
      </c>
      <c r="O18" s="25">
        <v>839.13514477582964</v>
      </c>
      <c r="Q18" s="1">
        <v>0.66391479775960183</v>
      </c>
      <c r="S18" s="23">
        <f>(1 / ((1 + (d_c)) ^ (J18)))</f>
        <v>0.66111780581861923</v>
      </c>
      <c r="T18" s="23">
        <f>(1 / ((1 + (d_e)) ^ (J18)))</f>
        <v>0.66111780581861923</v>
      </c>
      <c r="U18" s="24"/>
      <c r="V18" s="22">
        <f t="shared" ref="V18:V49" si="16">4/3</f>
        <v>1.3333333333333333</v>
      </c>
      <c r="W18" s="33"/>
      <c r="X18" s="31">
        <f t="shared" si="0"/>
        <v>0.8814904077581589</v>
      </c>
      <c r="Y18" s="31">
        <f t="shared" si="1"/>
        <v>0.8814904077581589</v>
      </c>
    </row>
    <row r="19" spans="2:25" x14ac:dyDescent="0.2">
      <c r="B19" s="20"/>
      <c r="C19" s="20"/>
      <c r="D19" s="20"/>
      <c r="E19" s="20"/>
      <c r="F19" s="20"/>
      <c r="G19" s="15"/>
      <c r="J19" s="16">
        <f t="shared" si="7"/>
        <v>15</v>
      </c>
      <c r="K19" s="1" cm="1">
        <f t="array" ref="K19:M19">MMULT(K18:M18,$D$4:$F$6)</f>
        <v>0.12003191157641943</v>
      </c>
      <c r="L19" s="1">
        <v>0.70565938369069792</v>
      </c>
      <c r="M19" s="1">
        <v>0.17430870473288285</v>
      </c>
      <c r="O19" s="25">
        <v>825.69129526711743</v>
      </c>
      <c r="Q19" s="1">
        <v>0.64927644934444295</v>
      </c>
      <c r="S19" s="23">
        <f>(1 / ((1 + (d_c)) ^ (J19)))</f>
        <v>0.64186194739671765</v>
      </c>
      <c r="T19" s="23">
        <f>(1 / ((1 + (d_e)) ^ (J19)))</f>
        <v>0.64186194739671765</v>
      </c>
      <c r="U19" s="24"/>
      <c r="V19" s="23">
        <f t="shared" ref="V19:V50" si="17">2/3</f>
        <v>0.66666666666666663</v>
      </c>
      <c r="W19" s="33"/>
      <c r="X19" s="31">
        <f t="shared" si="0"/>
        <v>0.42790796493114508</v>
      </c>
      <c r="Y19" s="31">
        <f t="shared" si="1"/>
        <v>0.42790796493114508</v>
      </c>
    </row>
    <row r="20" spans="2:25" x14ac:dyDescent="0.2">
      <c r="B20" s="34"/>
      <c r="C20" s="34"/>
      <c r="D20" s="34"/>
      <c r="E20" s="34"/>
      <c r="F20" s="34"/>
      <c r="G20" s="15"/>
      <c r="J20" s="16">
        <f t="shared" si="7"/>
        <v>16</v>
      </c>
      <c r="K20" s="1" cm="1">
        <f t="array" ref="K20:M20">MMULT(K19:M19,$D$4:$F$6)</f>
        <v>0.10421170563064734</v>
      </c>
      <c r="L20" s="1">
        <v>0.70807440923270837</v>
      </c>
      <c r="M20" s="1">
        <v>0.18771388513664455</v>
      </c>
      <c r="O20" s="25">
        <v>812.28611486335569</v>
      </c>
      <c r="Q20" s="1">
        <v>0.63526751255517855</v>
      </c>
      <c r="S20" s="23">
        <f>(1 / ((1 + (d_c)) ^ (J20)))</f>
        <v>0.62316693922011435</v>
      </c>
      <c r="T20" s="23">
        <f>(1 / ((1 + (d_e)) ^ (J20)))</f>
        <v>0.62316693922011435</v>
      </c>
      <c r="U20" s="24"/>
      <c r="V20" s="22">
        <f t="shared" ref="V20:V51" si="18">4/3</f>
        <v>1.3333333333333333</v>
      </c>
      <c r="W20" s="33"/>
      <c r="X20" s="31">
        <f t="shared" si="0"/>
        <v>0.83088925229348576</v>
      </c>
      <c r="Y20" s="31">
        <f t="shared" si="1"/>
        <v>0.83088925229348576</v>
      </c>
    </row>
    <row r="21" spans="2:25" x14ac:dyDescent="0.2">
      <c r="B21" s="34"/>
      <c r="C21" s="34"/>
      <c r="D21" s="34"/>
      <c r="E21" s="34"/>
      <c r="F21" s="34"/>
      <c r="G21" s="15"/>
      <c r="J21" s="16">
        <f t="shared" si="7"/>
        <v>17</v>
      </c>
      <c r="K21" s="1" cm="1">
        <f t="array" ref="K21:M21">MMULT(K20:M20,$D$4:$F$6)</f>
        <v>9.0476602828528013E-2</v>
      </c>
      <c r="L21" s="1">
        <v>0.70846882497582786</v>
      </c>
      <c r="M21" s="1">
        <v>0.20105457219564449</v>
      </c>
      <c r="O21" s="25">
        <v>798.94542780435586</v>
      </c>
      <c r="Q21" s="1">
        <v>0.62182822156039885</v>
      </c>
      <c r="S21" s="23">
        <f>(1 / ((1 + (d_c)) ^ (J21)))</f>
        <v>0.60501644584477121</v>
      </c>
      <c r="T21" s="23">
        <f>(1 / ((1 + (d_e)) ^ (J21)))</f>
        <v>0.60501644584477121</v>
      </c>
      <c r="U21" s="24"/>
      <c r="V21" s="23">
        <f t="shared" ref="V21:V52" si="19">2/3</f>
        <v>0.66666666666666663</v>
      </c>
      <c r="W21" s="33"/>
      <c r="X21" s="31">
        <f t="shared" si="0"/>
        <v>0.40334429722984744</v>
      </c>
      <c r="Y21" s="31">
        <f t="shared" si="1"/>
        <v>0.40334429722984744</v>
      </c>
    </row>
    <row r="22" spans="2:25" x14ac:dyDescent="0.2">
      <c r="B22" s="34"/>
      <c r="C22" s="34"/>
      <c r="D22" s="34"/>
      <c r="E22" s="34"/>
      <c r="F22" s="34"/>
      <c r="G22" s="15"/>
      <c r="J22" s="16">
        <f t="shared" si="7"/>
        <v>18</v>
      </c>
      <c r="K22" s="1" cm="1">
        <f t="array" ref="K22:M22">MMULT(K21:M21,$D$4:$F$6)</f>
        <v>7.8551786575728019E-2</v>
      </c>
      <c r="L22" s="1">
        <v>0.70713931649182515</v>
      </c>
      <c r="M22" s="1">
        <v>0.21430889693244726</v>
      </c>
      <c r="O22" s="25">
        <v>785.69110306755317</v>
      </c>
      <c r="Q22" s="1">
        <v>0.60890627394459684</v>
      </c>
      <c r="S22" s="23">
        <f>(1 / ((1 + (d_c)) ^ (J22)))</f>
        <v>0.5873946076162827</v>
      </c>
      <c r="T22" s="23">
        <f>(1 / ((1 + (d_e)) ^ (J22)))</f>
        <v>0.5873946076162827</v>
      </c>
      <c r="U22" s="24"/>
      <c r="V22" s="22">
        <f t="shared" ref="V22:V53" si="20">4/3</f>
        <v>1.3333333333333333</v>
      </c>
      <c r="W22" s="33"/>
      <c r="X22" s="31">
        <f t="shared" si="0"/>
        <v>0.78319281015504361</v>
      </c>
      <c r="Y22" s="31">
        <f t="shared" si="1"/>
        <v>0.78319281015504361</v>
      </c>
    </row>
    <row r="23" spans="2:25" x14ac:dyDescent="0.2">
      <c r="B23" s="34"/>
      <c r="C23" s="34"/>
      <c r="D23" s="34"/>
      <c r="E23" s="34"/>
      <c r="F23" s="34"/>
      <c r="G23" s="15"/>
      <c r="J23" s="16">
        <f t="shared" si="7"/>
        <v>19</v>
      </c>
      <c r="K23" s="1" cm="1">
        <f t="array" ref="K23:M23">MMULT(K22:M22,$D$4:$F$6)</f>
        <v>6.8198661105047062E-2</v>
      </c>
      <c r="L23" s="1">
        <v>0.70434292440757706</v>
      </c>
      <c r="M23" s="1">
        <v>0.22745841448737636</v>
      </c>
      <c r="O23" s="25">
        <v>772.54158551262412</v>
      </c>
      <c r="Q23" s="1">
        <v>0.59645585441072979</v>
      </c>
      <c r="S23" s="23">
        <f>(1 / ((1 + (d_c)) ^ (J23)))</f>
        <v>0.57028602681192497</v>
      </c>
      <c r="T23" s="23">
        <f>(1 / ((1 + (d_e)) ^ (J23)))</f>
        <v>0.57028602681192497</v>
      </c>
      <c r="U23" s="24"/>
      <c r="V23" s="23">
        <f t="shared" ref="V23:V54" si="21">2/3</f>
        <v>0.66666666666666663</v>
      </c>
      <c r="W23" s="33"/>
      <c r="X23" s="31">
        <f t="shared" si="0"/>
        <v>0.3801906845412833</v>
      </c>
      <c r="Y23" s="31">
        <f t="shared" si="1"/>
        <v>0.3801906845412833</v>
      </c>
    </row>
    <row r="24" spans="2:25" x14ac:dyDescent="0.2">
      <c r="B24" s="34"/>
      <c r="C24" s="34"/>
      <c r="D24" s="34"/>
      <c r="E24" s="34"/>
      <c r="F24" s="34"/>
      <c r="G24" s="15"/>
      <c r="J24" s="16">
        <f t="shared" si="7"/>
        <v>20</v>
      </c>
      <c r="K24" s="1" cm="1">
        <f t="array" ref="K24:M24">MMULT(K23:M23,$D$4:$F$6)</f>
        <v>5.9210077571401856E-2</v>
      </c>
      <c r="L24" s="1">
        <v>0.7003022792742768</v>
      </c>
      <c r="M24" s="1">
        <v>0.24048764315432186</v>
      </c>
      <c r="O24" s="25">
        <v>759.5123568456786</v>
      </c>
      <c r="Q24" s="1">
        <v>0.58443678702710944</v>
      </c>
      <c r="S24" s="23">
        <f>(1 / ((1 + (d_c)) ^ (J24)))</f>
        <v>0.55367575418633497</v>
      </c>
      <c r="T24" s="23">
        <f>(1 / ((1 + (d_e)) ^ (J24)))</f>
        <v>0.55367575418633497</v>
      </c>
      <c r="U24" s="24"/>
      <c r="V24" s="22">
        <f t="shared" ref="V24:V55" si="22">4/3</f>
        <v>1.3333333333333333</v>
      </c>
      <c r="W24" s="33"/>
      <c r="X24" s="31">
        <f t="shared" si="0"/>
        <v>0.73823433891511325</v>
      </c>
      <c r="Y24" s="31">
        <f t="shared" si="1"/>
        <v>0.73823433891511325</v>
      </c>
    </row>
    <row r="25" spans="2:25" x14ac:dyDescent="0.2">
      <c r="B25" s="34"/>
      <c r="C25" s="34"/>
      <c r="D25" s="34"/>
      <c r="E25" s="34"/>
      <c r="F25" s="34"/>
      <c r="G25" s="15"/>
      <c r="J25" s="16">
        <f t="shared" si="7"/>
        <v>21</v>
      </c>
      <c r="K25" s="1" cm="1">
        <f t="array" ref="K25:M25">MMULT(K24:M24,$D$4:$F$6)</f>
        <v>5.1406189347491089E-2</v>
      </c>
      <c r="L25" s="1">
        <v>0.69521014630844902</v>
      </c>
      <c r="M25" s="1">
        <v>0.25338366434406051</v>
      </c>
      <c r="O25" s="25">
        <v>746.61633565594013</v>
      </c>
      <c r="Q25" s="1">
        <v>0.57281379907882779</v>
      </c>
      <c r="S25" s="23">
        <f>(1 / ((1 + (d_c)) ^ (J25)))</f>
        <v>0.5375492759090631</v>
      </c>
      <c r="T25" s="23">
        <f>(1 / ((1 + (d_e)) ^ (J25)))</f>
        <v>0.5375492759090631</v>
      </c>
      <c r="U25" s="24"/>
      <c r="V25" s="23">
        <f t="shared" ref="V25:V56" si="23">2/3</f>
        <v>0.66666666666666663</v>
      </c>
      <c r="W25" s="33"/>
      <c r="X25" s="31">
        <f t="shared" si="0"/>
        <v>0.35836618393937536</v>
      </c>
      <c r="Y25" s="31">
        <f t="shared" si="1"/>
        <v>0.35836618393937536</v>
      </c>
    </row>
    <row r="26" spans="2:25" x14ac:dyDescent="0.2">
      <c r="B26" s="34"/>
      <c r="C26" s="34"/>
      <c r="D26" s="34"/>
      <c r="E26" s="34"/>
      <c r="F26" s="34"/>
      <c r="G26" s="15"/>
      <c r="J26" s="16">
        <f t="shared" si="7"/>
        <v>22</v>
      </c>
      <c r="K26" s="1" cm="1">
        <f t="array" ref="K26:M26">MMULT(K25:M25,$D$4:$F$6)</f>
        <v>4.4630853591491763E-2</v>
      </c>
      <c r="L26" s="1">
        <v>0.68923337096674275</v>
      </c>
      <c r="M26" s="1">
        <v>0.2661357754417662</v>
      </c>
      <c r="O26" s="25">
        <v>733.86422455823458</v>
      </c>
      <c r="Q26" s="1">
        <v>0.56155588181654881</v>
      </c>
      <c r="S26" s="23">
        <f>(1 / ((1 + (d_c)) ^ (J26)))</f>
        <v>0.52189250088258554</v>
      </c>
      <c r="T26" s="23">
        <f>(1 / ((1 + (d_e)) ^ (J26)))</f>
        <v>0.52189250088258554</v>
      </c>
      <c r="U26" s="24"/>
      <c r="V26" s="22">
        <f t="shared" ref="V26:V57" si="24">4/3</f>
        <v>1.3333333333333333</v>
      </c>
      <c r="W26" s="33"/>
      <c r="X26" s="31">
        <f t="shared" si="0"/>
        <v>0.69585666784344735</v>
      </c>
      <c r="Y26" s="31">
        <f t="shared" si="1"/>
        <v>0.69585666784344735</v>
      </c>
    </row>
    <row r="27" spans="2:25" x14ac:dyDescent="0.2">
      <c r="B27" s="34"/>
      <c r="C27" s="34"/>
      <c r="D27" s="34"/>
      <c r="E27" s="34"/>
      <c r="F27" s="34"/>
      <c r="G27" s="15"/>
      <c r="J27" s="16">
        <f t="shared" si="7"/>
        <v>23</v>
      </c>
      <c r="K27" s="1" cm="1">
        <f t="array" ref="K27:M27">MMULT(K26:M26,$D$4:$F$6)</f>
        <v>3.8748507088133148E-2</v>
      </c>
      <c r="L27" s="1">
        <v>0.68251630432763255</v>
      </c>
      <c r="M27" s="1">
        <v>0.27873518858423502</v>
      </c>
      <c r="O27" s="25">
        <v>721.26481141576562</v>
      </c>
      <c r="Q27" s="1">
        <v>0.55063573533385757</v>
      </c>
      <c r="S27" s="23">
        <f>(1 / ((1 + (d_c)) ^ (J27)))</f>
        <v>0.50669174842969467</v>
      </c>
      <c r="T27" s="23">
        <f>(1 / ((1 + (d_e)) ^ (J27)))</f>
        <v>0.50669174842969467</v>
      </c>
      <c r="U27" s="24"/>
      <c r="V27" s="23">
        <f t="shared" ref="V27:V58" si="25">2/3</f>
        <v>0.66666666666666663</v>
      </c>
      <c r="W27" s="33"/>
      <c r="X27" s="31">
        <f t="shared" si="0"/>
        <v>0.33779449895312974</v>
      </c>
      <c r="Y27" s="31">
        <f t="shared" si="1"/>
        <v>0.33779449895312974</v>
      </c>
    </row>
    <row r="28" spans="2:25" x14ac:dyDescent="0.2">
      <c r="B28" s="34"/>
      <c r="C28" s="34"/>
      <c r="D28" s="34"/>
      <c r="E28" s="34"/>
      <c r="F28" s="34"/>
      <c r="G28" s="15"/>
      <c r="J28" s="16">
        <f t="shared" si="7"/>
        <v>24</v>
      </c>
      <c r="K28" s="1" cm="1">
        <f t="array" ref="K28:M28">MMULT(K27:M27,$D$4:$F$6)</f>
        <v>3.3641453853917196E-2</v>
      </c>
      <c r="L28" s="1">
        <v>0.67518377684444431</v>
      </c>
      <c r="M28" s="1">
        <v>0.29117476930163927</v>
      </c>
      <c r="O28" s="25">
        <v>708.82523069836157</v>
      </c>
      <c r="Q28" s="1">
        <v>0.54002928648725035</v>
      </c>
      <c r="S28" s="23">
        <f>(1 / ((1 + (d_c)) ^ (J28)))</f>
        <v>0.49193373633950943</v>
      </c>
      <c r="T28" s="23">
        <f>(1 / ((1 + (d_e)) ^ (J28)))</f>
        <v>0.49193373633950943</v>
      </c>
      <c r="U28" s="24"/>
      <c r="V28" s="22">
        <f t="shared" ref="V28:V59" si="26">4/3</f>
        <v>1.3333333333333333</v>
      </c>
      <c r="W28" s="33"/>
      <c r="X28" s="31">
        <f t="shared" si="0"/>
        <v>0.65591164845267924</v>
      </c>
      <c r="Y28" s="31">
        <f t="shared" si="1"/>
        <v>0.65591164845267924</v>
      </c>
    </row>
    <row r="29" spans="2:25" x14ac:dyDescent="0.2">
      <c r="B29" s="34"/>
      <c r="C29" s="34"/>
      <c r="D29" s="34"/>
      <c r="E29" s="34"/>
      <c r="F29" s="34"/>
      <c r="G29" s="15"/>
      <c r="J29" s="16">
        <f t="shared" si="7"/>
        <v>25</v>
      </c>
      <c r="K29" s="1" cm="1">
        <f t="array" ref="K29:M29">MMULT(K28:M28,$D$4:$F$6)</f>
        <v>2.9207510235970909E-2</v>
      </c>
      <c r="L29" s="1">
        <v>0.66734367999727906</v>
      </c>
      <c r="M29" s="1">
        <v>0.30344880976675082</v>
      </c>
      <c r="O29" s="25">
        <v>696.55119023324994</v>
      </c>
      <c r="Q29" s="1">
        <v>0.52971527023393017</v>
      </c>
      <c r="S29" s="23">
        <f>(1 / ((1 + (d_c)) ^ (J29)))</f>
        <v>0.47760556926165965</v>
      </c>
      <c r="T29" s="23">
        <f>(1 / ((1 + (d_e)) ^ (J29)))</f>
        <v>0.47760556926165965</v>
      </c>
      <c r="U29" s="24"/>
      <c r="V29" s="23">
        <f t="shared" ref="V29:V60" si="27">2/3</f>
        <v>0.66666666666666663</v>
      </c>
      <c r="W29" s="33"/>
      <c r="X29" s="31">
        <f t="shared" si="0"/>
        <v>0.31840371284110641</v>
      </c>
      <c r="Y29" s="31">
        <f t="shared" si="1"/>
        <v>0.31840371284110641</v>
      </c>
    </row>
    <row r="30" spans="2:25" x14ac:dyDescent="0.2">
      <c r="B30" s="34"/>
      <c r="C30" s="34"/>
      <c r="D30" s="34"/>
      <c r="E30" s="34"/>
      <c r="F30" s="34"/>
      <c r="G30" s="15"/>
      <c r="J30" s="16">
        <f t="shared" si="7"/>
        <v>26</v>
      </c>
      <c r="K30" s="1" cm="1">
        <f t="array" ref="K30:M30">MMULT(K29:M29,$D$4:$F$6)</f>
        <v>2.5357960386869941E-2</v>
      </c>
      <c r="L30" s="1">
        <v>0.65908920752562405</v>
      </c>
      <c r="M30" s="1">
        <v>0.3155528320875069</v>
      </c>
      <c r="O30" s="25">
        <v>684.44716791249402</v>
      </c>
      <c r="Q30" s="1">
        <v>0.51967486603108803</v>
      </c>
      <c r="S30" s="23">
        <f>(1 / ((1 + (d_c)) ^ (J30)))</f>
        <v>0.46369472743850448</v>
      </c>
      <c r="T30" s="23">
        <f>(1 / ((1 + (d_e)) ^ (J30)))</f>
        <v>0.46369472743850448</v>
      </c>
      <c r="U30" s="24"/>
      <c r="V30" s="22">
        <f t="shared" ref="V30:V61" si="28">4/3</f>
        <v>1.3333333333333333</v>
      </c>
      <c r="W30" s="33"/>
      <c r="X30" s="31">
        <f t="shared" si="0"/>
        <v>0.61825963658467264</v>
      </c>
      <c r="Y30" s="31">
        <f t="shared" si="1"/>
        <v>0.61825963658467264</v>
      </c>
    </row>
    <row r="31" spans="2:25" x14ac:dyDescent="0.2">
      <c r="B31" s="34"/>
      <c r="C31" s="34"/>
      <c r="D31" s="34"/>
      <c r="E31" s="34"/>
      <c r="F31" s="34"/>
      <c r="G31" s="15"/>
      <c r="J31" s="16">
        <f t="shared" si="7"/>
        <v>27</v>
      </c>
      <c r="K31" s="1" cm="1">
        <f t="array" ref="K31:M31">MMULT(K30:M30,$D$4:$F$6)</f>
        <v>2.2015781207880482E-2</v>
      </c>
      <c r="L31" s="1">
        <v>0.6505008011117257</v>
      </c>
      <c r="M31" s="1">
        <v>0.32748341768039474</v>
      </c>
      <c r="O31" s="25">
        <v>672.51658231960619</v>
      </c>
      <c r="Q31" s="1">
        <v>0.50989138204167472</v>
      </c>
      <c r="S31" s="23">
        <f>(1 / ((1 + (d_c)) ^ (J31)))</f>
        <v>0.45018905576553836</v>
      </c>
      <c r="T31" s="23">
        <f>(1 / ((1 + (d_e)) ^ (J31)))</f>
        <v>0.45018905576553836</v>
      </c>
      <c r="U31" s="24"/>
      <c r="V31" s="23">
        <f t="shared" ref="V31:V62" si="29">2/3</f>
        <v>0.66666666666666663</v>
      </c>
      <c r="W31" s="33"/>
      <c r="X31" s="31">
        <f t="shared" si="0"/>
        <v>0.30012603717702557</v>
      </c>
      <c r="Y31" s="31">
        <f t="shared" si="1"/>
        <v>0.30012603717702557</v>
      </c>
    </row>
    <row r="32" spans="2:25" x14ac:dyDescent="0.2">
      <c r="B32" s="34"/>
      <c r="C32" s="34"/>
      <c r="D32" s="34"/>
      <c r="E32" s="34"/>
      <c r="F32" s="34"/>
      <c r="G32" s="15"/>
      <c r="J32" s="16">
        <f t="shared" si="7"/>
        <v>28</v>
      </c>
      <c r="K32" s="1" cm="1">
        <f t="array" ref="K32:M32">MMULT(K31:M31,$D$4:$F$6)</f>
        <v>1.9114101244681835E-2</v>
      </c>
      <c r="L32" s="1">
        <v>0.64164783947087756</v>
      </c>
      <c r="M32" s="1">
        <v>0.33923805928444151</v>
      </c>
      <c r="O32" s="25">
        <v>660.76194071555938</v>
      </c>
      <c r="Q32" s="1">
        <v>0.50034998084783999</v>
      </c>
      <c r="S32" s="23">
        <f>(1 / ((1 + (d_c)) ^ (J32)))</f>
        <v>0.4370767531704256</v>
      </c>
      <c r="T32" s="23">
        <f>(1 / ((1 + (d_e)) ^ (J32)))</f>
        <v>0.4370767531704256</v>
      </c>
      <c r="U32" s="24"/>
      <c r="V32" s="22">
        <f t="shared" ref="V32:V79" si="30">4/3</f>
        <v>1.3333333333333333</v>
      </c>
      <c r="W32" s="33"/>
      <c r="X32" s="31">
        <f t="shared" si="0"/>
        <v>0.5827690042272341</v>
      </c>
      <c r="Y32" s="31">
        <f t="shared" si="1"/>
        <v>0.5827690042272341</v>
      </c>
    </row>
    <row r="33" spans="2:25" x14ac:dyDescent="0.2">
      <c r="B33" s="34"/>
      <c r="C33" s="34"/>
      <c r="D33" s="34"/>
      <c r="E33" s="34"/>
      <c r="F33" s="34"/>
      <c r="G33" s="15"/>
      <c r="J33" s="16">
        <f t="shared" si="7"/>
        <v>29</v>
      </c>
      <c r="K33" s="1" cm="1">
        <f t="array" ref="K33:M33">MMULT(K32:M32,$D$4:$F$6)</f>
        <v>1.6594862700632769E-2</v>
      </c>
      <c r="L33" s="1">
        <v>0.63259010467030241</v>
      </c>
      <c r="M33" s="1">
        <v>0.35081503262906583</v>
      </c>
      <c r="O33" s="25">
        <v>649.18496737093517</v>
      </c>
      <c r="Q33" s="1">
        <v>0.49103744120335957</v>
      </c>
      <c r="S33" s="23">
        <f>(1 / ((1 + (d_c)) ^ (J33)))</f>
        <v>0.42434636230138412</v>
      </c>
      <c r="T33" s="23">
        <f>(1 / ((1 + (d_e)) ^ (J33)))</f>
        <v>0.42434636230138412</v>
      </c>
      <c r="U33" s="24"/>
      <c r="V33" s="23">
        <f t="shared" ref="V33:V79" si="31">2/3</f>
        <v>0.66666666666666663</v>
      </c>
      <c r="W33" s="33"/>
      <c r="X33" s="31">
        <f t="shared" si="0"/>
        <v>0.28289757486758937</v>
      </c>
      <c r="Y33" s="31">
        <f t="shared" si="1"/>
        <v>0.28289757486758937</v>
      </c>
    </row>
    <row r="34" spans="2:25" x14ac:dyDescent="0.2">
      <c r="B34" s="34"/>
      <c r="C34" s="34"/>
      <c r="D34" s="34"/>
      <c r="E34" s="34"/>
      <c r="F34" s="34"/>
      <c r="G34" s="15"/>
      <c r="J34" s="16">
        <f t="shared" si="7"/>
        <v>30</v>
      </c>
      <c r="K34" s="1" cm="1">
        <f t="array" ref="K34:M34">MMULT(K33:M33,$D$4:$F$6)</f>
        <v>1.4407659796689369E-2</v>
      </c>
      <c r="L34" s="1">
        <v>0.62337905504056335</v>
      </c>
      <c r="M34" s="1">
        <v>0.36221328516274831</v>
      </c>
      <c r="O34" s="25">
        <v>637.7867148372527</v>
      </c>
      <c r="Q34" s="1">
        <v>0.48194195107711185</v>
      </c>
      <c r="S34" s="23">
        <f>(1 / ((1 + (d_c)) ^ (J34)))</f>
        <v>0.41198675951590691</v>
      </c>
      <c r="T34" s="23">
        <f>(1 / ((1 + (d_e)) ^ (J34)))</f>
        <v>0.41198675951590691</v>
      </c>
      <c r="U34" s="24"/>
      <c r="V34" s="22">
        <f t="shared" ref="V34:V79" si="32">4/3</f>
        <v>1.3333333333333333</v>
      </c>
      <c r="W34" s="33"/>
      <c r="X34" s="31">
        <f t="shared" si="0"/>
        <v>0.54931567935454251</v>
      </c>
      <c r="Y34" s="31">
        <f t="shared" si="1"/>
        <v>0.54931567935454251</v>
      </c>
    </row>
    <row r="35" spans="2:25" x14ac:dyDescent="0.2">
      <c r="B35" s="34"/>
      <c r="C35" s="34"/>
      <c r="D35" s="34"/>
      <c r="E35" s="34"/>
      <c r="F35" s="34"/>
      <c r="G35" s="15"/>
      <c r="J35" s="16">
        <f t="shared" si="7"/>
        <v>31</v>
      </c>
      <c r="K35" s="1" cm="1">
        <f t="array" ref="K35:M35">MMULT(K34:M34,$D$4:$F$6)</f>
        <v>1.250873023548571E-2</v>
      </c>
      <c r="L35" s="1">
        <v>0.61405893017322588</v>
      </c>
      <c r="M35" s="1">
        <v>0.37343233959128946</v>
      </c>
      <c r="O35" s="25">
        <v>626.56766040871162</v>
      </c>
      <c r="Q35" s="1">
        <v>0.47305292786540509</v>
      </c>
      <c r="S35" s="23">
        <f>(1 / ((1 + (d_c)) ^ (J35)))</f>
        <v>0.39998714516107459</v>
      </c>
      <c r="T35" s="23">
        <f>(1 / ((1 + (d_e)) ^ (J35)))</f>
        <v>0.39998714516107459</v>
      </c>
      <c r="U35" s="24"/>
      <c r="V35" s="23">
        <f t="shared" ref="V35:V79" si="33">2/3</f>
        <v>0.66666666666666663</v>
      </c>
      <c r="W35" s="33"/>
      <c r="X35" s="31">
        <f t="shared" si="0"/>
        <v>0.26665809677404972</v>
      </c>
      <c r="Y35" s="31">
        <f t="shared" si="1"/>
        <v>0.26665809677404972</v>
      </c>
    </row>
    <row r="36" spans="2:25" x14ac:dyDescent="0.2">
      <c r="B36" s="34"/>
      <c r="C36" s="34"/>
      <c r="D36" s="34"/>
      <c r="E36" s="34"/>
      <c r="F36" s="34"/>
      <c r="G36" s="15"/>
      <c r="J36" s="16">
        <f t="shared" si="7"/>
        <v>32</v>
      </c>
      <c r="K36" s="1" cm="1">
        <f t="array" ref="K36:M36">MMULT(K35:M35,$D$4:$F$6)</f>
        <v>1.0860079590448693E-2</v>
      </c>
      <c r="L36" s="1">
        <v>0.60466771013837128</v>
      </c>
      <c r="M36" s="1">
        <v>0.38447221027118111</v>
      </c>
      <c r="O36" s="25">
        <v>615.52778972881993</v>
      </c>
      <c r="Q36" s="1">
        <v>0.46436086219422718</v>
      </c>
      <c r="S36" s="23">
        <f>(1 / ((1 + (d_c)) ^ (J36)))</f>
        <v>0.38833703413696569</v>
      </c>
      <c r="T36" s="23">
        <f>(1 / ((1 + (d_e)) ^ (J36)))</f>
        <v>0.38833703413696569</v>
      </c>
      <c r="U36" s="24"/>
      <c r="V36" s="22">
        <f t="shared" ref="V36:V79" si="34">4/3</f>
        <v>1.3333333333333333</v>
      </c>
      <c r="W36" s="33"/>
      <c r="X36" s="31">
        <f t="shared" si="0"/>
        <v>0.51778271218262084</v>
      </c>
      <c r="Y36" s="31">
        <f t="shared" si="1"/>
        <v>0.51778271218262084</v>
      </c>
    </row>
    <row r="37" spans="2:25" x14ac:dyDescent="0.2">
      <c r="B37" s="34"/>
      <c r="C37" s="34"/>
      <c r="D37" s="34"/>
      <c r="E37" s="34"/>
      <c r="F37" s="34"/>
      <c r="G37" s="15"/>
      <c r="J37" s="16">
        <f t="shared" si="7"/>
        <v>33</v>
      </c>
      <c r="K37" s="1" cm="1">
        <f t="array" ref="K37:M37">MMULT(K36:M36,$D$4:$F$6)</f>
        <v>9.4287211004275544E-3</v>
      </c>
      <c r="L37" s="1">
        <v>0.59523794813830888</v>
      </c>
      <c r="M37" s="1">
        <v>0.3953333307612647</v>
      </c>
      <c r="O37" s="25">
        <v>604.6666692387364</v>
      </c>
      <c r="Q37" s="1">
        <v>0.45585718220415922</v>
      </c>
      <c r="S37" s="23">
        <f>(1 / ((1 + (d_c)) ^ (J37)))</f>
        <v>0.37702624673491814</v>
      </c>
      <c r="T37" s="23">
        <f>(1 / ((1 + (d_e)) ^ (J37)))</f>
        <v>0.37702624673491814</v>
      </c>
      <c r="U37" s="24"/>
      <c r="V37" s="23">
        <f t="shared" ref="V37:V79" si="35">2/3</f>
        <v>0.66666666666666663</v>
      </c>
      <c r="W37" s="33"/>
      <c r="X37" s="31">
        <f t="shared" si="0"/>
        <v>0.25135083115661205</v>
      </c>
      <c r="Y37" s="31">
        <f t="shared" si="1"/>
        <v>0.25135083115661205</v>
      </c>
    </row>
    <row r="38" spans="2:25" x14ac:dyDescent="0.2">
      <c r="B38" s="34"/>
      <c r="C38" s="34"/>
      <c r="D38" s="34"/>
      <c r="E38" s="34"/>
      <c r="F38" s="34"/>
      <c r="G38" s="15"/>
      <c r="J38" s="16">
        <f t="shared" si="7"/>
        <v>34</v>
      </c>
      <c r="K38" s="1" cm="1">
        <f t="array" ref="K38:M38">MMULT(K37:M37,$D$4:$F$6)</f>
        <v>8.1860156593912027E-3</v>
      </c>
      <c r="L38" s="1">
        <v>0.58579749328107489</v>
      </c>
      <c r="M38" s="1">
        <v>0.40601649105953502</v>
      </c>
      <c r="O38" s="25">
        <v>593.98350894046609</v>
      </c>
      <c r="Q38" s="1">
        <v>0.44753413562019734</v>
      </c>
      <c r="S38" s="23">
        <f>(1 / ((1 + (d_c)) ^ (J38)))</f>
        <v>0.36604489974263904</v>
      </c>
      <c r="T38" s="23">
        <f>(1 / ((1 + (d_e)) ^ (J38)))</f>
        <v>0.36604489974263904</v>
      </c>
      <c r="U38" s="24"/>
      <c r="V38" s="22">
        <f t="shared" ref="V38:V79" si="36">4/3</f>
        <v>1.3333333333333333</v>
      </c>
      <c r="W38" s="33"/>
      <c r="X38" s="31">
        <f t="shared" si="0"/>
        <v>0.48805986632351872</v>
      </c>
      <c r="Y38" s="31">
        <f t="shared" si="1"/>
        <v>0.48805986632351872</v>
      </c>
    </row>
    <row r="39" spans="2:25" x14ac:dyDescent="0.2">
      <c r="B39" s="34"/>
      <c r="C39" s="34"/>
      <c r="D39" s="34"/>
      <c r="E39" s="34"/>
      <c r="F39" s="34"/>
      <c r="G39" s="15"/>
      <c r="J39" s="16">
        <f t="shared" si="7"/>
        <v>35</v>
      </c>
      <c r="K39" s="1" cm="1">
        <f t="array" ref="K39:M39">MMULT(K38:M38,$D$4:$F$6)</f>
        <v>7.1070987954834422E-3</v>
      </c>
      <c r="L39" s="1">
        <v>0.57637011795836446</v>
      </c>
      <c r="M39" s="1">
        <v>0.41652278324615327</v>
      </c>
      <c r="O39" s="25">
        <v>583.47721675384787</v>
      </c>
      <c r="Q39" s="1">
        <v>0.43938468726425678</v>
      </c>
      <c r="S39" s="23">
        <f>(1 / ((1 + (d_c)) ^ (J39)))</f>
        <v>0.35538339780838735</v>
      </c>
      <c r="T39" s="23">
        <f>(1 / ((1 + (d_e)) ^ (J39)))</f>
        <v>0.35538339780838735</v>
      </c>
      <c r="U39" s="24"/>
      <c r="V39" s="23">
        <f t="shared" ref="V39:V79" si="37">2/3</f>
        <v>0.66666666666666663</v>
      </c>
      <c r="W39" s="33"/>
      <c r="X39" s="31">
        <f t="shared" si="0"/>
        <v>0.23692226520559156</v>
      </c>
      <c r="Y39" s="31">
        <f t="shared" si="1"/>
        <v>0.23692226520559156</v>
      </c>
    </row>
    <row r="40" spans="2:25" x14ac:dyDescent="0.2">
      <c r="B40" s="34"/>
      <c r="C40" s="34"/>
      <c r="D40" s="34"/>
      <c r="E40" s="34"/>
      <c r="F40" s="34"/>
      <c r="G40" s="15"/>
      <c r="J40" s="16">
        <f t="shared" si="7"/>
        <v>36</v>
      </c>
      <c r="K40" s="1" cm="1">
        <f t="array" ref="K40:M40">MMULT(K39:M39,$D$4:$F$6)</f>
        <v>6.1703831742387239E-3</v>
      </c>
      <c r="L40" s="1">
        <v>0.56697606240342269</v>
      </c>
      <c r="M40" s="1">
        <v>0.4268535544223398</v>
      </c>
      <c r="O40" s="25">
        <v>573.14644557766144</v>
      </c>
      <c r="Q40" s="1">
        <v>0.43140242997680572</v>
      </c>
      <c r="S40" s="23">
        <f>(1 / ((1 + (d_c)) ^ (J40)))</f>
        <v>0.34503242505668674</v>
      </c>
      <c r="T40" s="23">
        <f>(1 / ((1 + (d_e)) ^ (J40)))</f>
        <v>0.34503242505668674</v>
      </c>
      <c r="U40" s="24"/>
      <c r="V40" s="22">
        <f t="shared" ref="V40:V79" si="38">4/3</f>
        <v>1.3333333333333333</v>
      </c>
      <c r="W40" s="33"/>
      <c r="X40" s="31">
        <f t="shared" si="0"/>
        <v>0.46004323340891562</v>
      </c>
      <c r="Y40" s="31">
        <f t="shared" si="1"/>
        <v>0.46004323340891562</v>
      </c>
    </row>
    <row r="41" spans="2:25" x14ac:dyDescent="0.2">
      <c r="B41" s="34"/>
      <c r="C41" s="34"/>
      <c r="D41" s="34"/>
      <c r="E41" s="53"/>
      <c r="F41" s="53"/>
      <c r="G41" s="53"/>
      <c r="J41" s="16">
        <f t="shared" si="7"/>
        <v>37</v>
      </c>
      <c r="K41" s="1" cm="1">
        <f t="array" ref="K41:M41">MMULT(K40:M40,$D$4:$F$6)</f>
        <v>5.3571266718740601E-3</v>
      </c>
      <c r="L41" s="1">
        <v>0.55763250734692549</v>
      </c>
      <c r="M41" s="1">
        <v>0.43701036598120169</v>
      </c>
      <c r="O41" s="25">
        <v>562.98963401879962</v>
      </c>
      <c r="Q41" s="1">
        <v>0.42358150718206816</v>
      </c>
      <c r="S41" s="23">
        <f>(1 / ((1 + (d_c)) ^ (J41)))</f>
        <v>0.33498293694823961</v>
      </c>
      <c r="T41" s="23">
        <f>(1 / ((1 + (d_e)) ^ (J41)))</f>
        <v>0.33498293694823961</v>
      </c>
      <c r="U41" s="24"/>
      <c r="V41" s="23">
        <f t="shared" ref="V41:V79" si="39">2/3</f>
        <v>0.66666666666666663</v>
      </c>
      <c r="W41" s="33"/>
      <c r="X41" s="31">
        <f t="shared" si="0"/>
        <v>0.22332195796549306</v>
      </c>
      <c r="Y41" s="31">
        <f t="shared" si="1"/>
        <v>0.22332195796549306</v>
      </c>
    </row>
    <row r="42" spans="2:25" x14ac:dyDescent="0.2">
      <c r="B42" s="34"/>
      <c r="C42" s="34"/>
      <c r="D42" s="34"/>
      <c r="E42" s="53"/>
      <c r="F42" s="53"/>
      <c r="G42" s="53"/>
      <c r="J42" s="16">
        <f t="shared" si="7"/>
        <v>38</v>
      </c>
      <c r="K42" s="1" cm="1">
        <f t="array" ref="K42:M42">MMULT(K41:M41,$D$4:$F$6)</f>
        <v>4.6510573765210592E-3</v>
      </c>
      <c r="L42" s="1">
        <v>0.54835398424984061</v>
      </c>
      <c r="M42" s="1">
        <v>0.44699495837363956</v>
      </c>
      <c r="O42" s="25">
        <v>553.00504162636173</v>
      </c>
      <c r="Q42" s="1">
        <v>0.41591654556390151</v>
      </c>
      <c r="S42" s="23">
        <f>(1 / ((1 + (d_c)) ^ (J42)))</f>
        <v>0.3252261523769317</v>
      </c>
      <c r="T42" s="23">
        <f>(1 / ((1 + (d_e)) ^ (J42)))</f>
        <v>0.3252261523769317</v>
      </c>
      <c r="U42" s="24"/>
      <c r="V42" s="22">
        <f t="shared" ref="V42:V79" si="40">4/3</f>
        <v>1.3333333333333333</v>
      </c>
      <c r="W42" s="33"/>
      <c r="X42" s="31">
        <f t="shared" si="0"/>
        <v>0.43363486983590893</v>
      </c>
      <c r="Y42" s="31">
        <f t="shared" si="1"/>
        <v>0.43363486983590893</v>
      </c>
    </row>
    <row r="43" spans="2:25" x14ac:dyDescent="0.2">
      <c r="B43" s="34"/>
      <c r="C43" s="34"/>
      <c r="D43" s="34"/>
      <c r="E43" s="53"/>
      <c r="F43" s="53"/>
      <c r="G43" s="53"/>
      <c r="J43" s="16">
        <f t="shared" si="7"/>
        <v>39</v>
      </c>
      <c r="K43" s="1" cm="1">
        <f t="array" ref="K43:M43">MMULT(K42:M42,$D$4:$F$6)</f>
        <v>4.0380480142955836E-3</v>
      </c>
      <c r="L43" s="1">
        <v>0.53915273134288866</v>
      </c>
      <c r="M43" s="1">
        <v>0.45680922064281704</v>
      </c>
      <c r="O43" s="25">
        <v>543.19077935718417</v>
      </c>
      <c r="Q43" s="1">
        <v>0.4084025965214621</v>
      </c>
      <c r="S43" s="23">
        <f>(1 / ((1 + (d_c)) ^ (J43)))</f>
        <v>0.31575354599702099</v>
      </c>
      <c r="T43" s="23">
        <f>(1 / ((1 + (d_e)) ^ (J43)))</f>
        <v>0.31575354599702099</v>
      </c>
      <c r="U43" s="24"/>
      <c r="V43" s="23">
        <f t="shared" ref="V43:V79" si="41">2/3</f>
        <v>0.66666666666666663</v>
      </c>
      <c r="W43" s="33"/>
      <c r="X43" s="31">
        <f t="shared" si="0"/>
        <v>0.21050236399801397</v>
      </c>
      <c r="Y43" s="31">
        <f t="shared" si="1"/>
        <v>0.21050236399801397</v>
      </c>
    </row>
    <row r="44" spans="2:25" x14ac:dyDescent="0.2">
      <c r="J44" s="16">
        <f t="shared" si="7"/>
        <v>40</v>
      </c>
      <c r="K44" s="1" cm="1">
        <f t="array" ref="K44:M44">MMULT(K43:M43,$D$4:$F$6)</f>
        <v>3.5058332860114258E-3</v>
      </c>
      <c r="L44" s="1">
        <v>0.53003900261751846</v>
      </c>
      <c r="M44" s="1">
        <v>0.46645516409647136</v>
      </c>
      <c r="O44" s="25">
        <v>533.54483590352993</v>
      </c>
      <c r="Q44" s="1">
        <v>0.40103508524915027</v>
      </c>
      <c r="S44" s="23">
        <f>(1 / ((1 + (d_c)) ^ (J44)))</f>
        <v>0.30655684077380685</v>
      </c>
      <c r="T44" s="23">
        <f>(1 / ((1 + (d_e)) ^ (J44)))</f>
        <v>0.30655684077380685</v>
      </c>
      <c r="U44" s="24"/>
      <c r="V44" s="22">
        <f t="shared" ref="V44:V79" si="42">4/3</f>
        <v>1.3333333333333333</v>
      </c>
      <c r="W44" s="33"/>
      <c r="X44" s="31">
        <f t="shared" si="0"/>
        <v>0.40874245436507578</v>
      </c>
      <c r="Y44" s="31">
        <f t="shared" si="1"/>
        <v>0.40874245436507578</v>
      </c>
    </row>
    <row r="45" spans="2:25" x14ac:dyDescent="0.2">
      <c r="J45" s="16">
        <f t="shared" si="7"/>
        <v>41</v>
      </c>
      <c r="K45" s="1" cm="1">
        <f t="array" ref="K45:M45">MMULT(K44:M44,$D$4:$F$6)</f>
        <v>3.0437644589151199E-3</v>
      </c>
      <c r="L45" s="1">
        <v>0.52102133597157341</v>
      </c>
      <c r="M45" s="1">
        <v>0.47593489956951279</v>
      </c>
      <c r="O45" s="25">
        <v>524.06510043048854</v>
      </c>
      <c r="Q45" s="1">
        <v>0.39380976643759519</v>
      </c>
      <c r="S45" s="23">
        <f>(1 / ((1 + (d_c)) ^ (J45)))</f>
        <v>0.29762800075126877</v>
      </c>
      <c r="T45" s="23">
        <f>(1 / ((1 + (d_e)) ^ (J45)))</f>
        <v>0.29762800075126877</v>
      </c>
      <c r="U45" s="24"/>
      <c r="V45" s="23">
        <f t="shared" ref="V45:V79" si="43">2/3</f>
        <v>0.66666666666666663</v>
      </c>
      <c r="W45" s="33"/>
      <c r="X45" s="31">
        <f t="shared" si="0"/>
        <v>0.1984186671675125</v>
      </c>
      <c r="Y45" s="31">
        <f t="shared" si="1"/>
        <v>0.1984186671675125</v>
      </c>
    </row>
    <row r="46" spans="2:25" x14ac:dyDescent="0.2">
      <c r="J46" s="16">
        <f t="shared" si="7"/>
        <v>42</v>
      </c>
      <c r="K46" s="1" cm="1">
        <f t="array" ref="K46:M46">MMULT(K45:M45,$D$4:$F$6)</f>
        <v>2.6425963032301069E-3</v>
      </c>
      <c r="L46" s="1">
        <v>0.51210678589520486</v>
      </c>
      <c r="M46" s="1">
        <v>0.48525061780156631</v>
      </c>
      <c r="O46" s="25">
        <v>514.749382198435</v>
      </c>
      <c r="Q46" s="1">
        <v>0.38672268572463375</v>
      </c>
      <c r="S46" s="23">
        <f>(1 / ((1 + (d_c)) ^ (J46)))</f>
        <v>0.28895922403035801</v>
      </c>
      <c r="T46" s="23">
        <f>(1 / ((1 + (d_e)) ^ (J46)))</f>
        <v>0.28895922403035801</v>
      </c>
      <c r="U46" s="24"/>
      <c r="V46" s="22">
        <f t="shared" ref="V46:V79" si="44">4/3</f>
        <v>1.3333333333333333</v>
      </c>
      <c r="W46" s="33"/>
      <c r="X46" s="31">
        <f t="shared" si="0"/>
        <v>0.38527896537381068</v>
      </c>
      <c r="Y46" s="31">
        <f t="shared" si="1"/>
        <v>0.38527896537381068</v>
      </c>
    </row>
    <row r="47" spans="2:25" x14ac:dyDescent="0.2">
      <c r="J47" s="16">
        <f t="shared" si="7"/>
        <v>43</v>
      </c>
      <c r="K47" s="1" cm="1">
        <f t="array" ref="K47:M47">MMULT(K46:M46,$D$4:$F$6)</f>
        <v>2.2943021104643788E-3</v>
      </c>
      <c r="L47" s="1">
        <v>0.50330112537273819</v>
      </c>
      <c r="M47" s="1">
        <v>0.4944045725167987</v>
      </c>
      <c r="O47" s="25">
        <v>505.59542748320257</v>
      </c>
      <c r="Q47" s="1">
        <v>0.37977014614001803</v>
      </c>
      <c r="S47" s="23">
        <f>(1 / ((1 + (d_c)) ^ (J47)))</f>
        <v>0.28054293595180391</v>
      </c>
      <c r="T47" s="23">
        <f>(1 / ((1 + (d_e)) ^ (J47)))</f>
        <v>0.28054293595180391</v>
      </c>
      <c r="U47" s="24"/>
      <c r="V47" s="23">
        <f t="shared" ref="V47:V79" si="45">2/3</f>
        <v>0.66666666666666663</v>
      </c>
      <c r="W47" s="33"/>
      <c r="X47" s="31">
        <f t="shared" si="0"/>
        <v>0.18702862396786926</v>
      </c>
      <c r="Y47" s="31">
        <f t="shared" si="1"/>
        <v>0.18702862396786926</v>
      </c>
    </row>
    <row r="48" spans="2:25" x14ac:dyDescent="0.2">
      <c r="J48" s="16">
        <f t="shared" si="7"/>
        <v>44</v>
      </c>
      <c r="K48" s="1" cm="1">
        <f t="array" ref="K48:M48">MMULT(K47:M47,$D$4:$F$6)</f>
        <v>1.9919130923051736E-3</v>
      </c>
      <c r="L48" s="1">
        <v>0.49460902105989657</v>
      </c>
      <c r="M48" s="1">
        <v>0.50339906584779948</v>
      </c>
      <c r="O48" s="25">
        <v>496.60093415220177</v>
      </c>
      <c r="Q48" s="1">
        <v>0.3729486788872276</v>
      </c>
      <c r="S48" s="23">
        <f>(1 / ((1 + (d_c)) ^ (J48)))</f>
        <v>0.27237178247747956</v>
      </c>
      <c r="T48" s="23">
        <f>(1 / ((1 + (d_e)) ^ (J48)))</f>
        <v>0.27237178247747956</v>
      </c>
      <c r="U48" s="24"/>
      <c r="V48" s="22">
        <f t="shared" ref="V48:V79" si="46">4/3</f>
        <v>1.3333333333333333</v>
      </c>
      <c r="W48" s="33"/>
      <c r="X48" s="31">
        <f t="shared" si="0"/>
        <v>0.36316237663663942</v>
      </c>
      <c r="Y48" s="31">
        <f t="shared" si="1"/>
        <v>0.36316237663663942</v>
      </c>
    </row>
    <row r="49" spans="10:25" x14ac:dyDescent="0.2">
      <c r="J49" s="16">
        <f t="shared" si="7"/>
        <v>45</v>
      </c>
      <c r="K49" s="1" cm="1">
        <f t="array" ref="K49:M49">MMULT(K48:M48,$D$4:$F$6)</f>
        <v>1.7293789467393516E-3</v>
      </c>
      <c r="L49" s="1">
        <v>0.48603418526072617</v>
      </c>
      <c r="M49" s="1">
        <v>0.51223643579253575</v>
      </c>
      <c r="O49" s="25">
        <v>487.76356420746555</v>
      </c>
      <c r="Q49" s="1">
        <v>0.36625501789228398</v>
      </c>
      <c r="S49" s="23">
        <f>(1 / ((1 + (d_c)) ^ (J49)))</f>
        <v>0.26443862376454325</v>
      </c>
      <c r="T49" s="23">
        <f>(1 / ((1 + (d_e)) ^ (J49)))</f>
        <v>0.26443862376454325</v>
      </c>
      <c r="U49" s="24"/>
      <c r="V49" s="23">
        <f t="shared" ref="V49:V79" si="47">2/3</f>
        <v>0.66666666666666663</v>
      </c>
      <c r="W49" s="33"/>
      <c r="X49" s="31">
        <f t="shared" si="0"/>
        <v>0.17629241584302882</v>
      </c>
      <c r="Y49" s="31">
        <f t="shared" si="1"/>
        <v>0.17629241584302882</v>
      </c>
    </row>
    <row r="50" spans="10:25" x14ac:dyDescent="0.2">
      <c r="J50" s="16">
        <f t="shared" si="7"/>
        <v>46</v>
      </c>
      <c r="K50" s="1" cm="1">
        <f t="array" ref="K50:M50">MMULT(K49:M49,$D$4:$F$6)</f>
        <v>1.5014468015591049E-3</v>
      </c>
      <c r="L50" s="1">
        <v>0.47757950776401725</v>
      </c>
      <c r="M50" s="1">
        <v>0.52091904543442491</v>
      </c>
      <c r="O50" s="25">
        <v>479.08095456557635</v>
      </c>
      <c r="Q50" s="1">
        <v>0.35968607762457205</v>
      </c>
      <c r="S50" s="23">
        <f>(1 / ((1 + (d_c)) ^ (J50)))</f>
        <v>0.25673652792674101</v>
      </c>
      <c r="T50" s="23">
        <f>(1 / ((1 + (d_e)) ^ (J50)))</f>
        <v>0.25673652792674101</v>
      </c>
      <c r="U50" s="24"/>
      <c r="V50" s="22">
        <f t="shared" ref="V50:V79" si="48">4/3</f>
        <v>1.3333333333333333</v>
      </c>
      <c r="W50" s="33"/>
      <c r="X50" s="31">
        <f t="shared" si="0"/>
        <v>0.34231537056898798</v>
      </c>
      <c r="Y50" s="31">
        <f t="shared" si="1"/>
        <v>0.34231537056898798</v>
      </c>
    </row>
    <row r="51" spans="10:25" x14ac:dyDescent="0.2">
      <c r="J51" s="16">
        <f t="shared" si="7"/>
        <v>47</v>
      </c>
      <c r="K51" s="1" cm="1">
        <f t="array" ref="K51:M51">MMULT(K50:M50,$D$4:$F$6)</f>
        <v>1.3035561131136148E-3</v>
      </c>
      <c r="L51" s="1">
        <v>0.46924717019570206</v>
      </c>
      <c r="M51" s="1">
        <v>0.52944927369118555</v>
      </c>
      <c r="O51" s="25">
        <v>470.55072630881568</v>
      </c>
      <c r="Q51" s="1">
        <v>0.35323893375989013</v>
      </c>
      <c r="S51" s="23">
        <f>(1 / ((1 + (d_c)) ^ (J51)))</f>
        <v>0.24925876497741845</v>
      </c>
      <c r="T51" s="23">
        <f>(1 / ((1 + (d_e)) ^ (J51)))</f>
        <v>0.24925876497741845</v>
      </c>
      <c r="U51" s="24"/>
      <c r="V51" s="23">
        <f t="shared" ref="V51:V79" si="49">2/3</f>
        <v>0.66666666666666663</v>
      </c>
      <c r="W51" s="33"/>
      <c r="X51" s="31">
        <f t="shared" si="0"/>
        <v>0.16617250998494562</v>
      </c>
      <c r="Y51" s="31">
        <f t="shared" si="1"/>
        <v>0.16617250998494562</v>
      </c>
    </row>
    <row r="52" spans="10:25" x14ac:dyDescent="0.2">
      <c r="J52" s="16">
        <f t="shared" si="7"/>
        <v>48</v>
      </c>
      <c r="K52" s="1" cm="1">
        <f t="array" ref="K52:M52">MMULT(K51:M51,$D$4:$F$6)</f>
        <v>1.1317474174052404E-3</v>
      </c>
      <c r="L52" s="1">
        <v>0.46103874519354998</v>
      </c>
      <c r="M52" s="1">
        <v>0.537829507389046</v>
      </c>
      <c r="O52" s="25">
        <v>462.17049261095519</v>
      </c>
      <c r="Q52" s="1">
        <v>0.34691080631256771</v>
      </c>
      <c r="S52" s="23">
        <f>(1 / ((1 + (d_c)) ^ (J52)))</f>
        <v>0.24199880094894996</v>
      </c>
      <c r="T52" s="23">
        <f>(1 / ((1 + (d_e)) ^ (J52)))</f>
        <v>0.24199880094894996</v>
      </c>
      <c r="U52" s="24"/>
      <c r="V52" s="22">
        <f t="shared" ref="V52:V79" si="50">4/3</f>
        <v>1.3333333333333333</v>
      </c>
      <c r="W52" s="33"/>
      <c r="X52" s="31">
        <f t="shared" si="0"/>
        <v>0.32266506793193328</v>
      </c>
      <c r="Y52" s="31">
        <f t="shared" si="1"/>
        <v>0.32266506793193328</v>
      </c>
    </row>
    <row r="53" spans="10:25" x14ac:dyDescent="0.2">
      <c r="J53" s="16">
        <f t="shared" si="7"/>
        <v>49</v>
      </c>
      <c r="K53" s="1" cm="1">
        <f t="array" ref="K53:M53">MMULT(K52:M52,$D$4:$F$6)</f>
        <v>9.825831077912297E-4</v>
      </c>
      <c r="L53" s="1">
        <v>0.4529552824064727</v>
      </c>
      <c r="M53" s="1">
        <v>0.54606213448573726</v>
      </c>
      <c r="O53" s="25">
        <v>453.93786551426393</v>
      </c>
      <c r="Q53" s="1">
        <v>0.3406990449126458</v>
      </c>
      <c r="S53" s="23">
        <f>(1 / ((1 + (d_c)) ^ (J53)))</f>
        <v>0.2349502921834466</v>
      </c>
      <c r="T53" s="23">
        <f>(1 / ((1 + (d_e)) ^ (J53)))</f>
        <v>0.2349502921834466</v>
      </c>
      <c r="U53" s="24"/>
      <c r="V53" s="23">
        <f t="shared" ref="V53:V79" si="51">2/3</f>
        <v>0.66666666666666663</v>
      </c>
      <c r="W53" s="33"/>
      <c r="X53" s="31">
        <f t="shared" si="0"/>
        <v>0.15663352812229772</v>
      </c>
      <c r="Y53" s="31">
        <f t="shared" si="1"/>
        <v>0.15663352812229772</v>
      </c>
    </row>
    <row r="54" spans="10:25" x14ac:dyDescent="0.2">
      <c r="J54" s="16">
        <f t="shared" si="7"/>
        <v>50</v>
      </c>
      <c r="K54" s="1" cm="1">
        <f t="array" ref="K54:M54">MMULT(K53:M53,$D$4:$F$6)</f>
        <v>8.5307865418434564E-4</v>
      </c>
      <c r="L54" s="1">
        <v>0.44499738305681519</v>
      </c>
      <c r="M54" s="1">
        <v>0.55414953828900171</v>
      </c>
      <c r="O54" s="25">
        <v>445.85046171099953</v>
      </c>
      <c r="Q54" s="1">
        <v>0.3346011159467957</v>
      </c>
      <c r="S54" s="23">
        <f>(1 / ((1 + (d_c)) ^ (J54)))</f>
        <v>0.22810707978975397</v>
      </c>
      <c r="T54" s="23">
        <f>(1 / ((1 + (d_e)) ^ (J54)))</f>
        <v>0.22810707978975397</v>
      </c>
      <c r="U54" s="24"/>
      <c r="V54" s="22">
        <f t="shared" ref="V54:V79" si="52">4/3</f>
        <v>1.3333333333333333</v>
      </c>
      <c r="W54" s="33"/>
      <c r="X54" s="31">
        <f t="shared" si="0"/>
        <v>0.3041427730530053</v>
      </c>
      <c r="Y54" s="31">
        <f t="shared" si="1"/>
        <v>0.3041427730530053</v>
      </c>
    </row>
    <row r="55" spans="10:25" x14ac:dyDescent="0.2">
      <c r="J55" s="16">
        <f t="shared" si="7"/>
        <v>51</v>
      </c>
      <c r="K55" s="1" cm="1">
        <f t="array" ref="K55:M55">MMULT(K54:M54,$D$4:$F$6)</f>
        <v>7.4064288756284886E-4</v>
      </c>
      <c r="L55" s="1">
        <v>0.43716526457485466</v>
      </c>
      <c r="M55" s="1">
        <v>0.5620940925375838</v>
      </c>
      <c r="O55" s="25">
        <v>437.90590746241753</v>
      </c>
      <c r="Q55" s="1">
        <v>0.32861459131870385</v>
      </c>
      <c r="S55" s="23">
        <f>(1 / ((1 + (d_c)) ^ (J55)))</f>
        <v>0.22146318426189707</v>
      </c>
      <c r="T55" s="23">
        <f>(1 / ((1 + (d_e)) ^ (J55)))</f>
        <v>0.22146318426189707</v>
      </c>
      <c r="U55" s="24"/>
      <c r="V55" s="23">
        <f t="shared" ref="V55:V79" si="53">2/3</f>
        <v>0.66666666666666663</v>
      </c>
      <c r="W55" s="33"/>
      <c r="X55" s="31">
        <f t="shared" si="0"/>
        <v>0.14764212284126471</v>
      </c>
      <c r="Y55" s="31">
        <f t="shared" si="1"/>
        <v>0.14764212284126471</v>
      </c>
    </row>
    <row r="56" spans="10:25" x14ac:dyDescent="0.2">
      <c r="J56" s="16">
        <f t="shared" si="7"/>
        <v>52</v>
      </c>
      <c r="K56" s="1" cm="1">
        <f t="array" ref="K56:M56">MMULT(K55:M55,$D$4:$F$6)</f>
        <v>6.4302615498206537E-4</v>
      </c>
      <c r="L56" s="1">
        <v>0.42945881661578461</v>
      </c>
      <c r="M56" s="1">
        <v>0.56989815722923465</v>
      </c>
      <c r="O56" s="25">
        <v>430.10184277076667</v>
      </c>
      <c r="Q56" s="1">
        <v>0.32273713861682052</v>
      </c>
      <c r="S56" s="23">
        <f>(1 / ((1 + (d_c)) ^ (J56)))</f>
        <v>0.215012800254269</v>
      </c>
      <c r="T56" s="23">
        <f>(1 / ((1 + (d_e)) ^ (J56)))</f>
        <v>0.215012800254269</v>
      </c>
      <c r="U56" s="24"/>
      <c r="V56" s="22">
        <f t="shared" ref="V56:V79" si="54">4/3</f>
        <v>1.3333333333333333</v>
      </c>
      <c r="W56" s="33"/>
      <c r="X56" s="31">
        <f t="shared" si="0"/>
        <v>0.28668373367235866</v>
      </c>
      <c r="Y56" s="31">
        <f t="shared" si="1"/>
        <v>0.28668373367235866</v>
      </c>
    </row>
    <row r="57" spans="10:25" x14ac:dyDescent="0.2">
      <c r="J57" s="16">
        <f t="shared" si="7"/>
        <v>53</v>
      </c>
      <c r="K57" s="1" cm="1">
        <f t="array" ref="K57:M57">MMULT(K56:M56,$D$4:$F$6)</f>
        <v>5.5827530775542911E-4</v>
      </c>
      <c r="L57" s="1">
        <v>0.42187764959673174</v>
      </c>
      <c r="M57" s="1">
        <v>0.57756407509551411</v>
      </c>
      <c r="O57" s="25">
        <v>422.43592490448714</v>
      </c>
      <c r="Q57" s="1">
        <v>0.31696651250530422</v>
      </c>
      <c r="S57" s="23">
        <f>(1 / ((1 + (d_c)) ^ (J57)))</f>
        <v>0.20875029150899907</v>
      </c>
      <c r="T57" s="23">
        <f>(1 / ((1 + (d_e)) ^ (J57)))</f>
        <v>0.20875029150899907</v>
      </c>
      <c r="U57" s="24"/>
      <c r="V57" s="23">
        <f t="shared" ref="V57:V79" si="55">2/3</f>
        <v>0.66666666666666663</v>
      </c>
      <c r="W57" s="33"/>
      <c r="X57" s="31">
        <f t="shared" si="0"/>
        <v>0.13916686100599937</v>
      </c>
      <c r="Y57" s="31">
        <f t="shared" si="1"/>
        <v>0.13916686100599937</v>
      </c>
    </row>
    <row r="58" spans="10:25" x14ac:dyDescent="0.2">
      <c r="J58" s="16">
        <f t="shared" si="7"/>
        <v>54</v>
      </c>
      <c r="K58" s="1" cm="1">
        <f t="array" ref="K58:M58">MMULT(K57:M57,$D$4:$F$6)</f>
        <v>4.8469462219326352E-4</v>
      </c>
      <c r="L58" s="1">
        <v>0.41442113674139552</v>
      </c>
      <c r="M58" s="1">
        <v>0.5850941686364125</v>
      </c>
      <c r="O58" s="25">
        <v>414.90583136358879</v>
      </c>
      <c r="Q58" s="1">
        <v>0.31130054717823991</v>
      </c>
      <c r="S58" s="23">
        <f>(1 / ((1 + (d_c)) ^ (J58)))</f>
        <v>0.20267018593106703</v>
      </c>
      <c r="T58" s="23">
        <f>(1 / ((1 + (d_e)) ^ (J58)))</f>
        <v>0.20267018593106703</v>
      </c>
      <c r="U58" s="24"/>
      <c r="V58" s="22">
        <f t="shared" ref="V58:V79" si="56">4/3</f>
        <v>1.3333333333333333</v>
      </c>
      <c r="W58" s="33"/>
      <c r="X58" s="31">
        <f t="shared" si="0"/>
        <v>0.27022691457475601</v>
      </c>
      <c r="Y58" s="31">
        <f t="shared" si="1"/>
        <v>0.27022691457475601</v>
      </c>
    </row>
    <row r="59" spans="10:25" x14ac:dyDescent="0.2">
      <c r="J59" s="16">
        <f t="shared" si="7"/>
        <v>55</v>
      </c>
      <c r="K59" s="1" cm="1">
        <f t="array" ref="K59:M59">MMULT(K58:M58,$D$4:$F$6)</f>
        <v>4.2081187098819139E-4</v>
      </c>
      <c r="L59" s="1">
        <v>0.40708845048970321</v>
      </c>
      <c r="M59" s="1">
        <v>0.59249073763930993</v>
      </c>
      <c r="O59" s="25">
        <v>407.50926236069142</v>
      </c>
      <c r="Q59" s="1">
        <v>0.3057371497382656</v>
      </c>
      <c r="S59" s="23">
        <f>(1 / ((1 + (d_c)) ^ (J59)))</f>
        <v>0.19676717080686118</v>
      </c>
      <c r="T59" s="23">
        <f>(1 / ((1 + (d_e)) ^ (J59)))</f>
        <v>0.19676717080686118</v>
      </c>
      <c r="U59" s="24"/>
      <c r="V59" s="23">
        <f t="shared" ref="V59:V79" si="57">2/3</f>
        <v>0.66666666666666663</v>
      </c>
      <c r="W59" s="33"/>
      <c r="X59" s="31">
        <f t="shared" si="0"/>
        <v>0.13117811387124079</v>
      </c>
      <c r="Y59" s="31">
        <f t="shared" si="1"/>
        <v>0.13117811387124079</v>
      </c>
    </row>
    <row r="60" spans="10:25" x14ac:dyDescent="0.2">
      <c r="J60" s="16">
        <f t="shared" si="7"/>
        <v>56</v>
      </c>
      <c r="K60" s="1" cm="1">
        <f t="array" ref="K60:M60">MMULT(K59:M59,$D$4:$F$6)</f>
        <v>3.6534886639194775E-4</v>
      </c>
      <c r="L60" s="1">
        <v>0.39987859401684045</v>
      </c>
      <c r="M60" s="1">
        <v>0.59975605711676894</v>
      </c>
      <c r="O60" s="25">
        <v>400.24394288323242</v>
      </c>
      <c r="Q60" s="1">
        <v>0.30027429437902231</v>
      </c>
      <c r="S60" s="23">
        <f>(1 / ((1 + (d_c)) ^ (J60)))</f>
        <v>0.19103608816200118</v>
      </c>
      <c r="T60" s="23">
        <f>(1 / ((1 + (d_e)) ^ (J60)))</f>
        <v>0.19103608816200118</v>
      </c>
      <c r="U60" s="24"/>
      <c r="V60" s="22">
        <f t="shared" ref="V60:V79" si="58">4/3</f>
        <v>1.3333333333333333</v>
      </c>
      <c r="W60" s="33"/>
      <c r="X60" s="31">
        <f t="shared" si="0"/>
        <v>0.25471478421600158</v>
      </c>
      <c r="Y60" s="31">
        <f t="shared" si="1"/>
        <v>0.25471478421600158</v>
      </c>
    </row>
    <row r="61" spans="10:25" x14ac:dyDescent="0.2">
      <c r="J61" s="16">
        <f t="shared" si="7"/>
        <v>57</v>
      </c>
      <c r="K61" s="1" cm="1">
        <f t="array" ref="K61:M61">MMULT(K60:M60,$D$4:$F$6)</f>
        <v>3.17195885801489E-4</v>
      </c>
      <c r="L61" s="1">
        <v>0.39279042850787904</v>
      </c>
      <c r="M61" s="1">
        <v>0.60689237560632081</v>
      </c>
      <c r="O61" s="25">
        <v>393.10762439368051</v>
      </c>
      <c r="Q61" s="1">
        <v>0.29491001726671073</v>
      </c>
      <c r="S61" s="23">
        <f>(1 / ((1 + (d_c)) ^ (J61)))</f>
        <v>0.18547193025437006</v>
      </c>
      <c r="T61" s="23">
        <f>(1 / ((1 + (d_e)) ^ (J61)))</f>
        <v>0.18547193025437006</v>
      </c>
      <c r="U61" s="24"/>
      <c r="V61" s="23">
        <f t="shared" ref="V61:V79" si="59">2/3</f>
        <v>0.66666666666666663</v>
      </c>
      <c r="W61" s="33"/>
      <c r="X61" s="31">
        <f t="shared" si="0"/>
        <v>0.12364795350291337</v>
      </c>
      <c r="Y61" s="31">
        <f t="shared" si="1"/>
        <v>0.12364795350291337</v>
      </c>
    </row>
    <row r="62" spans="10:25" x14ac:dyDescent="0.2">
      <c r="J62" s="16">
        <f t="shared" si="7"/>
        <v>58</v>
      </c>
      <c r="K62" s="1" cm="1">
        <f t="array" ref="K62:M62">MMULT(K61:M61,$D$4:$F$6)</f>
        <v>2.7538946805285273E-4</v>
      </c>
      <c r="L62" s="1">
        <v>0.3858226967490237</v>
      </c>
      <c r="M62" s="1">
        <v>0.6139019137829248</v>
      </c>
      <c r="O62" s="25">
        <v>386.09808621707657</v>
      </c>
      <c r="Q62" s="1">
        <v>0.28964241202982061</v>
      </c>
      <c r="S62" s="23">
        <f>(1 / ((1 + (d_c)) ^ (J62)))</f>
        <v>0.18006983519841754</v>
      </c>
      <c r="T62" s="23">
        <f>(1 / ((1 + (d_e)) ^ (J62)))</f>
        <v>0.18006983519841754</v>
      </c>
      <c r="U62" s="24"/>
      <c r="V62" s="22">
        <f t="shared" ref="V62:V79" si="60">4/3</f>
        <v>1.3333333333333333</v>
      </c>
      <c r="W62" s="33"/>
      <c r="X62" s="31">
        <f t="shared" si="0"/>
        <v>0.24009311359789004</v>
      </c>
      <c r="Y62" s="31">
        <f t="shared" si="1"/>
        <v>0.24009311359789004</v>
      </c>
    </row>
    <row r="63" spans="10:25" x14ac:dyDescent="0.2">
      <c r="J63" s="16">
        <f>J62+1</f>
        <v>59</v>
      </c>
      <c r="K63" s="1" cm="1">
        <f t="array" ref="K63:M63">MMULT(K62:M62,$D$4:$F$6)</f>
        <v>2.3909313616348675E-4</v>
      </c>
      <c r="L63" s="1">
        <v>0.37897404352252773</v>
      </c>
      <c r="M63" s="1">
        <v>0.62078686334131017</v>
      </c>
      <c r="O63" s="25">
        <v>379.21313665869121</v>
      </c>
      <c r="Q63" s="1">
        <v>0.28446962577805929</v>
      </c>
      <c r="S63" s="23">
        <f>(1 / ((1 + (d_c)) ^ (J63)))</f>
        <v>0.17482508271691022</v>
      </c>
      <c r="T63" s="23">
        <f>(1 / ((1 + (d_e)) ^ (J63)))</f>
        <v>0.17482508271691022</v>
      </c>
      <c r="U63" s="24"/>
      <c r="V63" s="23">
        <f t="shared" ref="V63:V79" si="61">2/3</f>
        <v>0.66666666666666663</v>
      </c>
      <c r="W63" s="33"/>
      <c r="X63" s="31">
        <f t="shared" si="0"/>
        <v>0.11655005514460681</v>
      </c>
      <c r="Y63" s="31">
        <f t="shared" si="1"/>
        <v>0.11655005514460681</v>
      </c>
    </row>
    <row r="64" spans="10:25" x14ac:dyDescent="0.2">
      <c r="J64" s="16">
        <f>J63+1</f>
        <v>60</v>
      </c>
      <c r="K64" s="1" cm="1">
        <f t="array" ref="K64:M64">MMULT(K63:M63,$D$4:$F$6)</f>
        <v>2.075806608171392E-4</v>
      </c>
      <c r="L64" s="1">
        <v>0.37224303322810626</v>
      </c>
      <c r="M64" s="1">
        <v>0.62754938611107802</v>
      </c>
      <c r="O64" s="25">
        <v>372.45061388892339</v>
      </c>
      <c r="Q64" s="1">
        <v>0.27938985558189688</v>
      </c>
      <c r="S64" s="23">
        <f>(1 / ((1 + (d_c)) ^ (J64)))</f>
        <v>0.1697330900164177</v>
      </c>
      <c r="T64" s="23">
        <f>(1 / ((1 + (d_e)) ^ (J64)))</f>
        <v>0.1697330900164177</v>
      </c>
      <c r="U64" s="24"/>
      <c r="V64" s="22">
        <f t="shared" ref="V64:V79" si="62">4/3</f>
        <v>1.3333333333333333</v>
      </c>
      <c r="W64" s="33"/>
      <c r="X64" s="31">
        <f t="shared" si="0"/>
        <v>0.22631078668855692</v>
      </c>
      <c r="Y64" s="31">
        <f t="shared" si="1"/>
        <v>0.22631078668855692</v>
      </c>
    </row>
    <row r="65" spans="10:25" x14ac:dyDescent="0.2">
      <c r="J65" s="16">
        <f t="shared" ref="J65:J79" si="63">J64+1</f>
        <v>61</v>
      </c>
      <c r="K65" s="1" cm="1">
        <f t="array" ref="K65:M65">MMULT(K64:M64,$D$4:$F$6)</f>
        <v>1.8022152972144024E-4</v>
      </c>
      <c r="L65" s="1">
        <v>0.36562816509791901</v>
      </c>
      <c r="M65" s="1">
        <v>0.63419161337236096</v>
      </c>
      <c r="O65" s="25">
        <v>365.80838662764046</v>
      </c>
      <c r="Q65" s="1">
        <v>0.27440134535316069</v>
      </c>
      <c r="S65" s="23">
        <f>(1 / ((1 + (d_c)) ^ (J65)))</f>
        <v>0.16478940778292983</v>
      </c>
      <c r="T65" s="23">
        <f>(1 / ((1 + (d_e)) ^ (J65)))</f>
        <v>0.16478940778292983</v>
      </c>
      <c r="U65" s="24"/>
      <c r="V65" s="23">
        <f t="shared" ref="V65:V79" si="64">2/3</f>
        <v>0.66666666666666663</v>
      </c>
      <c r="W65" s="33"/>
      <c r="X65" s="31">
        <f t="shared" si="0"/>
        <v>0.10985960518861988</v>
      </c>
      <c r="Y65" s="31">
        <f t="shared" si="1"/>
        <v>0.10985960518861988</v>
      </c>
    </row>
    <row r="66" spans="10:25" x14ac:dyDescent="0.2">
      <c r="J66" s="16">
        <f t="shared" si="63"/>
        <v>62</v>
      </c>
      <c r="K66" s="1" cm="1">
        <f t="array" ref="K66:M66">MMULT(K65:M65,$D$4:$F$6)</f>
        <v>1.5646833210415442E-4</v>
      </c>
      <c r="L66" s="1">
        <v>0.35912788632378734</v>
      </c>
      <c r="M66" s="1">
        <v>0.64071564534410996</v>
      </c>
      <c r="O66" s="25">
        <v>359.28435465589149</v>
      </c>
      <c r="Q66" s="1">
        <v>0.26950238307494467</v>
      </c>
      <c r="S66" s="23">
        <f>(1 / ((1 + (d_c)) ^ (J66)))</f>
        <v>0.15998971629410663</v>
      </c>
      <c r="T66" s="23">
        <f>(1 / ((1 + (d_e)) ^ (J66)))</f>
        <v>0.15998971629410663</v>
      </c>
      <c r="U66" s="24"/>
      <c r="V66" s="22">
        <f t="shared" ref="V66:V79" si="65">4/3</f>
        <v>1.3333333333333333</v>
      </c>
      <c r="W66" s="33"/>
      <c r="X66" s="31">
        <f t="shared" si="0"/>
        <v>0.2133196217254755</v>
      </c>
      <c r="Y66" s="31">
        <f t="shared" si="1"/>
        <v>0.2133196217254755</v>
      </c>
    </row>
    <row r="67" spans="10:25" x14ac:dyDescent="0.2">
      <c r="J67" s="16">
        <f t="shared" si="63"/>
        <v>63</v>
      </c>
      <c r="K67" s="1" cm="1">
        <f t="array" ref="K67:M67">MMULT(K66:M66,$D$4:$F$6)</f>
        <v>1.3584580593282687E-4</v>
      </c>
      <c r="L67" s="1">
        <v>0.352740603373284</v>
      </c>
      <c r="M67" s="1">
        <v>0.64712355082078465</v>
      </c>
      <c r="O67" s="25">
        <v>352.87644917921682</v>
      </c>
      <c r="Q67" s="1">
        <v>0.26469129833589583</v>
      </c>
      <c r="S67" s="23">
        <f>(1 / ((1 + (d_c)) ^ (J67)))</f>
        <v>0.15532982164476369</v>
      </c>
      <c r="T67" s="23">
        <f>(1 / ((1 + (d_e)) ^ (J67)))</f>
        <v>0.15532982164476369</v>
      </c>
      <c r="U67" s="24"/>
      <c r="V67" s="23">
        <f t="shared" ref="V67:V79" si="66">2/3</f>
        <v>0.66666666666666663</v>
      </c>
      <c r="W67" s="33"/>
      <c r="X67" s="31">
        <f t="shared" si="0"/>
        <v>0.10355321442984246</v>
      </c>
      <c r="Y67" s="31">
        <f t="shared" si="1"/>
        <v>0.10355321442984246</v>
      </c>
    </row>
    <row r="68" spans="10:25" x14ac:dyDescent="0.2">
      <c r="J68" s="16">
        <f t="shared" si="63"/>
        <v>64</v>
      </c>
      <c r="K68" s="1" cm="1">
        <f t="array" ref="K68:M68">MMULT(K67:M67,$D$4:$F$6)</f>
        <v>1.1794132871088029E-4</v>
      </c>
      <c r="L68" s="1">
        <v>0.34646469173484623</v>
      </c>
      <c r="M68" s="1">
        <v>0.65341736693644437</v>
      </c>
      <c r="O68" s="25">
        <v>346.58263306355707</v>
      </c>
      <c r="Q68" s="1">
        <v>0.25996646012984559</v>
      </c>
      <c r="S68" s="23">
        <f>(1 / ((1 + (d_c)) ^ (J68)))</f>
        <v>0.15080565208229488</v>
      </c>
      <c r="T68" s="23">
        <f>(1 / ((1 + (d_e)) ^ (J68)))</f>
        <v>0.15080565208229488</v>
      </c>
      <c r="U68" s="24"/>
      <c r="V68" s="22">
        <f t="shared" ref="V68:V79" si="67">4/3</f>
        <v>1.3333333333333333</v>
      </c>
      <c r="W68" s="33"/>
      <c r="X68" s="31">
        <f t="shared" si="0"/>
        <v>0.20107420277639315</v>
      </c>
      <c r="Y68" s="31">
        <f t="shared" si="1"/>
        <v>0.20107420277639315</v>
      </c>
    </row>
    <row r="69" spans="10:25" x14ac:dyDescent="0.2">
      <c r="J69" s="16">
        <f t="shared" si="63"/>
        <v>65</v>
      </c>
      <c r="K69" s="1" cm="1">
        <f t="array" ref="K69:M69">MMULT(K68:M68,$D$4:$F$6)</f>
        <v>1.0239666158678626E-4</v>
      </c>
      <c r="L69" s="1">
        <v>0.34029850430038544</v>
      </c>
      <c r="M69" s="1">
        <v>0.65959909903802927</v>
      </c>
      <c r="O69" s="25">
        <v>340.40090096197224</v>
      </c>
      <c r="Q69" s="1">
        <v>0.25532627488687587</v>
      </c>
      <c r="S69" s="23">
        <f>(1 / ((1 + (d_c)) ^ (J69)))</f>
        <v>0.14641325444882999</v>
      </c>
      <c r="T69" s="23">
        <f>(1 / ((1 + (d_e)) ^ (J69)))</f>
        <v>0.14641325444882999</v>
      </c>
      <c r="U69" s="24"/>
      <c r="V69" s="23">
        <f t="shared" ref="V69:V79" si="68">2/3</f>
        <v>0.66666666666666663</v>
      </c>
      <c r="W69" s="33"/>
      <c r="X69" s="31">
        <f t="shared" ref="X69:X79" si="69">S69*V69</f>
        <v>9.7608836299219986E-2</v>
      </c>
      <c r="Y69" s="31">
        <f t="shared" ref="Y69:Y79" si="70">T69*V69</f>
        <v>9.7608836299219986E-2</v>
      </c>
    </row>
    <row r="70" spans="10:25" x14ac:dyDescent="0.2">
      <c r="J70" s="16">
        <f t="shared" si="63"/>
        <v>66</v>
      </c>
      <c r="K70" s="1" cm="1">
        <f t="array" ref="K70:M70">MMULT(K69:M69,$D$4:$F$6)</f>
        <v>8.8900781589647826E-5</v>
      </c>
      <c r="L70" s="1">
        <v>0.3342403785663649</v>
      </c>
      <c r="M70" s="1">
        <v>0.66567072065204691</v>
      </c>
      <c r="O70" s="25">
        <v>334.32927934795453</v>
      </c>
      <c r="Q70" s="1">
        <v>0.25076918470636334</v>
      </c>
      <c r="S70" s="23">
        <f>(1 / ((1 + (d_c)) ^ (J70)))</f>
        <v>0.14214879072701941</v>
      </c>
      <c r="T70" s="23">
        <f>(1 / ((1 + (d_e)) ^ (J70)))</f>
        <v>0.14214879072701941</v>
      </c>
      <c r="U70" s="24"/>
      <c r="V70" s="22">
        <f t="shared" ref="V70:V79" si="71">4/3</f>
        <v>1.3333333333333333</v>
      </c>
      <c r="W70" s="33"/>
      <c r="X70" s="31">
        <f t="shared" si="69"/>
        <v>0.18953172096935922</v>
      </c>
      <c r="Y70" s="31">
        <f t="shared" si="70"/>
        <v>0.18953172096935922</v>
      </c>
    </row>
    <row r="71" spans="10:25" x14ac:dyDescent="0.2">
      <c r="J71" s="16">
        <f t="shared" si="63"/>
        <v>67</v>
      </c>
      <c r="K71" s="1" cm="1">
        <f t="array" ref="K71:M71">MMULT(K70:M70,$D$4:$F$6)</f>
        <v>7.7183658576132237E-5</v>
      </c>
      <c r="L71" s="1">
        <v>0.32828864281043968</v>
      </c>
      <c r="M71" s="1">
        <v>0.67163417353098565</v>
      </c>
      <c r="O71" s="25">
        <v>328.36582646901581</v>
      </c>
      <c r="Q71" s="1">
        <v>0.24629366576640588</v>
      </c>
      <c r="S71" s="23">
        <f>(1 / ((1 + (d_c)) ^ (J71)))</f>
        <v>0.1380085346864266</v>
      </c>
      <c r="T71" s="23">
        <f>(1 / ((1 + (d_e)) ^ (J71)))</f>
        <v>0.1380085346864266</v>
      </c>
      <c r="U71" s="24"/>
      <c r="V71" s="23">
        <f t="shared" ref="V71:V79" si="72">2/3</f>
        <v>0.66666666666666663</v>
      </c>
      <c r="W71" s="33"/>
      <c r="X71" s="31">
        <f t="shared" si="69"/>
        <v>9.2005689790951056E-2</v>
      </c>
      <c r="Y71" s="31">
        <f t="shared" si="70"/>
        <v>9.2005689790951056E-2</v>
      </c>
    </row>
    <row r="72" spans="10:25" x14ac:dyDescent="0.2">
      <c r="J72" s="16">
        <f t="shared" si="63"/>
        <v>68</v>
      </c>
      <c r="K72" s="1" cm="1">
        <f t="array" ref="K72:M72">MMULT(K71:M71,$D$4:$F$6)</f>
        <v>6.7010852375798006E-5</v>
      </c>
      <c r="L72" s="1">
        <v>0.32244162138002347</v>
      </c>
      <c r="M72" s="1">
        <v>0.67749136776760222</v>
      </c>
      <c r="O72" s="25">
        <v>322.50863223239929</v>
      </c>
      <c r="Q72" s="1">
        <v>0.2418982268873934</v>
      </c>
      <c r="S72" s="23">
        <f>(1 / ((1 + (d_c)) ^ (J72)))</f>
        <v>0.13398886862759865</v>
      </c>
      <c r="T72" s="23">
        <f>(1 / ((1 + (d_e)) ^ (J72)))</f>
        <v>0.13398886862759865</v>
      </c>
      <c r="U72" s="24"/>
      <c r="V72" s="22">
        <f t="shared" ref="V72:V79" si="73">4/3</f>
        <v>1.3333333333333333</v>
      </c>
      <c r="W72" s="33"/>
      <c r="X72" s="31">
        <f t="shared" si="69"/>
        <v>0.1786518248367982</v>
      </c>
      <c r="Y72" s="31">
        <f t="shared" si="70"/>
        <v>0.1786518248367982</v>
      </c>
    </row>
    <row r="73" spans="10:25" x14ac:dyDescent="0.2">
      <c r="J73" s="16">
        <f t="shared" si="63"/>
        <v>69</v>
      </c>
      <c r="K73" s="1" cm="1">
        <f t="array" ref="K73:M73">MMULT(K72:M72,$D$4:$F$6)</f>
        <v>5.8178822032667824E-5</v>
      </c>
      <c r="L73" s="1">
        <v>0.31669763921115085</v>
      </c>
      <c r="M73" s="1">
        <v>0.68324418196681802</v>
      </c>
      <c r="O73" s="25">
        <v>316.75581803318352</v>
      </c>
      <c r="Q73" s="1">
        <v>0.23758140823039578</v>
      </c>
      <c r="S73" s="23">
        <f>(1 / ((1 + (d_c)) ^ (J73)))</f>
        <v>0.13008628022096957</v>
      </c>
      <c r="T73" s="23">
        <f>(1 / ((1 + (d_e)) ^ (J73)))</f>
        <v>0.13008628022096957</v>
      </c>
      <c r="U73" s="24"/>
      <c r="V73" s="23">
        <f t="shared" ref="V73:V79" si="74">2/3</f>
        <v>0.66666666666666663</v>
      </c>
      <c r="W73" s="33"/>
      <c r="X73" s="31">
        <f t="shared" si="69"/>
        <v>8.6724186813979712E-2</v>
      </c>
      <c r="Y73" s="31">
        <f t="shared" si="70"/>
        <v>8.6724186813979712E-2</v>
      </c>
    </row>
    <row r="74" spans="10:25" x14ac:dyDescent="0.2">
      <c r="J74" s="16">
        <f t="shared" si="63"/>
        <v>70</v>
      </c>
      <c r="K74" s="1" cm="1">
        <f t="array" ref="K74:M74">MMULT(K73:M73,$D$4:$F$6)</f>
        <v>5.0510853288762201E-5</v>
      </c>
      <c r="L74" s="1">
        <v>0.31105502568037802</v>
      </c>
      <c r="M74" s="1">
        <v>0.68889446346633476</v>
      </c>
      <c r="O74" s="25">
        <v>311.10553653366679</v>
      </c>
      <c r="Q74" s="1">
        <v>0.23334178011357226</v>
      </c>
      <c r="S74" s="23">
        <f>(1 / ((1 + (d_c)) ^ (J74)))</f>
        <v>0.12629735943783454</v>
      </c>
      <c r="T74" s="23">
        <f>(1 / ((1 + (d_e)) ^ (J74)))</f>
        <v>0.12629735943783454</v>
      </c>
      <c r="U74" s="24"/>
      <c r="V74" s="22">
        <f t="shared" ref="V74:V79" si="75">4/3</f>
        <v>1.3333333333333333</v>
      </c>
      <c r="W74" s="33"/>
      <c r="X74" s="31">
        <f t="shared" si="69"/>
        <v>0.16839647925044604</v>
      </c>
      <c r="Y74" s="31">
        <f t="shared" si="70"/>
        <v>0.16839647925044604</v>
      </c>
    </row>
    <row r="75" spans="10:25" x14ac:dyDescent="0.2">
      <c r="J75" s="16">
        <f t="shared" si="63"/>
        <v>71</v>
      </c>
      <c r="K75" s="1" cm="1">
        <f t="array" ref="K75:M75">MMULT(K74:M74,$D$4:$F$6)</f>
        <v>4.3853522825303343E-5</v>
      </c>
      <c r="L75" s="1">
        <v>0.3055121178789012</v>
      </c>
      <c r="M75" s="1">
        <v>0.69444402859827503</v>
      </c>
      <c r="O75" s="25">
        <v>305.55597140172654</v>
      </c>
      <c r="Q75" s="1">
        <v>0.22917794193200119</v>
      </c>
      <c r="S75" s="23">
        <f>(1 / ((1 + (d_c)) ^ (J75)))</f>
        <v>0.12261879557071313</v>
      </c>
      <c r="T75" s="23">
        <f>(1 / ((1 + (d_e)) ^ (J75)))</f>
        <v>0.12261879557071313</v>
      </c>
      <c r="U75" s="24"/>
      <c r="V75" s="23">
        <f t="shared" ref="V75:V79" si="76">2/3</f>
        <v>0.66666666666666663</v>
      </c>
      <c r="W75" s="33"/>
      <c r="X75" s="31">
        <f t="shared" si="69"/>
        <v>8.174586371380875E-2</v>
      </c>
      <c r="Y75" s="31">
        <f t="shared" si="70"/>
        <v>8.174586371380875E-2</v>
      </c>
    </row>
    <row r="76" spans="10:25" x14ac:dyDescent="0.2">
      <c r="J76" s="16">
        <f t="shared" si="63"/>
        <v>72</v>
      </c>
      <c r="K76" s="1" cm="1">
        <f t="array" ref="K76:M76">MMULT(K75:M75,$D$4:$F$6)</f>
        <v>3.8073628516928362E-5</v>
      </c>
      <c r="L76" s="1">
        <v>0.30006726338629475</v>
      </c>
      <c r="M76" s="1">
        <v>0.69989466298518987</v>
      </c>
      <c r="O76" s="25">
        <v>300.10533701481171</v>
      </c>
      <c r="Q76" s="1">
        <v>0.22508852116823799</v>
      </c>
      <c r="S76" s="23">
        <f>(1 / ((1 + (d_c)) ^ (J76)))</f>
        <v>0.1190473743404982</v>
      </c>
      <c r="T76" s="23">
        <f>(1 / ((1 + (d_e)) ^ (J76)))</f>
        <v>0.1190473743404982</v>
      </c>
      <c r="U76" s="24"/>
      <c r="V76" s="22">
        <f t="shared" ref="V76:V79" si="77">4/3</f>
        <v>1.3333333333333333</v>
      </c>
      <c r="W76" s="33"/>
      <c r="X76" s="31">
        <f t="shared" si="69"/>
        <v>0.15872983245399758</v>
      </c>
      <c r="Y76" s="31">
        <f t="shared" si="70"/>
        <v>0.15872983245399758</v>
      </c>
    </row>
    <row r="77" spans="10:25" x14ac:dyDescent="0.2">
      <c r="J77" s="16">
        <f t="shared" si="63"/>
        <v>73</v>
      </c>
      <c r="K77" s="1" cm="1">
        <f t="array" ref="K77:M77">MMULT(K76:M76,$D$4:$F$6)</f>
        <v>3.30555242783972E-5</v>
      </c>
      <c r="L77" s="1">
        <v>0.29471882261104787</v>
      </c>
      <c r="M77" s="1">
        <v>0.70524812186467534</v>
      </c>
      <c r="O77" s="25">
        <v>294.75187813532625</v>
      </c>
      <c r="Q77" s="1">
        <v>0.22107217248256431</v>
      </c>
      <c r="S77" s="23">
        <f>(1 / ((1 + (d_c)) ^ (J77)))</f>
        <v>0.11557997508786232</v>
      </c>
      <c r="T77" s="23">
        <f>(1 / ((1 + (d_e)) ^ (J77)))</f>
        <v>0.11557997508786232</v>
      </c>
      <c r="U77" s="24"/>
      <c r="V77" s="23">
        <f t="shared" ref="V77:V79" si="78">2/3</f>
        <v>0.66666666666666663</v>
      </c>
      <c r="W77" s="33"/>
      <c r="X77" s="31">
        <f t="shared" si="69"/>
        <v>7.7053316725241544E-2</v>
      </c>
      <c r="Y77" s="31">
        <f t="shared" si="70"/>
        <v>7.7053316725241544E-2</v>
      </c>
    </row>
    <row r="78" spans="10:25" x14ac:dyDescent="0.2">
      <c r="J78" s="16">
        <f t="shared" si="63"/>
        <v>74</v>
      </c>
      <c r="K78" s="1" cm="1">
        <f t="array" ref="K78:M78">MMULT(K77:M77,$D$4:$F$6)</f>
        <v>2.8698806178504449E-5</v>
      </c>
      <c r="L78" s="1">
        <v>0.28946517075620154</v>
      </c>
      <c r="M78" s="1">
        <v>0.71050613043762156</v>
      </c>
      <c r="O78" s="25">
        <v>289.49386956238004</v>
      </c>
      <c r="Q78" s="1">
        <v>0.21712757687332968</v>
      </c>
      <c r="S78" s="23">
        <f>(1 / ((1 + (d_c)) ^ (J78)))</f>
        <v>0.11221356804646829</v>
      </c>
      <c r="T78" s="23">
        <f>(1 / ((1 + (d_e)) ^ (J78)))</f>
        <v>0.11221356804646829</v>
      </c>
      <c r="U78" s="24"/>
      <c r="V78" s="22">
        <f t="shared" ref="V78:V79" si="79">4/3</f>
        <v>1.3333333333333333</v>
      </c>
      <c r="W78" s="33"/>
      <c r="X78" s="31">
        <f t="shared" si="69"/>
        <v>0.14961809072862436</v>
      </c>
      <c r="Y78" s="31">
        <f t="shared" si="70"/>
        <v>0.14961809072862436</v>
      </c>
    </row>
    <row r="79" spans="10:25" x14ac:dyDescent="0.2">
      <c r="J79" s="16">
        <f t="shared" si="63"/>
        <v>75</v>
      </c>
      <c r="K79" s="1" cm="1">
        <f t="array" ref="K79:M79">MMULT(K78:M78,$D$4:$F$6)</f>
        <v>2.4916303524177563E-5</v>
      </c>
      <c r="L79" s="1">
        <v>0.28430469946068326</v>
      </c>
      <c r="M79" s="1">
        <v>0.71567038423579421</v>
      </c>
      <c r="O79" s="25">
        <v>284.3296157642074</v>
      </c>
      <c r="Q79" s="1">
        <v>0.21325344089903661</v>
      </c>
      <c r="S79" s="23">
        <f>(1 / ((1 + (d_c)) ^ (J79)))</f>
        <v>0.10894521169560026</v>
      </c>
      <c r="T79" s="23">
        <f>(1 / ((1 + (d_e)) ^ (J79)))</f>
        <v>0.10894521169560026</v>
      </c>
      <c r="U79" s="24"/>
      <c r="V79" s="23">
        <f>1/3</f>
        <v>0.33333333333333331</v>
      </c>
      <c r="W79" s="32"/>
      <c r="X79" s="31">
        <f t="shared" si="69"/>
        <v>3.6315070565200086E-2</v>
      </c>
      <c r="Y79" s="31">
        <f t="shared" si="70"/>
        <v>3.6315070565200086E-2</v>
      </c>
    </row>
  </sheetData>
  <mergeCells count="5">
    <mergeCell ref="J1:M1"/>
    <mergeCell ref="S1:T1"/>
    <mergeCell ref="E41:G41"/>
    <mergeCell ref="E42:G42"/>
    <mergeCell ref="E43:G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6B7B-C3E6-C944-A4E8-7225089C68F3}">
  <dimension ref="B2:H4"/>
  <sheetViews>
    <sheetView zoomScale="221" zoomScaleNormal="221" workbookViewId="0">
      <selection activeCell="D6" sqref="D6"/>
    </sheetView>
  </sheetViews>
  <sheetFormatPr baseColWidth="10" defaultRowHeight="16" x14ac:dyDescent="0.2"/>
  <cols>
    <col min="1" max="4" width="10.83203125" style="1"/>
    <col min="5" max="5" width="16.33203125" style="1" customWidth="1"/>
    <col min="6" max="6" width="17.1640625" style="1" customWidth="1"/>
    <col min="7" max="16384" width="10.83203125" style="1"/>
  </cols>
  <sheetData>
    <row r="2" spans="2:8" x14ac:dyDescent="0.2">
      <c r="B2" s="35" t="s">
        <v>77</v>
      </c>
      <c r="C2" s="35" t="s">
        <v>97</v>
      </c>
      <c r="D2" s="35" t="s">
        <v>98</v>
      </c>
      <c r="E2" s="35" t="s">
        <v>99</v>
      </c>
      <c r="F2" s="35" t="s">
        <v>100</v>
      </c>
      <c r="G2" s="35" t="s">
        <v>101</v>
      </c>
      <c r="H2" s="35" t="s">
        <v>102</v>
      </c>
    </row>
    <row r="3" spans="2:8" x14ac:dyDescent="0.2">
      <c r="B3" s="1" t="s">
        <v>10</v>
      </c>
      <c r="C3" s="39" cm="1">
        <f t="array" ref="C3">MMULT(TRANSPOSE(w_c_trtA),tot_cost_trtA)</f>
        <v>16349.683163063175</v>
      </c>
      <c r="D3" s="36" cm="1">
        <f t="array" ref="D3">MMULT(TRANSPOSE(w_e_trtA),tot_qaly_trtA)</f>
        <v>17.329214707003601</v>
      </c>
      <c r="E3" s="37"/>
      <c r="F3" s="37"/>
      <c r="G3" s="37"/>
    </row>
    <row r="4" spans="2:8" x14ac:dyDescent="0.2">
      <c r="B4" s="1" t="s">
        <v>11</v>
      </c>
      <c r="C4" s="38" cm="1">
        <f t="array" ref="C4">MMULT(TRANSPOSE(w_c_trtB),tot_cost_trtB)</f>
        <v>21517.470302169848</v>
      </c>
      <c r="D4" s="37" cm="1">
        <f t="array" ref="D4">MMULT(TRANSPOSE(w_c_trtB),tot_qaly_trtB)</f>
        <v>17.5247879842718</v>
      </c>
      <c r="E4" s="38">
        <f>C4-C3</f>
        <v>5167.7871391066728</v>
      </c>
      <c r="F4" s="40">
        <f>D4-D3</f>
        <v>0.19557327726819906</v>
      </c>
      <c r="G4" s="38">
        <f>E4/F4</f>
        <v>26423.789646986574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48</vt:i4>
      </vt:variant>
    </vt:vector>
  </HeadingPairs>
  <TitlesOfParts>
    <vt:vector size="58" baseType="lpstr">
      <vt:lpstr>transition_probabilities</vt:lpstr>
      <vt:lpstr>transition_rates</vt:lpstr>
      <vt:lpstr>parameters</vt:lpstr>
      <vt:lpstr>payoffs</vt:lpstr>
      <vt:lpstr>-----&gt; case-study2</vt:lpstr>
      <vt:lpstr>cs2_parameters</vt:lpstr>
      <vt:lpstr>cs2_payoffs</vt:lpstr>
      <vt:lpstr>cs2_trtA</vt:lpstr>
      <vt:lpstr>cs2_trtB</vt:lpstr>
      <vt:lpstr>ICER</vt:lpstr>
      <vt:lpstr>c_D</vt:lpstr>
      <vt:lpstr>c_D_trtA</vt:lpstr>
      <vt:lpstr>c_D_trtB</vt:lpstr>
      <vt:lpstr>c_H</vt:lpstr>
      <vt:lpstr>c_H_trtA</vt:lpstr>
      <vt:lpstr>c_H_trtB</vt:lpstr>
      <vt:lpstr>c_S</vt:lpstr>
      <vt:lpstr>c_S_trtA</vt:lpstr>
      <vt:lpstr>c_S_trtB</vt:lpstr>
      <vt:lpstr>c_trtA</vt:lpstr>
      <vt:lpstr>c_trtB</vt:lpstr>
      <vt:lpstr>d_c</vt:lpstr>
      <vt:lpstr>d_e</vt:lpstr>
      <vt:lpstr>n_age_init</vt:lpstr>
      <vt:lpstr>n_age_max</vt:lpstr>
      <vt:lpstr>p_HD</vt:lpstr>
      <vt:lpstr>p_HS_trtA</vt:lpstr>
      <vt:lpstr>p_HS_trtB</vt:lpstr>
      <vt:lpstr>p_SD</vt:lpstr>
      <vt:lpstr>cs2_trtB!tot_cost_trtA</vt:lpstr>
      <vt:lpstr>tot_cost_trtA</vt:lpstr>
      <vt:lpstr>tot_cost_trtB</vt:lpstr>
      <vt:lpstr>cs2_trtB!tot_qaly_trtA</vt:lpstr>
      <vt:lpstr>tot_qaly_trtA</vt:lpstr>
      <vt:lpstr>tot_qaly_trtB</vt:lpstr>
      <vt:lpstr>u_D</vt:lpstr>
      <vt:lpstr>u_D_trtA</vt:lpstr>
      <vt:lpstr>u_D_trtB</vt:lpstr>
      <vt:lpstr>u_H</vt:lpstr>
      <vt:lpstr>u_H_trtA</vt:lpstr>
      <vt:lpstr>u_H_trtB</vt:lpstr>
      <vt:lpstr>u_S</vt:lpstr>
      <vt:lpstr>u_S_trtA</vt:lpstr>
      <vt:lpstr>u_S_trtB</vt:lpstr>
      <vt:lpstr>cs2_trtB!w_c_disc_trtA</vt:lpstr>
      <vt:lpstr>w_c_disc_trtA</vt:lpstr>
      <vt:lpstr>w_c_disc_trtB</vt:lpstr>
      <vt:lpstr>cs2_trtB!w_c_trtA</vt:lpstr>
      <vt:lpstr>w_c_trtA</vt:lpstr>
      <vt:lpstr>w_c_trtB</vt:lpstr>
      <vt:lpstr>cs2_trtB!w_e_disc_trtA</vt:lpstr>
      <vt:lpstr>w_e_disc_trtA</vt:lpstr>
      <vt:lpstr>cs2_trtB!w_e_trtA</vt:lpstr>
      <vt:lpstr>w_e_trtA</vt:lpstr>
      <vt:lpstr>w_e_trtB</vt:lpstr>
      <vt:lpstr>cs2_trtB!w_simp_trtA</vt:lpstr>
      <vt:lpstr>w_simp_trtA</vt:lpstr>
      <vt:lpstr>w_simp_trtB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2022-07-29T13:46:37Z</dcterms:created>
  <dcterms:modified xsi:type="dcterms:W3CDTF">2022-08-11T14:35:22Z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2022-07-29T13:46:37Z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2cd090e8-e9dc-44fc-b325-a09042ff316c</vt:lpwstr>
  </property>
  <property fmtid="{D5CDD505-2E9C-101B-9397-08002B2CF9AE}" pid="8" name="MSIP_Label_792c8cef-6f2b-4af1-b4ac-d815ff795cd6_ContentBits">
    <vt:lpwstr>0</vt:lpwstr>
  </property>
</Properties>
</file>