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graves/Dropbox/teaching/cea-workshop-vital/ignore/"/>
    </mc:Choice>
  </mc:AlternateContent>
  <xr:revisionPtr revIDLastSave="0" documentId="13_ncr:1_{0B91D1EF-9621-9943-A6B8-F21D0A9DBCFD}" xr6:coauthVersionLast="47" xr6:coauthVersionMax="47" xr10:uidLastSave="{00000000-0000-0000-0000-000000000000}"/>
  <bookViews>
    <workbookView xWindow="0" yWindow="760" windowWidth="34560" windowHeight="19400" activeTab="8" xr2:uid="{59D1A556-F8D0-034A-9469-0832EE2A29B3}"/>
  </bookViews>
  <sheets>
    <sheet name="transition_probabilities" sheetId="4" r:id="rId1"/>
    <sheet name="transition_rates" sheetId="7" r:id="rId2"/>
    <sheet name="parameters" sheetId="1" r:id="rId3"/>
    <sheet name="payoffs" sheetId="2" r:id="rId4"/>
    <sheet name="&lt;&lt;&lt; MODEL SETUP" sheetId="9" r:id="rId5"/>
    <sheet name="MODEL EXECUTION&gt;&gt;&gt;" sheetId="11" r:id="rId6"/>
    <sheet name="1.m_Q to m_P" sheetId="10" r:id="rId7"/>
    <sheet name="2. Payoffs" sheetId="14" r:id="rId8"/>
    <sheet name="3.Trace" sheetId="13" r:id="rId9"/>
    <sheet name="Notes" sheetId="12" r:id="rId10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V74" i="13" l="1"/>
  <c r="V75" i="13"/>
  <c r="V76" i="13"/>
  <c r="V77" i="13"/>
  <c r="V78" i="13"/>
  <c r="V79" i="13"/>
  <c r="V80" i="13"/>
  <c r="V81" i="13"/>
  <c r="V82" i="13"/>
  <c r="V83" i="13"/>
  <c r="V84" i="13"/>
  <c r="V85" i="13"/>
  <c r="V39" i="13"/>
  <c r="V40" i="13"/>
  <c r="V41" i="13"/>
  <c r="V42" i="13"/>
  <c r="V43" i="13"/>
  <c r="V44" i="13"/>
  <c r="V45" i="13"/>
  <c r="V46" i="13"/>
  <c r="V47" i="13"/>
  <c r="V48" i="13"/>
  <c r="V49" i="13"/>
  <c r="V50" i="13"/>
  <c r="V51" i="13"/>
  <c r="V52" i="13"/>
  <c r="V53" i="13"/>
  <c r="V54" i="13"/>
  <c r="V55" i="13"/>
  <c r="V56" i="13"/>
  <c r="V57" i="13"/>
  <c r="V58" i="13"/>
  <c r="V59" i="13"/>
  <c r="V60" i="13"/>
  <c r="V61" i="13"/>
  <c r="V62" i="13"/>
  <c r="V63" i="13"/>
  <c r="V64" i="13"/>
  <c r="V65" i="13"/>
  <c r="V66" i="13"/>
  <c r="V67" i="13"/>
  <c r="V68" i="13"/>
  <c r="V69" i="13"/>
  <c r="V70" i="13"/>
  <c r="V71" i="13"/>
  <c r="V72" i="13"/>
  <c r="V73" i="13"/>
  <c r="V11" i="13"/>
  <c r="V12" i="13"/>
  <c r="V13" i="13"/>
  <c r="V14" i="13"/>
  <c r="V15" i="13"/>
  <c r="V16" i="13"/>
  <c r="V17" i="13"/>
  <c r="V18" i="13"/>
  <c r="V19" i="13"/>
  <c r="V20" i="13"/>
  <c r="V21" i="13"/>
  <c r="V22" i="13"/>
  <c r="V23" i="13"/>
  <c r="V24" i="13"/>
  <c r="V25" i="13"/>
  <c r="V26" i="13"/>
  <c r="V27" i="13"/>
  <c r="V28" i="13"/>
  <c r="V29" i="13"/>
  <c r="V30" i="13"/>
  <c r="V31" i="13"/>
  <c r="V32" i="13"/>
  <c r="V33" i="13"/>
  <c r="V34" i="13"/>
  <c r="V35" i="13"/>
  <c r="V36" i="13"/>
  <c r="V37" i="13"/>
  <c r="V38" i="13"/>
  <c r="V10" i="13"/>
  <c r="T85" i="13"/>
  <c r="T84" i="13"/>
  <c r="T83" i="13"/>
  <c r="T82" i="13"/>
  <c r="T81" i="13"/>
  <c r="T80" i="13"/>
  <c r="T79" i="13"/>
  <c r="T78" i="13"/>
  <c r="T77" i="13"/>
  <c r="T76" i="13"/>
  <c r="T75" i="13"/>
  <c r="T74" i="13"/>
  <c r="T73" i="13"/>
  <c r="T72" i="13"/>
  <c r="T71" i="13"/>
  <c r="T70" i="13"/>
  <c r="T69" i="13"/>
  <c r="T68" i="13"/>
  <c r="T67" i="13"/>
  <c r="T66" i="13"/>
  <c r="T65" i="13"/>
  <c r="T64" i="13"/>
  <c r="T63" i="13"/>
  <c r="T62" i="13"/>
  <c r="T61" i="13"/>
  <c r="T60" i="13"/>
  <c r="T59" i="13"/>
  <c r="T58" i="13"/>
  <c r="T57" i="13"/>
  <c r="T56" i="13"/>
  <c r="T55" i="13"/>
  <c r="T54" i="13"/>
  <c r="T53" i="13"/>
  <c r="T52" i="13"/>
  <c r="T51" i="13"/>
  <c r="T50" i="13"/>
  <c r="T49" i="13"/>
  <c r="T48" i="13"/>
  <c r="T47" i="13"/>
  <c r="T46" i="13"/>
  <c r="T45" i="13"/>
  <c r="T44" i="13"/>
  <c r="T43" i="13"/>
  <c r="T42" i="13"/>
  <c r="T41" i="13"/>
  <c r="T40" i="13"/>
  <c r="T39" i="13"/>
  <c r="T38" i="13"/>
  <c r="T37" i="13"/>
  <c r="T36" i="13"/>
  <c r="T35" i="13"/>
  <c r="T34" i="13"/>
  <c r="T33" i="13"/>
  <c r="T32" i="13"/>
  <c r="T31" i="13"/>
  <c r="T30" i="13"/>
  <c r="T29" i="13"/>
  <c r="T28" i="13"/>
  <c r="T27" i="13"/>
  <c r="T26" i="13"/>
  <c r="T25" i="13"/>
  <c r="T24" i="13"/>
  <c r="T23" i="13"/>
  <c r="T22" i="13"/>
  <c r="T21" i="13"/>
  <c r="T20" i="13"/>
  <c r="T19" i="13"/>
  <c r="T18" i="13"/>
  <c r="T17" i="13"/>
  <c r="T16" i="13"/>
  <c r="T15" i="13"/>
  <c r="T14" i="13"/>
  <c r="T13" i="13"/>
  <c r="T12" i="13"/>
  <c r="T11" i="13"/>
  <c r="Q10" i="13"/>
  <c r="P10" i="13"/>
  <c r="O10" i="13"/>
  <c r="N10" i="13"/>
  <c r="U26" i="10"/>
  <c r="G19" i="14"/>
  <c r="G18" i="14"/>
  <c r="G17" i="14"/>
  <c r="G16" i="14"/>
  <c r="G15" i="14"/>
  <c r="G14" i="14"/>
  <c r="G13" i="14"/>
  <c r="G12" i="14"/>
  <c r="G11" i="14"/>
  <c r="G10" i="14"/>
  <c r="G9" i="14"/>
  <c r="G8" i="14"/>
  <c r="G7" i="14"/>
  <c r="G6" i="14"/>
  <c r="G5" i="14"/>
  <c r="G4" i="14"/>
  <c r="E18" i="14"/>
  <c r="E17" i="14"/>
  <c r="E14" i="14"/>
  <c r="E13" i="14"/>
  <c r="E10" i="14"/>
  <c r="E9" i="14"/>
  <c r="E19" i="14"/>
  <c r="E16" i="14"/>
  <c r="E15" i="14"/>
  <c r="E12" i="14"/>
  <c r="E11" i="14"/>
  <c r="E8" i="14"/>
  <c r="E7" i="14"/>
  <c r="E6" i="14"/>
  <c r="E5" i="14"/>
  <c r="E4" i="14"/>
  <c r="D3" i="10"/>
  <c r="J3" i="13"/>
  <c r="I3" i="13"/>
  <c r="K85" i="13"/>
  <c r="K53" i="13"/>
  <c r="K54" i="13"/>
  <c r="K55" i="13"/>
  <c r="K56" i="13"/>
  <c r="K57" i="13"/>
  <c r="K58" i="13"/>
  <c r="K59" i="13"/>
  <c r="K60" i="13"/>
  <c r="K61" i="13"/>
  <c r="K62" i="13"/>
  <c r="K63" i="13"/>
  <c r="K64" i="13"/>
  <c r="K65" i="13"/>
  <c r="K66" i="13"/>
  <c r="K67" i="13"/>
  <c r="K68" i="13"/>
  <c r="K69" i="13"/>
  <c r="K70" i="13"/>
  <c r="K71" i="13"/>
  <c r="K72" i="13"/>
  <c r="K73" i="13"/>
  <c r="K74" i="13"/>
  <c r="K75" i="13"/>
  <c r="K76" i="13"/>
  <c r="K77" i="13"/>
  <c r="K78" i="13"/>
  <c r="K79" i="13"/>
  <c r="K80" i="13"/>
  <c r="K81" i="13"/>
  <c r="K82" i="13"/>
  <c r="K83" i="13"/>
  <c r="K84" i="13"/>
  <c r="K45" i="13"/>
  <c r="K46" i="13"/>
  <c r="K47" i="13"/>
  <c r="K48" i="13"/>
  <c r="K49" i="13"/>
  <c r="K50" i="13"/>
  <c r="K51" i="13"/>
  <c r="K52" i="13"/>
  <c r="K15" i="13"/>
  <c r="K16" i="13"/>
  <c r="K17" i="13"/>
  <c r="K18" i="13"/>
  <c r="K19" i="13"/>
  <c r="K20" i="13"/>
  <c r="K21" i="13"/>
  <c r="K22" i="13"/>
  <c r="K23" i="13"/>
  <c r="K24" i="13"/>
  <c r="K25" i="13"/>
  <c r="K26" i="13"/>
  <c r="K27" i="13"/>
  <c r="K28" i="13"/>
  <c r="K29" i="13"/>
  <c r="K30" i="13"/>
  <c r="K31" i="13"/>
  <c r="K32" i="13"/>
  <c r="K33" i="13"/>
  <c r="K34" i="13"/>
  <c r="K35" i="13"/>
  <c r="K36" i="13"/>
  <c r="K37" i="13"/>
  <c r="K38" i="13"/>
  <c r="K39" i="13"/>
  <c r="K40" i="13"/>
  <c r="K41" i="13"/>
  <c r="K42" i="13"/>
  <c r="K43" i="13"/>
  <c r="K44" i="13"/>
  <c r="K13" i="13"/>
  <c r="K14" i="13"/>
  <c r="K12" i="13"/>
  <c r="K11" i="13"/>
  <c r="K10" i="13"/>
  <c r="B11" i="13"/>
  <c r="B12" i="13" s="1"/>
  <c r="B13" i="13" s="1"/>
  <c r="B14" i="13" s="1"/>
  <c r="B15" i="13" s="1"/>
  <c r="B16" i="13" s="1"/>
  <c r="B17" i="13" s="1"/>
  <c r="B18" i="13" s="1"/>
  <c r="B19" i="13" s="1"/>
  <c r="B20" i="13" s="1"/>
  <c r="B21" i="13" s="1"/>
  <c r="B22" i="13" s="1"/>
  <c r="B23" i="13" s="1"/>
  <c r="B24" i="13" s="1"/>
  <c r="B25" i="13" s="1"/>
  <c r="B26" i="13" s="1"/>
  <c r="B27" i="13" s="1"/>
  <c r="B28" i="13" s="1"/>
  <c r="B29" i="13" s="1"/>
  <c r="B30" i="13" s="1"/>
  <c r="B31" i="13" s="1"/>
  <c r="B32" i="13" s="1"/>
  <c r="B33" i="13" s="1"/>
  <c r="B34" i="13" s="1"/>
  <c r="B35" i="13" s="1"/>
  <c r="B36" i="13" s="1"/>
  <c r="B37" i="13" s="1"/>
  <c r="B38" i="13" s="1"/>
  <c r="B39" i="13" s="1"/>
  <c r="B40" i="13" s="1"/>
  <c r="B41" i="13" s="1"/>
  <c r="B42" i="13" s="1"/>
  <c r="B43" i="13" s="1"/>
  <c r="B44" i="13" s="1"/>
  <c r="B45" i="13" s="1"/>
  <c r="B46" i="13" s="1"/>
  <c r="B47" i="13" s="1"/>
  <c r="B48" i="13" s="1"/>
  <c r="B49" i="13" s="1"/>
  <c r="B50" i="13" s="1"/>
  <c r="B51" i="13" s="1"/>
  <c r="B52" i="13" s="1"/>
  <c r="B53" i="13" s="1"/>
  <c r="B54" i="13" s="1"/>
  <c r="B55" i="13" s="1"/>
  <c r="B56" i="13" s="1"/>
  <c r="B57" i="13" s="1"/>
  <c r="B58" i="13" s="1"/>
  <c r="B59" i="13" s="1"/>
  <c r="B60" i="13" s="1"/>
  <c r="B61" i="13" s="1"/>
  <c r="B62" i="13" s="1"/>
  <c r="B63" i="13" s="1"/>
  <c r="B64" i="13" s="1"/>
  <c r="B65" i="13" s="1"/>
  <c r="B66" i="13" s="1"/>
  <c r="B67" i="13" s="1"/>
  <c r="B68" i="13" s="1"/>
  <c r="B69" i="13" s="1"/>
  <c r="B70" i="13" s="1"/>
  <c r="B71" i="13" s="1"/>
  <c r="B72" i="13" s="1"/>
  <c r="B73" i="13" s="1"/>
  <c r="B74" i="13" s="1"/>
  <c r="B75" i="13" s="1"/>
  <c r="B76" i="13" s="1"/>
  <c r="B77" i="13" s="1"/>
  <c r="B78" i="13" s="1"/>
  <c r="B79" i="13" s="1"/>
  <c r="B80" i="13" s="1"/>
  <c r="B81" i="13" s="1"/>
  <c r="B82" i="13" s="1"/>
  <c r="B83" i="13" s="1"/>
  <c r="B84" i="13" s="1"/>
  <c r="B85" i="13" s="1"/>
  <c r="C11" i="13" a="1"/>
  <c r="C11" i="13" s="1"/>
  <c r="AI28" i="10"/>
  <c r="AH28" i="10"/>
  <c r="AG28" i="10"/>
  <c r="AF28" i="10"/>
  <c r="AE28" i="10"/>
  <c r="AI27" i="10"/>
  <c r="AH27" i="10"/>
  <c r="AG27" i="10"/>
  <c r="AF27" i="10"/>
  <c r="AE27" i="10"/>
  <c r="AI26" i="10"/>
  <c r="AF26" i="10"/>
  <c r="AE26" i="10"/>
  <c r="AI25" i="10"/>
  <c r="AG24" i="10"/>
  <c r="AI21" i="10"/>
  <c r="AH21" i="10"/>
  <c r="AG21" i="10"/>
  <c r="AF21" i="10"/>
  <c r="AE21" i="10"/>
  <c r="AI20" i="10"/>
  <c r="AH20" i="10"/>
  <c r="AG20" i="10"/>
  <c r="AF20" i="10"/>
  <c r="AE20" i="10"/>
  <c r="AI19" i="10"/>
  <c r="AF19" i="10"/>
  <c r="AE19" i="10"/>
  <c r="AI18" i="10"/>
  <c r="AG17" i="10"/>
  <c r="AI14" i="10"/>
  <c r="AH14" i="10"/>
  <c r="AG14" i="10"/>
  <c r="AF14" i="10"/>
  <c r="AE14" i="10"/>
  <c r="AI13" i="10"/>
  <c r="AH13" i="10"/>
  <c r="AG13" i="10"/>
  <c r="AF13" i="10"/>
  <c r="AE13" i="10"/>
  <c r="AI12" i="10"/>
  <c r="AF12" i="10"/>
  <c r="AE12" i="10"/>
  <c r="AI11" i="10"/>
  <c r="AG10" i="10"/>
  <c r="AI7" i="10"/>
  <c r="AH7" i="10"/>
  <c r="AG7" i="10"/>
  <c r="AF7" i="10"/>
  <c r="AE7" i="10"/>
  <c r="AI6" i="10"/>
  <c r="AH6" i="10"/>
  <c r="AG6" i="10"/>
  <c r="AF6" i="10"/>
  <c r="AE6" i="10"/>
  <c r="AI5" i="10"/>
  <c r="AF5" i="10"/>
  <c r="AE5" i="10"/>
  <c r="AI4" i="10"/>
  <c r="AG3" i="10"/>
  <c r="R25" i="10"/>
  <c r="AE25" i="10" s="1"/>
  <c r="S24" i="10"/>
  <c r="AF24" i="10" s="1"/>
  <c r="R18" i="10"/>
  <c r="AE18" i="10" s="1"/>
  <c r="R11" i="10"/>
  <c r="R4" i="10"/>
  <c r="AE4" i="10" s="1"/>
  <c r="T26" i="10"/>
  <c r="AG26" i="10" s="1"/>
  <c r="U25" i="10"/>
  <c r="AH25" i="10" s="1"/>
  <c r="T25" i="10"/>
  <c r="AG25" i="10" s="1"/>
  <c r="U24" i="10"/>
  <c r="AH24" i="10" s="1"/>
  <c r="T18" i="10"/>
  <c r="AG18" i="10" s="1"/>
  <c r="U19" i="10"/>
  <c r="T19" i="10" s="1"/>
  <c r="AG19" i="10" s="1"/>
  <c r="U18" i="10"/>
  <c r="AH18" i="10" s="1"/>
  <c r="U17" i="10"/>
  <c r="AH17" i="10" s="1"/>
  <c r="S17" i="10"/>
  <c r="V17" i="10" s="1"/>
  <c r="AI17" i="10" s="1"/>
  <c r="U12" i="10"/>
  <c r="T12" i="10" s="1"/>
  <c r="AG12" i="10" s="1"/>
  <c r="U11" i="10"/>
  <c r="AH11" i="10" s="1"/>
  <c r="T11" i="10"/>
  <c r="AG11" i="10" s="1"/>
  <c r="U10" i="10"/>
  <c r="AH10" i="10" s="1"/>
  <c r="S10" i="10"/>
  <c r="V10" i="10" s="1"/>
  <c r="AI10" i="10" s="1"/>
  <c r="U5" i="10"/>
  <c r="T5" i="10" s="1"/>
  <c r="AG5" i="10" s="1"/>
  <c r="U4" i="10"/>
  <c r="AH4" i="10" s="1"/>
  <c r="T4" i="10"/>
  <c r="AG4" i="10" s="1"/>
  <c r="U3" i="10"/>
  <c r="AH3" i="10" s="1"/>
  <c r="S3" i="10"/>
  <c r="V3" i="10" s="1"/>
  <c r="AI3" i="10" s="1"/>
  <c r="I55" i="13" l="1"/>
  <c r="C12" i="13" a="1"/>
  <c r="N11" i="13"/>
  <c r="Q11" i="13"/>
  <c r="P11" i="13"/>
  <c r="O11" i="13"/>
  <c r="J11" i="13"/>
  <c r="I22" i="13"/>
  <c r="I44" i="13"/>
  <c r="I42" i="13"/>
  <c r="I45" i="13"/>
  <c r="I21" i="13"/>
  <c r="I73" i="13"/>
  <c r="I84" i="13"/>
  <c r="I41" i="13"/>
  <c r="I72" i="13"/>
  <c r="I40" i="13"/>
  <c r="I65" i="13"/>
  <c r="I31" i="13"/>
  <c r="I64" i="13"/>
  <c r="I30" i="13"/>
  <c r="I63" i="13"/>
  <c r="I29" i="13"/>
  <c r="I62" i="13"/>
  <c r="I27" i="13"/>
  <c r="I52" i="13"/>
  <c r="I78" i="13"/>
  <c r="I20" i="13"/>
  <c r="I85" i="13"/>
  <c r="I39" i="13"/>
  <c r="I19" i="13"/>
  <c r="I54" i="13"/>
  <c r="I37" i="13"/>
  <c r="I12" i="13"/>
  <c r="I53" i="13"/>
  <c r="I32" i="13"/>
  <c r="I11" i="13"/>
  <c r="I77" i="13"/>
  <c r="I76" i="13"/>
  <c r="I75" i="13"/>
  <c r="I74" i="13"/>
  <c r="I38" i="13"/>
  <c r="I28" i="13"/>
  <c r="I18" i="13"/>
  <c r="I71" i="13"/>
  <c r="I61" i="13"/>
  <c r="I51" i="13"/>
  <c r="I83" i="13"/>
  <c r="I17" i="13"/>
  <c r="I70" i="13"/>
  <c r="I60" i="13"/>
  <c r="I50" i="13"/>
  <c r="I82" i="13"/>
  <c r="I81" i="13"/>
  <c r="I80" i="13"/>
  <c r="I36" i="13"/>
  <c r="I26" i="13"/>
  <c r="I16" i="13"/>
  <c r="I69" i="13"/>
  <c r="I59" i="13"/>
  <c r="I49" i="13"/>
  <c r="I79" i="13"/>
  <c r="I35" i="13"/>
  <c r="I25" i="13"/>
  <c r="I15" i="13"/>
  <c r="I68" i="13"/>
  <c r="I58" i="13"/>
  <c r="I48" i="13"/>
  <c r="I10" i="13"/>
  <c r="I34" i="13"/>
  <c r="I24" i="13"/>
  <c r="I14" i="13"/>
  <c r="I67" i="13"/>
  <c r="I57" i="13"/>
  <c r="I47" i="13"/>
  <c r="I43" i="13"/>
  <c r="I33" i="13"/>
  <c r="I23" i="13"/>
  <c r="I13" i="13"/>
  <c r="I66" i="13"/>
  <c r="I56" i="13"/>
  <c r="I46" i="13"/>
  <c r="AF3" i="10"/>
  <c r="AH19" i="10"/>
  <c r="AF17" i="10"/>
  <c r="S11" i="10"/>
  <c r="AF11" i="10" s="1"/>
  <c r="AH5" i="10"/>
  <c r="S4" i="10"/>
  <c r="AF4" i="10" s="1"/>
  <c r="AF10" i="10"/>
  <c r="R24" i="10"/>
  <c r="AE24" i="10" s="1"/>
  <c r="AH12" i="10"/>
  <c r="S25" i="10"/>
  <c r="AF25" i="10" s="1"/>
  <c r="AH26" i="10"/>
  <c r="S18" i="10"/>
  <c r="AF18" i="10" s="1"/>
  <c r="AE11" i="10"/>
  <c r="R10" i="10"/>
  <c r="AE10" i="10" s="1"/>
  <c r="R3" i="10"/>
  <c r="AE3" i="10" s="1"/>
  <c r="R17" i="10"/>
  <c r="AE17" i="10" s="1"/>
  <c r="C35" i="1"/>
  <c r="C34" i="1"/>
  <c r="C33" i="1"/>
  <c r="C32" i="1"/>
  <c r="V24" i="10"/>
  <c r="AI24" i="10" s="1"/>
  <c r="C12" i="13" l="1"/>
  <c r="O12" i="13"/>
  <c r="P12" i="13"/>
  <c r="Q12" i="13"/>
  <c r="AK10" i="10" a="1"/>
  <c r="AK10" i="10" s="1"/>
  <c r="AQ10" i="10" s="1" a="1"/>
  <c r="AQ10" i="10" s="1"/>
  <c r="AW10" i="10" s="1" a="1"/>
  <c r="AW10" i="10" s="1"/>
  <c r="AK3" i="10" a="1"/>
  <c r="AK3" i="10" s="1"/>
  <c r="AQ3" i="10" s="1" a="1"/>
  <c r="AQ3" i="10" s="1"/>
  <c r="AW3" i="10" s="1" a="1"/>
  <c r="AK24" i="10" a="1"/>
  <c r="AK17" i="10" a="1"/>
  <c r="AK17" i="10" s="1"/>
  <c r="AQ17" i="10" s="1" a="1"/>
  <c r="AQ17" i="10" s="1"/>
  <c r="AW17" i="10" s="1" a="1"/>
  <c r="AW17" i="10" s="1"/>
  <c r="D17" i="10" s="1"/>
  <c r="C13" i="13" l="1" a="1"/>
  <c r="N12" i="13"/>
  <c r="J12" i="13"/>
  <c r="D14" i="10"/>
  <c r="G14" i="10"/>
  <c r="F12" i="10"/>
  <c r="E10" i="10"/>
  <c r="G11" i="10"/>
  <c r="E13" i="10"/>
  <c r="E12" i="10"/>
  <c r="G13" i="10"/>
  <c r="G10" i="10"/>
  <c r="F10" i="10"/>
  <c r="H12" i="10"/>
  <c r="H10" i="10"/>
  <c r="E14" i="10"/>
  <c r="D13" i="10"/>
  <c r="D10" i="10"/>
  <c r="G12" i="10"/>
  <c r="F11" i="10"/>
  <c r="H14" i="10"/>
  <c r="E11" i="10"/>
  <c r="F13" i="10"/>
  <c r="H13" i="10"/>
  <c r="D11" i="10"/>
  <c r="H11" i="10"/>
  <c r="F14" i="10"/>
  <c r="D12" i="10"/>
  <c r="H18" i="10"/>
  <c r="F17" i="10"/>
  <c r="E18" i="10"/>
  <c r="G19" i="10"/>
  <c r="G21" i="10"/>
  <c r="F18" i="10"/>
  <c r="D19" i="10"/>
  <c r="D20" i="10"/>
  <c r="E19" i="10"/>
  <c r="E20" i="10"/>
  <c r="G17" i="10"/>
  <c r="H17" i="10"/>
  <c r="E21" i="10"/>
  <c r="E17" i="10"/>
  <c r="H21" i="10"/>
  <c r="H20" i="10"/>
  <c r="D18" i="10"/>
  <c r="H19" i="10"/>
  <c r="F20" i="10"/>
  <c r="F19" i="10"/>
  <c r="G18" i="10"/>
  <c r="D21" i="10"/>
  <c r="F21" i="10"/>
  <c r="G20" i="10"/>
  <c r="AK24" i="10"/>
  <c r="AW3" i="10"/>
  <c r="G6" i="10"/>
  <c r="H6" i="10"/>
  <c r="F5" i="10"/>
  <c r="D5" i="10"/>
  <c r="D7" i="10"/>
  <c r="F7" i="10"/>
  <c r="H4" i="10"/>
  <c r="E4" i="10"/>
  <c r="D4" i="10"/>
  <c r="H7" i="10"/>
  <c r="F6" i="10"/>
  <c r="F3" i="10"/>
  <c r="H5" i="10"/>
  <c r="F4" i="10"/>
  <c r="G7" i="10"/>
  <c r="G5" i="10"/>
  <c r="G3" i="10"/>
  <c r="E6" i="10"/>
  <c r="H3" i="10"/>
  <c r="G4" i="10"/>
  <c r="E5" i="10"/>
  <c r="E7" i="10"/>
  <c r="E3" i="10"/>
  <c r="D6" i="10"/>
  <c r="C13" i="13" l="1"/>
  <c r="O13" i="13"/>
  <c r="Q13" i="13"/>
  <c r="P13" i="13"/>
  <c r="AQ24" i="10" a="1"/>
  <c r="C14" i="13" l="1" a="1"/>
  <c r="N13" i="13"/>
  <c r="J13" i="13"/>
  <c r="AQ24" i="10"/>
  <c r="C14" i="13" l="1"/>
  <c r="P14" i="13"/>
  <c r="O14" i="13"/>
  <c r="Q14" i="13"/>
  <c r="AW24" i="10" a="1"/>
  <c r="C15" i="13" l="1" a="1"/>
  <c r="N14" i="13"/>
  <c r="J14" i="13"/>
  <c r="AW24" i="10"/>
  <c r="D24" i="10" s="1"/>
  <c r="E28" i="10"/>
  <c r="D28" i="10"/>
  <c r="G26" i="10"/>
  <c r="E26" i="10"/>
  <c r="D25" i="10"/>
  <c r="D26" i="10"/>
  <c r="H27" i="10"/>
  <c r="G28" i="10"/>
  <c r="F26" i="10"/>
  <c r="H25" i="10"/>
  <c r="F25" i="10"/>
  <c r="H26" i="10"/>
  <c r="H28" i="10"/>
  <c r="E24" i="10"/>
  <c r="F27" i="10"/>
  <c r="E27" i="10"/>
  <c r="E25" i="10"/>
  <c r="D27" i="10"/>
  <c r="G24" i="10"/>
  <c r="G27" i="10"/>
  <c r="F24" i="10"/>
  <c r="G25" i="10"/>
  <c r="H24" i="10"/>
  <c r="F28" i="10"/>
  <c r="C15" i="13" l="1"/>
  <c r="Q15" i="13"/>
  <c r="O15" i="13"/>
  <c r="P15" i="13"/>
  <c r="C16" i="13" l="1" a="1"/>
  <c r="N15" i="13"/>
  <c r="J15" i="13"/>
  <c r="C16" i="13" l="1"/>
  <c r="O16" i="13"/>
  <c r="P16" i="13"/>
  <c r="Q16" i="13"/>
  <c r="C17" i="13" l="1" a="1"/>
  <c r="N16" i="13"/>
  <c r="J16" i="13"/>
  <c r="C17" i="13" l="1"/>
  <c r="O17" i="13"/>
  <c r="P17" i="13"/>
  <c r="Q17" i="13"/>
  <c r="C18" i="13" l="1" a="1"/>
  <c r="N17" i="13"/>
  <c r="J17" i="13"/>
  <c r="C18" i="13" l="1"/>
  <c r="O18" i="13"/>
  <c r="Q18" i="13"/>
  <c r="P18" i="13"/>
  <c r="C19" i="13" l="1" a="1"/>
  <c r="N18" i="13"/>
  <c r="J18" i="13"/>
  <c r="C19" i="13" l="1"/>
  <c r="O19" i="13"/>
  <c r="P19" i="13"/>
  <c r="Q19" i="13"/>
  <c r="C20" i="13" l="1" a="1"/>
  <c r="N19" i="13"/>
  <c r="J19" i="13"/>
  <c r="C20" i="13" l="1"/>
  <c r="Q20" i="13"/>
  <c r="O20" i="13"/>
  <c r="P20" i="13"/>
  <c r="C21" i="13" l="1" a="1"/>
  <c r="N20" i="13"/>
  <c r="J20" i="13"/>
  <c r="C21" i="13" l="1"/>
  <c r="O21" i="13"/>
  <c r="P21" i="13"/>
  <c r="Q21" i="13"/>
  <c r="C22" i="13" l="1" a="1"/>
  <c r="N21" i="13"/>
  <c r="J21" i="13"/>
  <c r="C22" i="13" l="1"/>
  <c r="P22" i="13"/>
  <c r="Q22" i="13"/>
  <c r="O22" i="13"/>
  <c r="C23" i="13" l="1" a="1"/>
  <c r="N22" i="13"/>
  <c r="J22" i="13"/>
  <c r="C23" i="13" l="1"/>
  <c r="O23" i="13"/>
  <c r="Q23" i="13"/>
  <c r="P23" i="13"/>
  <c r="C24" i="13" l="1" a="1"/>
  <c r="N23" i="13"/>
  <c r="J23" i="13"/>
  <c r="C24" i="13" l="1"/>
  <c r="O24" i="13"/>
  <c r="P24" i="13"/>
  <c r="Q24" i="13"/>
  <c r="C25" i="13" l="1" a="1"/>
  <c r="N24" i="13"/>
  <c r="J24" i="13"/>
  <c r="C25" i="13" l="1"/>
  <c r="Q25" i="13"/>
  <c r="O25" i="13"/>
  <c r="P25" i="13"/>
  <c r="C26" i="13" l="1" a="1"/>
  <c r="N25" i="13"/>
  <c r="J25" i="13"/>
  <c r="C26" i="13" l="1"/>
  <c r="O26" i="13"/>
  <c r="P26" i="13"/>
  <c r="Q26" i="13"/>
  <c r="C27" i="13" l="1" a="1"/>
  <c r="N26" i="13"/>
  <c r="J26" i="13"/>
  <c r="C27" i="13" l="1"/>
  <c r="O27" i="13"/>
  <c r="P27" i="13"/>
  <c r="Q27" i="13"/>
  <c r="C28" i="13" l="1" a="1"/>
  <c r="N27" i="13"/>
  <c r="J27" i="13"/>
  <c r="C28" i="13" l="1"/>
  <c r="O28" i="13"/>
  <c r="Q28" i="13"/>
  <c r="P28" i="13"/>
  <c r="C29" i="13" l="1" a="1"/>
  <c r="N28" i="13"/>
  <c r="J28" i="13"/>
  <c r="C29" i="13" l="1"/>
  <c r="O29" i="13"/>
  <c r="P29" i="13"/>
  <c r="Q29" i="13"/>
  <c r="C30" i="13" l="1" a="1"/>
  <c r="N29" i="13"/>
  <c r="J29" i="13"/>
  <c r="C30" i="13" l="1"/>
  <c r="Q30" i="13"/>
  <c r="P30" i="13"/>
  <c r="O30" i="13"/>
  <c r="C31" i="13" l="1" a="1"/>
  <c r="N30" i="13"/>
  <c r="J30" i="13"/>
  <c r="C31" i="13" l="1"/>
  <c r="O31" i="13"/>
  <c r="P31" i="13"/>
  <c r="Q31" i="13"/>
  <c r="C32" i="13" l="1" a="1"/>
  <c r="N31" i="13"/>
  <c r="J31" i="13"/>
  <c r="C32" i="13" l="1"/>
  <c r="O32" i="13"/>
  <c r="P32" i="13"/>
  <c r="Q32" i="13"/>
  <c r="C33" i="13" l="1" a="1"/>
  <c r="N32" i="13"/>
  <c r="J32" i="13"/>
  <c r="C33" i="13" l="1"/>
  <c r="O33" i="13"/>
  <c r="Q33" i="13"/>
  <c r="P33" i="13"/>
  <c r="C34" i="13" l="1" a="1"/>
  <c r="N33" i="13"/>
  <c r="J33" i="13"/>
  <c r="C34" i="13" l="1"/>
  <c r="O34" i="13"/>
  <c r="Q34" i="13"/>
  <c r="P34" i="13"/>
  <c r="C35" i="13" l="1" a="1"/>
  <c r="N34" i="13"/>
  <c r="J34" i="13"/>
  <c r="C35" i="13" l="1"/>
  <c r="Q35" i="13"/>
  <c r="O35" i="13"/>
  <c r="P35" i="13"/>
  <c r="C36" i="13" l="1" a="1"/>
  <c r="N35" i="13"/>
  <c r="J35" i="13"/>
  <c r="C36" i="13" l="1"/>
  <c r="O36" i="13"/>
  <c r="P36" i="13"/>
  <c r="Q36" i="13"/>
  <c r="C37" i="13" l="1" a="1"/>
  <c r="N36" i="13"/>
  <c r="J36" i="13"/>
  <c r="C37" i="13" l="1"/>
  <c r="Q37" i="13"/>
  <c r="O37" i="13"/>
  <c r="P37" i="13"/>
  <c r="C38" i="13" l="1" a="1"/>
  <c r="N37" i="13"/>
  <c r="J37" i="13"/>
  <c r="C38" i="13" l="1"/>
  <c r="O38" i="13"/>
  <c r="Q38" i="13"/>
  <c r="P38" i="13"/>
  <c r="C39" i="13" l="1" a="1"/>
  <c r="N38" i="13"/>
  <c r="J38" i="13"/>
  <c r="C39" i="13" l="1"/>
  <c r="P39" i="13"/>
  <c r="Q39" i="13"/>
  <c r="O39" i="13"/>
  <c r="C40" i="13" l="1" a="1"/>
  <c r="N39" i="13"/>
  <c r="J39" i="13"/>
  <c r="C40" i="13" l="1"/>
  <c r="Q40" i="13"/>
  <c r="O40" i="13"/>
  <c r="P40" i="13"/>
  <c r="C41" i="13" l="1" a="1"/>
  <c r="N40" i="13"/>
  <c r="J40" i="13"/>
  <c r="C41" i="13" l="1"/>
  <c r="O41" i="13"/>
  <c r="P41" i="13"/>
  <c r="Q41" i="13"/>
  <c r="C42" i="13" l="1" a="1"/>
  <c r="N41" i="13"/>
  <c r="J41" i="13"/>
  <c r="C42" i="13" l="1"/>
  <c r="Q42" i="13"/>
  <c r="O42" i="13"/>
  <c r="P42" i="13"/>
  <c r="C43" i="13" l="1" a="1"/>
  <c r="N42" i="13"/>
  <c r="J42" i="13"/>
  <c r="C43" i="13" l="1"/>
  <c r="O43" i="13"/>
  <c r="Q43" i="13"/>
  <c r="P43" i="13"/>
  <c r="C44" i="13" l="1" a="1"/>
  <c r="N43" i="13"/>
  <c r="J43" i="13"/>
  <c r="C44" i="13" l="1"/>
  <c r="O44" i="13"/>
  <c r="P44" i="13"/>
  <c r="Q44" i="13"/>
  <c r="C45" i="13" l="1" a="1"/>
  <c r="N44" i="13"/>
  <c r="J44" i="13"/>
  <c r="C45" i="13" l="1"/>
  <c r="Q45" i="13"/>
  <c r="O45" i="13"/>
  <c r="P45" i="13"/>
  <c r="C46" i="13" l="1" a="1"/>
  <c r="N45" i="13"/>
  <c r="J45" i="13"/>
  <c r="C46" i="13" l="1"/>
  <c r="O46" i="13"/>
  <c r="P46" i="13"/>
  <c r="Q46" i="13"/>
  <c r="C47" i="13" l="1" a="1"/>
  <c r="N46" i="13"/>
  <c r="J46" i="13"/>
  <c r="C47" i="13" l="1"/>
  <c r="P47" i="13"/>
  <c r="Q47" i="13"/>
  <c r="O47" i="13"/>
  <c r="C48" i="13" l="1" a="1"/>
  <c r="N47" i="13"/>
  <c r="J47" i="13"/>
  <c r="C48" i="13" l="1"/>
  <c r="O48" i="13"/>
  <c r="Q48" i="13"/>
  <c r="P48" i="13"/>
  <c r="C49" i="13" l="1" a="1"/>
  <c r="N48" i="13"/>
  <c r="J48" i="13"/>
  <c r="C49" i="13" l="1"/>
  <c r="O49" i="13"/>
  <c r="P49" i="13"/>
  <c r="Q49" i="13"/>
  <c r="C50" i="13" l="1" a="1"/>
  <c r="N49" i="13"/>
  <c r="J49" i="13"/>
  <c r="C50" i="13" l="1"/>
  <c r="Q50" i="13"/>
  <c r="O50" i="13"/>
  <c r="P50" i="13"/>
  <c r="C51" i="13" l="1" a="1"/>
  <c r="N50" i="13"/>
  <c r="J50" i="13"/>
  <c r="C51" i="13" l="1"/>
  <c r="O51" i="13"/>
  <c r="P51" i="13"/>
  <c r="Q51" i="13"/>
  <c r="C52" i="13" l="1" a="1"/>
  <c r="N51" i="13"/>
  <c r="J51" i="13"/>
  <c r="C52" i="13" l="1"/>
  <c r="O52" i="13"/>
  <c r="P52" i="13"/>
  <c r="Q52" i="13"/>
  <c r="C53" i="13" l="1" a="1"/>
  <c r="N52" i="13"/>
  <c r="J52" i="13"/>
  <c r="C53" i="13" l="1"/>
  <c r="O53" i="13"/>
  <c r="Q53" i="13"/>
  <c r="P53" i="13"/>
  <c r="C54" i="13" l="1" a="1"/>
  <c r="N53" i="13"/>
  <c r="J53" i="13"/>
  <c r="C54" i="13" l="1"/>
  <c r="Q54" i="13"/>
  <c r="O54" i="13"/>
  <c r="P54" i="13"/>
  <c r="C55" i="13" l="1" a="1"/>
  <c r="N54" i="13"/>
  <c r="J54" i="13"/>
  <c r="C55" i="13" l="1"/>
  <c r="Q55" i="13"/>
  <c r="P55" i="13"/>
  <c r="O55" i="13"/>
  <c r="C56" i="13" l="1" a="1"/>
  <c r="N55" i="13"/>
  <c r="J55" i="13"/>
  <c r="C56" i="13" l="1"/>
  <c r="O56" i="13"/>
  <c r="P56" i="13"/>
  <c r="Q56" i="13"/>
  <c r="C57" i="13" l="1" a="1"/>
  <c r="N56" i="13"/>
  <c r="J56" i="13"/>
  <c r="C57" i="13" l="1"/>
  <c r="O57" i="13"/>
  <c r="P57" i="13"/>
  <c r="Q57" i="13"/>
  <c r="C58" i="13" l="1" a="1"/>
  <c r="N57" i="13"/>
  <c r="J57" i="13"/>
  <c r="C58" i="13" l="1"/>
  <c r="O58" i="13"/>
  <c r="P58" i="13"/>
  <c r="Q58" i="13"/>
  <c r="C59" i="13" l="1" a="1"/>
  <c r="N58" i="13"/>
  <c r="J58" i="13"/>
  <c r="C59" i="13" l="1"/>
  <c r="O59" i="13"/>
  <c r="Q59" i="13"/>
  <c r="P59" i="13"/>
  <c r="C60" i="13" l="1" a="1"/>
  <c r="N59" i="13"/>
  <c r="J59" i="13"/>
  <c r="C60" i="13" l="1"/>
  <c r="Q60" i="13"/>
  <c r="O60" i="13"/>
  <c r="P60" i="13"/>
  <c r="C61" i="13" l="1" a="1"/>
  <c r="N60" i="13"/>
  <c r="J60" i="13"/>
  <c r="C61" i="13" l="1"/>
  <c r="O61" i="13"/>
  <c r="P61" i="13"/>
  <c r="Q61" i="13"/>
  <c r="C62" i="13" l="1" a="1"/>
  <c r="N61" i="13"/>
  <c r="J61" i="13"/>
  <c r="C62" i="13" l="1"/>
  <c r="Q62" i="13"/>
  <c r="O62" i="13"/>
  <c r="P62" i="13"/>
  <c r="C63" i="13" l="1" a="1"/>
  <c r="N62" i="13"/>
  <c r="J62" i="13"/>
  <c r="C63" i="13" l="1"/>
  <c r="O63" i="13"/>
  <c r="Q63" i="13"/>
  <c r="P63" i="13"/>
  <c r="C64" i="13" l="1" a="1"/>
  <c r="N63" i="13"/>
  <c r="J63" i="13"/>
  <c r="C64" i="13" l="1"/>
  <c r="P64" i="13"/>
  <c r="Q64" i="13"/>
  <c r="O64" i="13"/>
  <c r="C65" i="13" l="1" a="1"/>
  <c r="N64" i="13"/>
  <c r="J64" i="13"/>
  <c r="C65" i="13" l="1"/>
  <c r="Q65" i="13"/>
  <c r="O65" i="13"/>
  <c r="P65" i="13"/>
  <c r="C66" i="13" l="1" a="1"/>
  <c r="N65" i="13"/>
  <c r="J65" i="13"/>
  <c r="C66" i="13" l="1"/>
  <c r="O66" i="13"/>
  <c r="P66" i="13"/>
  <c r="Q66" i="13"/>
  <c r="C67" i="13" l="1" a="1"/>
  <c r="N66" i="13"/>
  <c r="J66" i="13"/>
  <c r="C67" i="13" l="1"/>
  <c r="Q67" i="13"/>
  <c r="O67" i="13"/>
  <c r="P67" i="13"/>
  <c r="C68" i="13" l="1" a="1"/>
  <c r="N67" i="13"/>
  <c r="J67" i="13"/>
  <c r="C68" i="13" l="1"/>
  <c r="O68" i="13"/>
  <c r="Q68" i="13"/>
  <c r="P68" i="13"/>
  <c r="C69" i="13" l="1" a="1"/>
  <c r="N68" i="13"/>
  <c r="J68" i="13"/>
  <c r="C69" i="13" l="1"/>
  <c r="O69" i="13"/>
  <c r="P69" i="13"/>
  <c r="Q69" i="13"/>
  <c r="C70" i="13" l="1" a="1"/>
  <c r="N69" i="13"/>
  <c r="J69" i="13"/>
  <c r="C70" i="13" l="1"/>
  <c r="Q70" i="13"/>
  <c r="O70" i="13"/>
  <c r="P70" i="13"/>
  <c r="C71" i="13" l="1" a="1"/>
  <c r="N70" i="13"/>
  <c r="J70" i="13"/>
  <c r="C71" i="13" l="1"/>
  <c r="O71" i="13"/>
  <c r="P71" i="13"/>
  <c r="Q71" i="13"/>
  <c r="C72" i="13" l="1" a="1"/>
  <c r="N71" i="13"/>
  <c r="J71" i="13"/>
  <c r="C72" i="13" l="1"/>
  <c r="P72" i="13"/>
  <c r="Q72" i="13"/>
  <c r="O72" i="13"/>
  <c r="C73" i="13" l="1" a="1"/>
  <c r="N72" i="13"/>
  <c r="J72" i="13"/>
  <c r="C73" i="13" l="1"/>
  <c r="O73" i="13"/>
  <c r="Q73" i="13"/>
  <c r="P73" i="13"/>
  <c r="C74" i="13" l="1" a="1"/>
  <c r="N73" i="13"/>
  <c r="J73" i="13"/>
  <c r="C74" i="13" l="1"/>
  <c r="O74" i="13"/>
  <c r="P74" i="13"/>
  <c r="Q74" i="13"/>
  <c r="C75" i="13" l="1" a="1"/>
  <c r="N74" i="13"/>
  <c r="J74" i="13"/>
  <c r="C75" i="13" l="1"/>
  <c r="Q75" i="13"/>
  <c r="O75" i="13"/>
  <c r="P75" i="13"/>
  <c r="C76" i="13" l="1" a="1"/>
  <c r="N75" i="13"/>
  <c r="J75" i="13"/>
  <c r="C76" i="13" l="1"/>
  <c r="O76" i="13"/>
  <c r="P76" i="13"/>
  <c r="Q76" i="13"/>
  <c r="C77" i="13" l="1" a="1"/>
  <c r="N76" i="13"/>
  <c r="J76" i="13"/>
  <c r="C77" i="13" l="1"/>
  <c r="O77" i="13"/>
  <c r="P77" i="13"/>
  <c r="Q77" i="13"/>
  <c r="C78" i="13" l="1" a="1"/>
  <c r="N77" i="13"/>
  <c r="J77" i="13"/>
  <c r="C78" i="13" l="1"/>
  <c r="O78" i="13"/>
  <c r="Q78" i="13"/>
  <c r="P78" i="13"/>
  <c r="C79" i="13" l="1" a="1"/>
  <c r="N78" i="13"/>
  <c r="J78" i="13"/>
  <c r="C79" i="13" l="1"/>
  <c r="O79" i="13"/>
  <c r="P79" i="13"/>
  <c r="Q79" i="13"/>
  <c r="C80" i="13" l="1" a="1"/>
  <c r="N79" i="13"/>
  <c r="J79" i="13"/>
  <c r="C80" i="13" l="1"/>
  <c r="Q80" i="13"/>
  <c r="O80" i="13"/>
  <c r="P80" i="13"/>
  <c r="C81" i="13" l="1" a="1"/>
  <c r="N80" i="13"/>
  <c r="J80" i="13"/>
  <c r="C81" i="13" l="1"/>
  <c r="O81" i="13"/>
  <c r="P81" i="13"/>
  <c r="Q81" i="13"/>
  <c r="C82" i="13" l="1" a="1"/>
  <c r="N81" i="13"/>
  <c r="J81" i="13"/>
  <c r="C82" i="13" l="1"/>
  <c r="Q82" i="13"/>
  <c r="O82" i="13"/>
  <c r="P82" i="13"/>
  <c r="C83" i="13" l="1" a="1"/>
  <c r="N82" i="13"/>
  <c r="J82" i="13"/>
  <c r="C83" i="13" l="1"/>
  <c r="O83" i="13"/>
  <c r="Q83" i="13"/>
  <c r="P83" i="13"/>
  <c r="C84" i="13" l="1" a="1"/>
  <c r="N83" i="13"/>
  <c r="J83" i="13"/>
  <c r="C84" i="13" l="1"/>
  <c r="O84" i="13"/>
  <c r="P84" i="13"/>
  <c r="Q84" i="13"/>
  <c r="C85" i="13" l="1" a="1"/>
  <c r="N84" i="13"/>
  <c r="J84" i="13"/>
  <c r="U10" i="13" l="1" a="1"/>
  <c r="U10" i="13" s="1"/>
  <c r="C85" i="13"/>
  <c r="Q85" i="13"/>
  <c r="O85" i="13"/>
  <c r="P85" i="13"/>
  <c r="J85" i="13" l="1"/>
  <c r="N85" i="13"/>
  <c r="S10" i="13" s="1" a="1"/>
  <c r="S10" i="13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<sst xmlns="http://schemas.openxmlformats.org/spreadsheetml/2006/main" count="711" uniqueCount="147">
  <si>
    <t>param</t>
  </si>
  <si>
    <t>description</t>
  </si>
  <si>
    <t>source</t>
  </si>
  <si>
    <t>label</t>
  </si>
  <si>
    <t>Healthy</t>
  </si>
  <si>
    <t>Sick</t>
  </si>
  <si>
    <t>Sicker</t>
  </si>
  <si>
    <t>Dead</t>
  </si>
  <si>
    <t>p_HS1</t>
  </si>
  <si>
    <t>p_HD</t>
  </si>
  <si>
    <t>p_S1H</t>
  </si>
  <si>
    <t>p_S1S2</t>
  </si>
  <si>
    <t>p_S1D</t>
  </si>
  <si>
    <t>p_S2D</t>
  </si>
  <si>
    <t>Healthy-Sick</t>
  </si>
  <si>
    <t>Healthy-Dead</t>
  </si>
  <si>
    <t>Sick-Healthy</t>
  </si>
  <si>
    <t>Sick-Sicker</t>
  </si>
  <si>
    <t>Sick-Dead</t>
  </si>
  <si>
    <t>Sicker-Dead</t>
  </si>
  <si>
    <t>n_cycles</t>
  </si>
  <si>
    <t>d_c</t>
  </si>
  <si>
    <t>Annual discount rate for costs</t>
  </si>
  <si>
    <t>d_e</t>
  </si>
  <si>
    <t>Annual discount rate for QALYs</t>
  </si>
  <si>
    <t>n_sim</t>
  </si>
  <si>
    <t>Number of PSA samples (K)</t>
  </si>
  <si>
    <t>r_HS1</t>
  </si>
  <si>
    <t>r_S1H</t>
  </si>
  <si>
    <t>Annual disease onset transition rate</t>
  </si>
  <si>
    <t>Annual disease recovery transition rate</t>
  </si>
  <si>
    <t>Annual disease progresstion transition rate</t>
  </si>
  <si>
    <t>Annual mortality rate (H to D)</t>
  </si>
  <si>
    <t>r_S1S2</t>
  </si>
  <si>
    <t>r_HD</t>
  </si>
  <si>
    <t>hr_S1</t>
  </si>
  <si>
    <t>Hazard ratio of death in S1 vs. H</t>
  </si>
  <si>
    <t>hr_S2</t>
  </si>
  <si>
    <t>Hazard ratio of death in S2 vs. H</t>
  </si>
  <si>
    <t>c_H</t>
  </si>
  <si>
    <t>c_S1</t>
  </si>
  <si>
    <t>c_S2</t>
  </si>
  <si>
    <t>c_D</t>
  </si>
  <si>
    <t>u_H</t>
  </si>
  <si>
    <t>u_S1</t>
  </si>
  <si>
    <t>Utility weight of sick (S1)</t>
  </si>
  <si>
    <t>Annual cost of sick (S1)</t>
  </si>
  <si>
    <t>Annual cost of sicker (S2)</t>
  </si>
  <si>
    <t>Annual cost of death (D)</t>
  </si>
  <si>
    <t>Annual cost of healthy (H)</t>
  </si>
  <si>
    <t>Utility weight of healthy (H)</t>
  </si>
  <si>
    <t>u_D</t>
  </si>
  <si>
    <t>Utility weight of death (D)</t>
  </si>
  <si>
    <t>c_trtA</t>
  </si>
  <si>
    <t>Cost of treatment A</t>
  </si>
  <si>
    <t>u_trtA</t>
  </si>
  <si>
    <t>Utility for treated indiviuals in S1</t>
  </si>
  <si>
    <t>c_trtB</t>
  </si>
  <si>
    <t>Cost of treatment B</t>
  </si>
  <si>
    <t>hr_S1S2_trtB</t>
  </si>
  <si>
    <t>Reduction in rate of disease progression (S1 to S2) as hazard ratio (HR)</t>
  </si>
  <si>
    <t>baseline</t>
  </si>
  <si>
    <t>distribution</t>
  </si>
  <si>
    <t>u_S2</t>
  </si>
  <si>
    <t>Utility weight of sicker (S2)</t>
  </si>
  <si>
    <t>n_age_init</t>
  </si>
  <si>
    <t>n_age_max</t>
  </si>
  <si>
    <t>Age at baseline</t>
  </si>
  <si>
    <t>Maximum age of followup</t>
  </si>
  <si>
    <t>Time horizon</t>
  </si>
  <si>
    <t>cycle_length</t>
  </si>
  <si>
    <t>Cycle length (1 = annual)</t>
  </si>
  <si>
    <t>r_S1D</t>
  </si>
  <si>
    <t>Annual mortality rate (S1 to D)</t>
  </si>
  <si>
    <t>r_S2D</t>
  </si>
  <si>
    <t>Annual mortality rate (S2 to D)</t>
  </si>
  <si>
    <t>r_S1S2_trtB</t>
  </si>
  <si>
    <t>Annual disease progresstion transition rate under treatment B</t>
  </si>
  <si>
    <t>formula</t>
  </si>
  <si>
    <t>(n_age_max - n_age_init) / cycle_length</t>
  </si>
  <si>
    <t>hr_S1 * r_HD</t>
  </si>
  <si>
    <t>hr_S2 * r_HD</t>
  </si>
  <si>
    <t>hr_S1S2_trtB * r_S1S2</t>
  </si>
  <si>
    <t>from</t>
  </si>
  <si>
    <t>1-p_HS1-p_HD</t>
  </si>
  <si>
    <t>0</t>
  </si>
  <si>
    <t>1-p_S1H-p_S1S2 -p_S1D</t>
  </si>
  <si>
    <t>1-pS2D</t>
  </si>
  <si>
    <t>1</t>
  </si>
  <si>
    <t>costs</t>
  </si>
  <si>
    <t>strategy</t>
  </si>
  <si>
    <t>-(r_S1H+r_S1S2+hr_S1 * r_HD)</t>
  </si>
  <si>
    <t>-(hr_S2 * r_HD)</t>
  </si>
  <si>
    <t>qalys</t>
  </si>
  <si>
    <t>A</t>
  </si>
  <si>
    <t>B</t>
  </si>
  <si>
    <t>-(r_S1H+hr_S1S2_trtB * r_S1S2+hr_S1 * r_HD)</t>
  </si>
  <si>
    <t>-(r_HS1+r_HD)</t>
  </si>
  <si>
    <t>SoC</t>
  </si>
  <si>
    <t>c_S1 + c_trtA</t>
  </si>
  <si>
    <t>c_S2 + c_trtA</t>
  </si>
  <si>
    <t>c_S1 + c_trtB</t>
  </si>
  <si>
    <t>c_S2 + c_trtB</t>
  </si>
  <si>
    <t>AB</t>
  </si>
  <si>
    <t>c_S2 + c_trtA + c_trtB</t>
  </si>
  <si>
    <t>c_S1 + c_trtA + c_trtB</t>
  </si>
  <si>
    <t>gamma(shape = 30,rate = 200)</t>
  </si>
  <si>
    <t>gamma(shape = 60, rate = 120)</t>
  </si>
  <si>
    <t>gamma(shape = 84, rate = 800)</t>
  </si>
  <si>
    <t>gamma(shape = 20, rate = 10000)</t>
  </si>
  <si>
    <t>lognormal(meanlog = log(3), sdlog = 0.01)</t>
  </si>
  <si>
    <t>lognormal(meanlog = log(10), sdlog = 0.02)</t>
  </si>
  <si>
    <t>gamma(shape = 100, rate = 20)</t>
  </si>
  <si>
    <t>beta(shape1 = 200, shape2 = 3)</t>
  </si>
  <si>
    <t>beta(shape1 = 130, shape2 = 45)</t>
  </si>
  <si>
    <t>beta(shape1 = 230, shape2 = 230)</t>
  </si>
  <si>
    <t>beta(shape1 = 300,  shape2= 15)</t>
  </si>
  <si>
    <t xml:space="preserve">Sicker </t>
  </si>
  <si>
    <t>gamma(shape = 177.8, scale = 22.5)</t>
  </si>
  <si>
    <t>gamma(shape = 225, scale = 66.7)</t>
  </si>
  <si>
    <t>gamma(shape = 73.5, scale = 163.3)</t>
  </si>
  <si>
    <t>gamma(shape = 86.2, scale = 150.8)</t>
  </si>
  <si>
    <t>lognormal(meanlog = log(0.6), sdlog = 0.02)</t>
  </si>
  <si>
    <t>Note: BE SURE TO ADD A 0 AS THE LAST ELEMENT IN VLOOKUP, OR ELSE IT MAY RETURN THE WRONG VALUE!!</t>
  </si>
  <si>
    <t>Transition Rate Matrix (Q)</t>
  </si>
  <si>
    <t>j_Healthy_Sick</t>
  </si>
  <si>
    <t>acc_Healthy_Sick</t>
  </si>
  <si>
    <t>Binary Matrix</t>
  </si>
  <si>
    <t>Rate Matrix ^ 1</t>
  </si>
  <si>
    <t>Rate Matrix ^2</t>
  </si>
  <si>
    <t>Rate Matrix ^3</t>
  </si>
  <si>
    <t>Rate Matrix ^4</t>
  </si>
  <si>
    <t>Rate Lookup Table</t>
  </si>
  <si>
    <t>t</t>
  </si>
  <si>
    <t>w_c</t>
  </si>
  <si>
    <t>w_simp</t>
  </si>
  <si>
    <t>make sure first and last are 1/3</t>
  </si>
  <si>
    <t>w_e</t>
  </si>
  <si>
    <r>
      <t>Transition Probability Matrix (exponential of rate matrix, obtained via a Taylor series expansion</t>
    </r>
    <r>
      <rPr>
        <sz val="12"/>
        <color theme="1"/>
        <rFont val="Calibri"/>
        <family val="2"/>
        <scheme val="minor"/>
      </rPr>
      <t>)</t>
    </r>
  </si>
  <si>
    <t>disc_c</t>
  </si>
  <si>
    <t>disc_e</t>
  </si>
  <si>
    <t>Total Cost</t>
  </si>
  <si>
    <t>Total QALY</t>
  </si>
  <si>
    <t>Total Cost Disc</t>
  </si>
  <si>
    <t>Total QALY Disc</t>
  </si>
  <si>
    <t>w_c*w_simp</t>
  </si>
  <si>
    <t>w_e*w_simp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</si>
</sst>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00000"/>
    <numFmt numFmtId="166" formatCode="0.000000000000000"/>
    <numFmt numFmtId="168" formatCode="0.0000000000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right"/>
    </xf>
    <xf numFmtId="0" fontId="0" fillId="2" borderId="0" xfId="0" applyFill="1" applyAlignment="1">
      <alignment horizontal="right"/>
    </xf>
    <xf numFmtId="0" fontId="0" fillId="3" borderId="0" xfId="0" applyFill="1" applyAlignment="1">
      <alignment horizontal="right"/>
    </xf>
    <xf numFmtId="0" fontId="0" fillId="4" borderId="0" xfId="0" applyFill="1" applyAlignment="1">
      <alignment horizontal="right"/>
    </xf>
    <xf numFmtId="49" fontId="0" fillId="2" borderId="0" xfId="0" applyNumberFormat="1" applyFill="1"/>
    <xf numFmtId="49" fontId="0" fillId="2" borderId="2" xfId="0" applyNumberFormat="1" applyFill="1" applyBorder="1"/>
    <xf numFmtId="49" fontId="0" fillId="3" borderId="2" xfId="0" applyNumberFormat="1" applyFill="1" applyBorder="1"/>
    <xf numFmtId="49" fontId="0" fillId="3" borderId="3" xfId="0" applyNumberFormat="1" applyFill="1" applyBorder="1"/>
    <xf numFmtId="49" fontId="0" fillId="2" borderId="3" xfId="0" applyNumberFormat="1" applyFill="1" applyBorder="1"/>
    <xf numFmtId="49" fontId="1" fillId="2" borderId="1" xfId="0" applyNumberFormat="1" applyFont="1" applyFill="1" applyBorder="1"/>
    <xf numFmtId="49" fontId="1" fillId="2" borderId="0" xfId="0" applyNumberFormat="1" applyFont="1" applyFill="1" applyBorder="1"/>
    <xf numFmtId="0" fontId="0" fillId="3" borderId="2" xfId="0" applyNumberFormat="1" applyFill="1" applyBorder="1"/>
    <xf numFmtId="0" fontId="0" fillId="2" borderId="2" xfId="0" applyNumberFormat="1" applyFill="1" applyBorder="1"/>
    <xf numFmtId="0" fontId="0" fillId="2" borderId="0" xfId="0" applyNumberFormat="1" applyFill="1"/>
    <xf numFmtId="164" fontId="0" fillId="2" borderId="2" xfId="0" applyNumberFormat="1" applyFill="1" applyBorder="1"/>
    <xf numFmtId="0" fontId="0" fillId="2" borderId="0" xfId="0" applyFill="1" applyBorder="1"/>
    <xf numFmtId="0" fontId="1" fillId="2" borderId="0" xfId="0" applyNumberFormat="1" applyFont="1" applyFill="1" applyBorder="1"/>
    <xf numFmtId="165" fontId="0" fillId="4" borderId="0" xfId="0" applyNumberFormat="1" applyFill="1" applyAlignment="1">
      <alignment horizontal="right"/>
    </xf>
    <xf numFmtId="0" fontId="0" fillId="5" borderId="0" xfId="0" applyFill="1"/>
    <xf numFmtId="164" fontId="0" fillId="3" borderId="2" xfId="0" applyNumberFormat="1" applyFill="1" applyBorder="1"/>
    <xf numFmtId="49" fontId="1" fillId="2" borderId="1" xfId="0" applyNumberFormat="1" applyFont="1" applyFill="1" applyBorder="1" applyAlignment="1">
      <alignment wrapText="1"/>
    </xf>
    <xf numFmtId="49" fontId="0" fillId="2" borderId="2" xfId="0" applyNumberFormat="1" applyFill="1" applyBorder="1" applyAlignment="1">
      <alignment wrapText="1"/>
    </xf>
    <xf numFmtId="49" fontId="0" fillId="3" borderId="2" xfId="0" applyNumberFormat="1" applyFill="1" applyBorder="1" applyAlignment="1">
      <alignment wrapText="1"/>
    </xf>
    <xf numFmtId="49" fontId="1" fillId="2" borderId="0" xfId="0" applyNumberFormat="1" applyFont="1" applyFill="1" applyBorder="1" applyAlignment="1">
      <alignment wrapText="1"/>
    </xf>
    <xf numFmtId="49" fontId="0" fillId="2" borderId="0" xfId="0" applyNumberFormat="1" applyFill="1" applyAlignment="1">
      <alignment wrapText="1"/>
    </xf>
    <xf numFmtId="0" fontId="0" fillId="2" borderId="0" xfId="0" applyFill="1" applyAlignment="1">
      <alignment wrapText="1"/>
    </xf>
    <xf numFmtId="0" fontId="1" fillId="2" borderId="0" xfId="0" applyFont="1" applyFill="1"/>
    <xf numFmtId="0" fontId="1" fillId="2" borderId="0" xfId="0" applyFont="1" applyFill="1" applyAlignment="1">
      <alignment horizontal="right"/>
    </xf>
    <xf numFmtId="49" fontId="0" fillId="2" borderId="0" xfId="0" applyNumberFormat="1" applyFill="1" applyBorder="1" applyAlignment="1">
      <alignment wrapText="1"/>
    </xf>
    <xf numFmtId="49" fontId="0" fillId="2" borderId="0" xfId="0" applyNumberFormat="1" applyFont="1" applyFill="1" applyBorder="1"/>
    <xf numFmtId="49" fontId="0" fillId="6" borderId="0" xfId="0" applyNumberFormat="1" applyFont="1" applyFill="1" applyBorder="1" applyAlignment="1">
      <alignment wrapText="1"/>
    </xf>
    <xf numFmtId="164" fontId="0" fillId="6" borderId="2" xfId="0" applyNumberFormat="1" applyFill="1" applyBorder="1"/>
    <xf numFmtId="0" fontId="0" fillId="6" borderId="2" xfId="0" applyNumberFormat="1" applyFill="1" applyBorder="1"/>
    <xf numFmtId="164" fontId="0" fillId="2" borderId="0" xfId="0" applyNumberFormat="1" applyFill="1" applyBorder="1"/>
    <xf numFmtId="0" fontId="0" fillId="2" borderId="0" xfId="0" applyNumberFormat="1" applyFill="1" applyBorder="1"/>
    <xf numFmtId="49" fontId="0" fillId="2" borderId="0" xfId="0" applyNumberFormat="1" applyFont="1" applyFill="1" applyBorder="1" applyAlignment="1">
      <alignment wrapText="1"/>
    </xf>
    <xf numFmtId="49" fontId="1" fillId="2" borderId="0" xfId="0" applyNumberFormat="1" applyFont="1" applyFill="1" applyBorder="1" applyAlignment="1">
      <alignment horizontal="right" wrapText="1"/>
    </xf>
    <xf numFmtId="49" fontId="0" fillId="3" borderId="4" xfId="0" applyNumberFormat="1" applyFill="1" applyBorder="1" applyAlignment="1">
      <alignment wrapText="1"/>
    </xf>
    <xf numFmtId="49" fontId="0" fillId="2" borderId="4" xfId="0" applyNumberFormat="1" applyFill="1" applyBorder="1" applyAlignment="1">
      <alignment wrapText="1"/>
    </xf>
    <xf numFmtId="49" fontId="0" fillId="6" borderId="2" xfId="0" applyNumberFormat="1" applyFill="1" applyBorder="1" applyAlignment="1">
      <alignment wrapText="1"/>
    </xf>
    <xf numFmtId="49" fontId="0" fillId="6" borderId="2" xfId="0" applyNumberFormat="1" applyFont="1" applyFill="1" applyBorder="1" applyAlignment="1">
      <alignment wrapText="1"/>
    </xf>
    <xf numFmtId="49" fontId="0" fillId="3" borderId="5" xfId="0" applyNumberFormat="1" applyFill="1" applyBorder="1" applyAlignment="1">
      <alignment wrapText="1"/>
    </xf>
    <xf numFmtId="0" fontId="0" fillId="2" borderId="2" xfId="0" applyFill="1" applyBorder="1"/>
    <xf numFmtId="0" fontId="0" fillId="2" borderId="1" xfId="0" applyFill="1" applyBorder="1"/>
    <xf numFmtId="0" fontId="0" fillId="7" borderId="2" xfId="0" applyFill="1" applyBorder="1"/>
    <xf numFmtId="0" fontId="1" fillId="2" borderId="1" xfId="0" applyFont="1" applyFill="1" applyBorder="1"/>
    <xf numFmtId="1" fontId="0" fillId="2" borderId="2" xfId="0" applyNumberFormat="1" applyFill="1" applyBorder="1"/>
    <xf numFmtId="49" fontId="1" fillId="2" borderId="1" xfId="0" applyNumberFormat="1" applyFont="1" applyFill="1" applyBorder="1" applyAlignment="1">
      <alignment horizontal="right" wrapText="1"/>
    </xf>
    <xf numFmtId="49" fontId="1" fillId="2" borderId="1" xfId="0" applyNumberFormat="1" applyFont="1" applyFill="1" applyBorder="1" applyAlignment="1">
      <alignment horizontal="right"/>
    </xf>
    <xf numFmtId="49" fontId="0" fillId="2" borderId="0" xfId="0" applyNumberFormat="1" applyFill="1" applyAlignment="1">
      <alignment horizontal="right"/>
    </xf>
    <xf numFmtId="49" fontId="0" fillId="2" borderId="0" xfId="0" applyNumberFormat="1" applyFont="1" applyFill="1" applyBorder="1" applyAlignment="1">
      <alignment horizontal="right"/>
    </xf>
    <xf numFmtId="166" fontId="0" fillId="2" borderId="0" xfId="0" applyNumberFormat="1" applyFill="1"/>
    <xf numFmtId="0" fontId="0" fillId="4" borderId="2" xfId="0" applyFill="1" applyBorder="1"/>
    <xf numFmtId="0" fontId="0" fillId="2" borderId="2" xfId="0" applyFill="1" applyBorder="1" applyAlignment="1">
      <alignment horizontal="right"/>
    </xf>
    <xf numFmtId="0" fontId="1" fillId="2" borderId="1" xfId="0" applyFont="1" applyFill="1" applyBorder="1" applyAlignment="1">
      <alignment horizontal="center"/>
    </xf>
    <xf numFmtId="168" fontId="0" fillId="2" borderId="0" xfId="0" applyNumberFormat="1" applyFill="1" applyAlignment="1">
      <alignment horizontal="right"/>
    </xf>
    <xf numFmtId="0" fontId="1" fillId="7" borderId="1" xfId="0" applyFont="1" applyFill="1" applyBorder="1" applyAlignment="1">
      <alignment horizontal="right"/>
    </xf>
    <xf numFmtId="0" fontId="0" fillId="5" borderId="0" xfId="0" applyFill="1" applyAlignment="1">
      <alignment horizontal="left"/>
    </xf>
    <xf numFmtId="1" fontId="0" fillId="6" borderId="2" xfId="0" applyNumberFormat="1" applyFill="1" applyBorder="1"/>
    <xf numFmtId="164" fontId="0" fillId="2" borderId="0" xfId="0" applyNumberFormat="1" applyFill="1" applyAlignment="1">
      <alignment horizontal="right"/>
    </xf>
    <xf numFmtId="164" fontId="0" fillId="7" borderId="0" xfId="0" applyNumberFormat="1" applyFill="1" applyAlignment="1">
      <alignment horizontal="right"/>
    </xf>
    <xf numFmtId="164" fontId="2" fillId="7" borderId="0" xfId="0" applyNumberFormat="1" applyFont="1" applyFill="1" applyAlignment="1">
      <alignment horizontal="right"/>
    </xf>
    <xf numFmtId="0" fontId="1" fillId="2" borderId="0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2DE3D-06CE-F544-9958-EFA7D3DBA60E}">
  <dimension ref="A1:E5"/>
  <sheetViews>
    <sheetView zoomScale="199" zoomScaleNormal="199" workbookViewId="0">
      <selection activeCell="A7" sqref="A7"/>
    </sheetView>
  </sheetViews>
  <sheetFormatPr baseColWidth="10" defaultRowHeight="16" x14ac:dyDescent="0.2"/>
  <cols>
    <col min="1" max="1" width="12" style="1" customWidth="1"/>
    <col min="2" max="5" width="20.5" style="1" customWidth="1"/>
    <col min="6" max="16384" width="10.83203125" style="1"/>
  </cols>
  <sheetData>
    <row r="1" spans="1:5" x14ac:dyDescent="0.2">
      <c r="A1" s="11" t="s">
        <v>83</v>
      </c>
      <c r="B1" s="11" t="s">
        <v>4</v>
      </c>
      <c r="C1" s="11" t="s">
        <v>5</v>
      </c>
      <c r="D1" s="11" t="s">
        <v>117</v>
      </c>
      <c r="E1" s="11" t="s">
        <v>7</v>
      </c>
    </row>
    <row r="2" spans="1:5" x14ac:dyDescent="0.2">
      <c r="A2" s="6" t="s">
        <v>4</v>
      </c>
      <c r="B2" s="9" t="s">
        <v>84</v>
      </c>
      <c r="C2" s="10" t="s">
        <v>8</v>
      </c>
      <c r="D2" s="10" t="s">
        <v>85</v>
      </c>
      <c r="E2" s="10" t="s">
        <v>9</v>
      </c>
    </row>
    <row r="3" spans="1:5" x14ac:dyDescent="0.2">
      <c r="A3" s="6" t="s">
        <v>5</v>
      </c>
      <c r="B3" s="7" t="s">
        <v>10</v>
      </c>
      <c r="C3" s="8" t="s">
        <v>86</v>
      </c>
      <c r="D3" s="7" t="s">
        <v>11</v>
      </c>
      <c r="E3" s="7" t="s">
        <v>12</v>
      </c>
    </row>
    <row r="4" spans="1:5" x14ac:dyDescent="0.2">
      <c r="A4" s="6" t="s">
        <v>6</v>
      </c>
      <c r="B4" s="7" t="s">
        <v>85</v>
      </c>
      <c r="C4" s="7" t="s">
        <v>85</v>
      </c>
      <c r="D4" s="8" t="s">
        <v>87</v>
      </c>
      <c r="E4" s="7" t="s">
        <v>13</v>
      </c>
    </row>
    <row r="5" spans="1:5" x14ac:dyDescent="0.2">
      <c r="A5" s="6" t="s">
        <v>7</v>
      </c>
      <c r="B5" s="7" t="s">
        <v>85</v>
      </c>
      <c r="C5" s="7" t="s">
        <v>85</v>
      </c>
      <c r="D5" s="7" t="s">
        <v>85</v>
      </c>
      <c r="E5" s="8" t="s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F28D0-379E-B642-A83B-BFEAE43A3964}">
  <dimension ref="A1:F20"/>
  <sheetViews>
    <sheetView zoomScale="134" zoomScaleNormal="134" workbookViewId="0">
      <selection activeCell="A2" sqref="A2:A5"/>
    </sheetView>
  </sheetViews>
  <sheetFormatPr baseColWidth="10" defaultRowHeight="16" x14ac:dyDescent="0.2"/>
  <cols>
    <col min="1" max="1" width="9.33203125" style="1" customWidth="1"/>
    <col min="2" max="2" width="10.33203125" style="1" customWidth="1"/>
    <col min="3" max="3" width="20.5" style="6" customWidth="1"/>
    <col min="4" max="4" width="41" style="6" customWidth="1"/>
    <col min="5" max="6" width="20.5" style="6" customWidth="1"/>
    <col min="7" max="16384" width="10.83203125" style="1"/>
  </cols>
  <sheetData>
    <row r="1" spans="1:6" x14ac:dyDescent="0.2">
      <c r="A1" s="11" t="s">
        <v>90</v>
      </c>
      <c r="B1" s="11" t="s">
        <v>83</v>
      </c>
      <c r="C1" s="11" t="s">
        <v>4</v>
      </c>
      <c r="D1" s="11" t="s">
        <v>5</v>
      </c>
      <c r="E1" s="11" t="s">
        <v>6</v>
      </c>
      <c r="F1" s="11" t="s">
        <v>7</v>
      </c>
    </row>
    <row r="2" spans="1:6" x14ac:dyDescent="0.2">
      <c r="A2" s="6" t="s">
        <v>98</v>
      </c>
      <c r="B2" s="6" t="s">
        <v>4</v>
      </c>
      <c r="C2" s="9" t="s">
        <v>97</v>
      </c>
      <c r="D2" s="10" t="s">
        <v>27</v>
      </c>
      <c r="E2" s="10" t="s">
        <v>85</v>
      </c>
      <c r="F2" s="10" t="s">
        <v>34</v>
      </c>
    </row>
    <row r="3" spans="1:6" x14ac:dyDescent="0.2">
      <c r="A3" s="6" t="s">
        <v>98</v>
      </c>
      <c r="B3" s="6" t="s">
        <v>5</v>
      </c>
      <c r="C3" s="7" t="s">
        <v>28</v>
      </c>
      <c r="D3" s="8" t="s">
        <v>91</v>
      </c>
      <c r="E3" s="7" t="s">
        <v>33</v>
      </c>
      <c r="F3" s="7" t="s">
        <v>80</v>
      </c>
    </row>
    <row r="4" spans="1:6" x14ac:dyDescent="0.2">
      <c r="A4" s="6" t="s">
        <v>98</v>
      </c>
      <c r="B4" s="6" t="s">
        <v>6</v>
      </c>
      <c r="C4" s="7" t="s">
        <v>85</v>
      </c>
      <c r="D4" s="7" t="s">
        <v>85</v>
      </c>
      <c r="E4" s="8" t="s">
        <v>92</v>
      </c>
      <c r="F4" s="7" t="s">
        <v>81</v>
      </c>
    </row>
    <row r="5" spans="1:6" x14ac:dyDescent="0.2">
      <c r="A5" s="6" t="s">
        <v>98</v>
      </c>
      <c r="B5" s="6" t="s">
        <v>7</v>
      </c>
      <c r="C5" s="7" t="s">
        <v>85</v>
      </c>
      <c r="D5" s="7" t="s">
        <v>85</v>
      </c>
      <c r="E5" s="7" t="s">
        <v>85</v>
      </c>
      <c r="F5" s="8" t="s">
        <v>85</v>
      </c>
    </row>
    <row r="6" spans="1:6" x14ac:dyDescent="0.2">
      <c r="A6" s="12"/>
      <c r="B6" s="12"/>
      <c r="C6" s="11"/>
      <c r="D6" s="11"/>
      <c r="E6" s="11"/>
      <c r="F6" s="11"/>
    </row>
    <row r="7" spans="1:6" x14ac:dyDescent="0.2">
      <c r="A7" s="6" t="s">
        <v>94</v>
      </c>
      <c r="B7" s="6" t="s">
        <v>4</v>
      </c>
      <c r="C7" s="9" t="s">
        <v>97</v>
      </c>
      <c r="D7" s="10" t="s">
        <v>27</v>
      </c>
      <c r="E7" s="10" t="s">
        <v>85</v>
      </c>
      <c r="F7" s="10" t="s">
        <v>34</v>
      </c>
    </row>
    <row r="8" spans="1:6" x14ac:dyDescent="0.2">
      <c r="A8" s="6" t="s">
        <v>94</v>
      </c>
      <c r="B8" s="6" t="s">
        <v>5</v>
      </c>
      <c r="C8" s="7" t="s">
        <v>28</v>
      </c>
      <c r="D8" s="8" t="s">
        <v>91</v>
      </c>
      <c r="E8" s="7" t="s">
        <v>33</v>
      </c>
      <c r="F8" s="7" t="s">
        <v>80</v>
      </c>
    </row>
    <row r="9" spans="1:6" x14ac:dyDescent="0.2">
      <c r="A9" s="6" t="s">
        <v>94</v>
      </c>
      <c r="B9" s="6" t="s">
        <v>6</v>
      </c>
      <c r="C9" s="7" t="s">
        <v>85</v>
      </c>
      <c r="D9" s="7" t="s">
        <v>85</v>
      </c>
      <c r="E9" s="8" t="s">
        <v>92</v>
      </c>
      <c r="F9" s="7" t="s">
        <v>81</v>
      </c>
    </row>
    <row r="10" spans="1:6" x14ac:dyDescent="0.2">
      <c r="A10" s="6" t="s">
        <v>94</v>
      </c>
      <c r="B10" s="6" t="s">
        <v>7</v>
      </c>
      <c r="C10" s="7" t="s">
        <v>85</v>
      </c>
      <c r="D10" s="7" t="s">
        <v>85</v>
      </c>
      <c r="E10" s="7" t="s">
        <v>85</v>
      </c>
      <c r="F10" s="8" t="s">
        <v>85</v>
      </c>
    </row>
    <row r="12" spans="1:6" x14ac:dyDescent="0.2">
      <c r="A12" s="6" t="s">
        <v>95</v>
      </c>
      <c r="B12" s="6" t="s">
        <v>4</v>
      </c>
      <c r="C12" s="8" t="s">
        <v>97</v>
      </c>
      <c r="D12" s="7" t="s">
        <v>27</v>
      </c>
      <c r="E12" s="7" t="s">
        <v>85</v>
      </c>
      <c r="F12" s="7" t="s">
        <v>34</v>
      </c>
    </row>
    <row r="13" spans="1:6" x14ac:dyDescent="0.2">
      <c r="A13" s="6" t="s">
        <v>95</v>
      </c>
      <c r="B13" s="6" t="s">
        <v>5</v>
      </c>
      <c r="C13" s="7" t="s">
        <v>28</v>
      </c>
      <c r="D13" s="8" t="s">
        <v>96</v>
      </c>
      <c r="E13" s="7" t="s">
        <v>82</v>
      </c>
      <c r="F13" s="7" t="s">
        <v>80</v>
      </c>
    </row>
    <row r="14" spans="1:6" x14ac:dyDescent="0.2">
      <c r="A14" s="6" t="s">
        <v>95</v>
      </c>
      <c r="B14" s="6" t="s">
        <v>6</v>
      </c>
      <c r="C14" s="7" t="s">
        <v>85</v>
      </c>
      <c r="D14" s="7" t="s">
        <v>85</v>
      </c>
      <c r="E14" s="8" t="s">
        <v>92</v>
      </c>
      <c r="F14" s="7" t="s">
        <v>81</v>
      </c>
    </row>
    <row r="15" spans="1:6" x14ac:dyDescent="0.2">
      <c r="A15" s="6" t="s">
        <v>95</v>
      </c>
      <c r="B15" s="6" t="s">
        <v>7</v>
      </c>
      <c r="C15" s="7" t="s">
        <v>85</v>
      </c>
      <c r="D15" s="7" t="s">
        <v>85</v>
      </c>
      <c r="E15" s="7" t="s">
        <v>85</v>
      </c>
      <c r="F15" s="8" t="s">
        <v>85</v>
      </c>
    </row>
    <row r="17" spans="1:6" x14ac:dyDescent="0.2">
      <c r="A17" s="6" t="s">
        <v>103</v>
      </c>
      <c r="B17" s="6" t="s">
        <v>4</v>
      </c>
      <c r="C17" s="8" t="s">
        <v>97</v>
      </c>
      <c r="D17" s="7" t="s">
        <v>27</v>
      </c>
      <c r="E17" s="7" t="s">
        <v>85</v>
      </c>
      <c r="F17" s="7" t="s">
        <v>34</v>
      </c>
    </row>
    <row r="18" spans="1:6" x14ac:dyDescent="0.2">
      <c r="A18" s="6" t="s">
        <v>103</v>
      </c>
      <c r="B18" s="6" t="s">
        <v>5</v>
      </c>
      <c r="C18" s="7" t="s">
        <v>28</v>
      </c>
      <c r="D18" s="8" t="s">
        <v>96</v>
      </c>
      <c r="E18" s="7" t="s">
        <v>82</v>
      </c>
      <c r="F18" s="7" t="s">
        <v>80</v>
      </c>
    </row>
    <row r="19" spans="1:6" x14ac:dyDescent="0.2">
      <c r="A19" s="6" t="s">
        <v>103</v>
      </c>
      <c r="B19" s="6" t="s">
        <v>6</v>
      </c>
      <c r="C19" s="7" t="s">
        <v>85</v>
      </c>
      <c r="D19" s="7" t="s">
        <v>85</v>
      </c>
      <c r="E19" s="8" t="s">
        <v>92</v>
      </c>
      <c r="F19" s="7" t="s">
        <v>81</v>
      </c>
    </row>
    <row r="20" spans="1:6" x14ac:dyDescent="0.2">
      <c r="A20" s="6" t="s">
        <v>103</v>
      </c>
      <c r="B20" s="6" t="s">
        <v>7</v>
      </c>
      <c r="C20" s="7" t="s">
        <v>85</v>
      </c>
      <c r="D20" s="7" t="s">
        <v>85</v>
      </c>
      <c r="E20" s="7" t="s">
        <v>85</v>
      </c>
      <c r="F20" s="8" t="s">
        <v>85</v>
      </c>
    </row>
  </sheetData>
  <pageMargins left="0.7" right="0.7" top="0.75" bottom="0.75" header="0.3" footer="0.3"/>
  <ignoredErrors>
    <ignoredError sqref="C4:D4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DB454-0A3A-7649-B529-A63E78ECB3FF}">
  <dimension ref="A1:F35"/>
  <sheetViews>
    <sheetView topLeftCell="A9" zoomScale="151" zoomScaleNormal="151" workbookViewId="0">
      <selection activeCell="B29" sqref="B29"/>
    </sheetView>
  </sheetViews>
  <sheetFormatPr baseColWidth="10" defaultRowHeight="16" x14ac:dyDescent="0.2"/>
  <cols>
    <col min="1" max="1" width="13" style="1" customWidth="1"/>
    <col min="2" max="2" width="61.33203125" style="1" customWidth="1"/>
    <col min="3" max="3" width="21.83203125" style="1" customWidth="1"/>
    <col min="4" max="4" width="35.33203125" style="1" customWidth="1"/>
    <col min="5" max="5" width="21.6640625" style="1" customWidth="1"/>
    <col min="6" max="6" width="43.33203125" style="1" customWidth="1"/>
    <col min="7" max="16384" width="10.83203125" style="1"/>
  </cols>
  <sheetData>
    <row r="1" spans="1:6" x14ac:dyDescent="0.2">
      <c r="A1" s="2" t="s">
        <v>0</v>
      </c>
      <c r="B1" s="2" t="s">
        <v>1</v>
      </c>
      <c r="C1" s="2" t="s">
        <v>61</v>
      </c>
      <c r="D1" s="2" t="s">
        <v>78</v>
      </c>
      <c r="E1" s="2" t="s">
        <v>62</v>
      </c>
      <c r="F1" s="2" t="s">
        <v>2</v>
      </c>
    </row>
    <row r="2" spans="1:6" x14ac:dyDescent="0.2">
      <c r="A2" s="5" t="s">
        <v>8</v>
      </c>
      <c r="B2" s="5" t="s">
        <v>14</v>
      </c>
      <c r="C2" s="5"/>
      <c r="D2" s="5"/>
      <c r="E2" s="5"/>
      <c r="F2" s="5"/>
    </row>
    <row r="3" spans="1:6" x14ac:dyDescent="0.2">
      <c r="A3" s="5" t="s">
        <v>9</v>
      </c>
      <c r="B3" s="5" t="s">
        <v>15</v>
      </c>
      <c r="C3" s="5"/>
      <c r="D3" s="5"/>
      <c r="E3" s="5"/>
      <c r="F3" s="5"/>
    </row>
    <row r="4" spans="1:6" x14ac:dyDescent="0.2">
      <c r="A4" s="5" t="s">
        <v>10</v>
      </c>
      <c r="B4" s="5" t="s">
        <v>16</v>
      </c>
      <c r="C4" s="5"/>
      <c r="D4" s="5"/>
      <c r="E4" s="5"/>
      <c r="F4" s="5"/>
    </row>
    <row r="5" spans="1:6" x14ac:dyDescent="0.2">
      <c r="A5" s="5" t="s">
        <v>11</v>
      </c>
      <c r="B5" s="5" t="s">
        <v>17</v>
      </c>
      <c r="C5" s="5"/>
      <c r="D5" s="5"/>
      <c r="E5" s="5"/>
      <c r="F5" s="5"/>
    </row>
    <row r="6" spans="1:6" x14ac:dyDescent="0.2">
      <c r="A6" s="5" t="s">
        <v>12</v>
      </c>
      <c r="B6" s="5" t="s">
        <v>18</v>
      </c>
      <c r="C6" s="5"/>
      <c r="D6" s="5"/>
      <c r="E6" s="5"/>
      <c r="F6" s="5"/>
    </row>
    <row r="7" spans="1:6" x14ac:dyDescent="0.2">
      <c r="A7" s="5" t="s">
        <v>13</v>
      </c>
      <c r="B7" s="5" t="s">
        <v>19</v>
      </c>
      <c r="C7" s="5"/>
      <c r="D7" s="5"/>
      <c r="E7" s="5"/>
      <c r="F7" s="5"/>
    </row>
    <row r="8" spans="1:6" x14ac:dyDescent="0.2">
      <c r="A8" s="5" t="s">
        <v>70</v>
      </c>
      <c r="B8" s="5" t="s">
        <v>71</v>
      </c>
      <c r="C8" s="5">
        <v>1</v>
      </c>
      <c r="D8" s="5"/>
      <c r="E8" s="5"/>
      <c r="F8" s="5"/>
    </row>
    <row r="9" spans="1:6" x14ac:dyDescent="0.2">
      <c r="A9" s="5" t="s">
        <v>65</v>
      </c>
      <c r="B9" s="5" t="s">
        <v>67</v>
      </c>
      <c r="C9" s="5">
        <v>25</v>
      </c>
      <c r="D9" s="5"/>
      <c r="E9" s="5"/>
      <c r="F9" s="5"/>
    </row>
    <row r="10" spans="1:6" x14ac:dyDescent="0.2">
      <c r="A10" s="5" t="s">
        <v>66</v>
      </c>
      <c r="B10" s="5" t="s">
        <v>68</v>
      </c>
      <c r="C10" s="5">
        <v>100</v>
      </c>
      <c r="D10" s="5"/>
      <c r="E10" s="5"/>
      <c r="F10" s="5"/>
    </row>
    <row r="11" spans="1:6" x14ac:dyDescent="0.2">
      <c r="A11" s="5" t="s">
        <v>21</v>
      </c>
      <c r="B11" s="5" t="s">
        <v>22</v>
      </c>
      <c r="C11" s="5">
        <v>0.03</v>
      </c>
      <c r="D11" s="5"/>
      <c r="E11" s="5"/>
      <c r="F11" s="5"/>
    </row>
    <row r="12" spans="1:6" x14ac:dyDescent="0.2">
      <c r="A12" s="5" t="s">
        <v>23</v>
      </c>
      <c r="B12" s="5" t="s">
        <v>24</v>
      </c>
      <c r="C12" s="5">
        <v>0.03</v>
      </c>
      <c r="D12" s="5"/>
      <c r="E12" s="5"/>
      <c r="F12" s="5"/>
    </row>
    <row r="13" spans="1:6" x14ac:dyDescent="0.2">
      <c r="A13" s="5" t="s">
        <v>25</v>
      </c>
      <c r="B13" s="5" t="s">
        <v>26</v>
      </c>
      <c r="C13" s="5">
        <v>1000</v>
      </c>
      <c r="D13" s="5"/>
      <c r="E13" s="5"/>
      <c r="F13" s="5"/>
    </row>
    <row r="14" spans="1:6" x14ac:dyDescent="0.2">
      <c r="A14" s="5" t="s">
        <v>27</v>
      </c>
      <c r="B14" s="5" t="s">
        <v>29</v>
      </c>
      <c r="C14" s="5">
        <v>0.15</v>
      </c>
      <c r="D14" s="5"/>
      <c r="E14" s="5" t="s">
        <v>106</v>
      </c>
      <c r="F14" s="5"/>
    </row>
    <row r="15" spans="1:6" x14ac:dyDescent="0.2">
      <c r="A15" s="5" t="s">
        <v>28</v>
      </c>
      <c r="B15" s="5" t="s">
        <v>30</v>
      </c>
      <c r="C15" s="5">
        <v>0.5</v>
      </c>
      <c r="D15" s="5"/>
      <c r="E15" s="5" t="s">
        <v>107</v>
      </c>
      <c r="F15" s="5"/>
    </row>
    <row r="16" spans="1:6" x14ac:dyDescent="0.2">
      <c r="A16" s="5" t="s">
        <v>33</v>
      </c>
      <c r="B16" s="5" t="s">
        <v>31</v>
      </c>
      <c r="C16" s="5">
        <v>0.105</v>
      </c>
      <c r="D16" s="5"/>
      <c r="E16" s="5" t="s">
        <v>108</v>
      </c>
      <c r="F16" s="5"/>
    </row>
    <row r="17" spans="1:6" x14ac:dyDescent="0.2">
      <c r="A17" s="5" t="s">
        <v>34</v>
      </c>
      <c r="B17" s="5" t="s">
        <v>32</v>
      </c>
      <c r="C17" s="5">
        <v>2E-3</v>
      </c>
      <c r="D17" s="5"/>
      <c r="E17" s="5" t="s">
        <v>109</v>
      </c>
      <c r="F17" s="5"/>
    </row>
    <row r="18" spans="1:6" x14ac:dyDescent="0.2">
      <c r="A18" s="5" t="s">
        <v>35</v>
      </c>
      <c r="B18" s="5" t="s">
        <v>36</v>
      </c>
      <c r="C18" s="5">
        <v>3</v>
      </c>
      <c r="D18" s="5"/>
      <c r="E18" s="5" t="s">
        <v>110</v>
      </c>
      <c r="F18" s="19"/>
    </row>
    <row r="19" spans="1:6" x14ac:dyDescent="0.2">
      <c r="A19" s="5" t="s">
        <v>37</v>
      </c>
      <c r="B19" s="5" t="s">
        <v>38</v>
      </c>
      <c r="C19" s="5">
        <v>10</v>
      </c>
      <c r="D19" s="5"/>
      <c r="E19" s="5" t="s">
        <v>111</v>
      </c>
      <c r="F19" s="5"/>
    </row>
    <row r="20" spans="1:6" x14ac:dyDescent="0.2">
      <c r="A20" s="5" t="s">
        <v>39</v>
      </c>
      <c r="B20" s="5" t="s">
        <v>49</v>
      </c>
      <c r="C20" s="5">
        <v>2000</v>
      </c>
      <c r="D20" s="5"/>
      <c r="E20" s="5" t="s">
        <v>112</v>
      </c>
      <c r="F20" s="5"/>
    </row>
    <row r="21" spans="1:6" x14ac:dyDescent="0.2">
      <c r="A21" s="5" t="s">
        <v>40</v>
      </c>
      <c r="B21" s="5" t="s">
        <v>46</v>
      </c>
      <c r="C21" s="5">
        <v>4000</v>
      </c>
      <c r="D21" s="5"/>
      <c r="E21" s="5" t="s">
        <v>118</v>
      </c>
      <c r="F21" s="5"/>
    </row>
    <row r="22" spans="1:6" x14ac:dyDescent="0.2">
      <c r="A22" s="5" t="s">
        <v>41</v>
      </c>
      <c r="B22" s="5" t="s">
        <v>47</v>
      </c>
      <c r="C22" s="5">
        <v>15000</v>
      </c>
      <c r="D22" s="5"/>
      <c r="E22" s="5" t="s">
        <v>119</v>
      </c>
      <c r="F22" s="5"/>
    </row>
    <row r="23" spans="1:6" x14ac:dyDescent="0.2">
      <c r="A23" s="5" t="s">
        <v>42</v>
      </c>
      <c r="B23" s="5" t="s">
        <v>48</v>
      </c>
      <c r="C23" s="5">
        <v>0</v>
      </c>
      <c r="D23" s="5"/>
      <c r="E23" s="5"/>
      <c r="F23" s="5"/>
    </row>
    <row r="24" spans="1:6" x14ac:dyDescent="0.2">
      <c r="A24" s="5" t="s">
        <v>43</v>
      </c>
      <c r="B24" s="5" t="s">
        <v>50</v>
      </c>
      <c r="C24" s="5">
        <v>1</v>
      </c>
      <c r="D24" s="5"/>
      <c r="E24" s="5" t="s">
        <v>113</v>
      </c>
      <c r="F24" s="5"/>
    </row>
    <row r="25" spans="1:6" x14ac:dyDescent="0.2">
      <c r="A25" s="5" t="s">
        <v>44</v>
      </c>
      <c r="B25" s="5" t="s">
        <v>45</v>
      </c>
      <c r="C25" s="5">
        <v>0.75</v>
      </c>
      <c r="D25" s="5"/>
      <c r="E25" s="5" t="s">
        <v>114</v>
      </c>
      <c r="F25" s="5"/>
    </row>
    <row r="26" spans="1:6" x14ac:dyDescent="0.2">
      <c r="A26" s="5" t="s">
        <v>63</v>
      </c>
      <c r="B26" s="5" t="s">
        <v>64</v>
      </c>
      <c r="C26" s="5">
        <v>0.5</v>
      </c>
      <c r="D26" s="5"/>
      <c r="E26" s="5" t="s">
        <v>115</v>
      </c>
      <c r="F26" s="5"/>
    </row>
    <row r="27" spans="1:6" x14ac:dyDescent="0.2">
      <c r="A27" s="5" t="s">
        <v>51</v>
      </c>
      <c r="B27" s="5" t="s">
        <v>52</v>
      </c>
      <c r="C27" s="5">
        <v>0</v>
      </c>
      <c r="D27" s="5"/>
      <c r="E27" s="5"/>
      <c r="F27" s="5"/>
    </row>
    <row r="28" spans="1:6" x14ac:dyDescent="0.2">
      <c r="A28" s="5" t="s">
        <v>53</v>
      </c>
      <c r="B28" s="5" t="s">
        <v>54</v>
      </c>
      <c r="C28" s="5">
        <v>12000</v>
      </c>
      <c r="D28" s="5"/>
      <c r="E28" s="5" t="s">
        <v>120</v>
      </c>
      <c r="F28" s="5"/>
    </row>
    <row r="29" spans="1:6" x14ac:dyDescent="0.2">
      <c r="A29" s="5" t="s">
        <v>55</v>
      </c>
      <c r="B29" s="5" t="s">
        <v>56</v>
      </c>
      <c r="C29" s="5">
        <v>0.95</v>
      </c>
      <c r="D29" s="5"/>
      <c r="E29" s="5" t="s">
        <v>116</v>
      </c>
      <c r="F29" s="5"/>
    </row>
    <row r="30" spans="1:6" x14ac:dyDescent="0.2">
      <c r="A30" s="5" t="s">
        <v>57</v>
      </c>
      <c r="B30" s="5" t="s">
        <v>58</v>
      </c>
      <c r="C30" s="5">
        <v>13000</v>
      </c>
      <c r="D30" s="5"/>
      <c r="E30" s="5" t="s">
        <v>121</v>
      </c>
      <c r="F30" s="5"/>
    </row>
    <row r="31" spans="1:6" x14ac:dyDescent="0.2">
      <c r="A31" s="5" t="s">
        <v>59</v>
      </c>
      <c r="B31" s="5" t="s">
        <v>60</v>
      </c>
      <c r="C31" s="5">
        <v>0.6</v>
      </c>
      <c r="D31" s="5"/>
      <c r="E31" s="5" t="s">
        <v>122</v>
      </c>
      <c r="F31" s="5"/>
    </row>
    <row r="32" spans="1:6" x14ac:dyDescent="0.2">
      <c r="A32" s="4" t="s">
        <v>20</v>
      </c>
      <c r="B32" s="4" t="s">
        <v>69</v>
      </c>
      <c r="C32" s="4">
        <f>(VLOOKUP("n_age_max",A2:C31,3,FALSE)-VLOOKUP("n_age_init",A2:C31,3,FALSE))/VLOOKUP("cycle_length",A2:C31,3,FALSE)</f>
        <v>75</v>
      </c>
      <c r="D32" s="4" t="s">
        <v>79</v>
      </c>
      <c r="E32" s="4"/>
      <c r="F32" s="4"/>
    </row>
    <row r="33" spans="1:6" x14ac:dyDescent="0.2">
      <c r="A33" s="4" t="s">
        <v>72</v>
      </c>
      <c r="B33" s="4" t="s">
        <v>73</v>
      </c>
      <c r="C33" s="4">
        <f>VLOOKUP("hr_S1",A2:C31,3,FALSE)*VLOOKUP("r_HD",A2:C31,3,FALSE)</f>
        <v>6.0000000000000001E-3</v>
      </c>
      <c r="D33" s="4" t="s">
        <v>80</v>
      </c>
      <c r="E33" s="4"/>
      <c r="F33" s="4"/>
    </row>
    <row r="34" spans="1:6" x14ac:dyDescent="0.2">
      <c r="A34" s="4" t="s">
        <v>74</v>
      </c>
      <c r="B34" s="4" t="s">
        <v>75</v>
      </c>
      <c r="C34" s="4">
        <f>VLOOKUP("hr_S2",A2:C31,3,FALSE) * VLOOKUP("r_HD",A2:C31,3,FALSE)</f>
        <v>0.02</v>
      </c>
      <c r="D34" s="4" t="s">
        <v>81</v>
      </c>
      <c r="E34" s="4"/>
      <c r="F34" s="4"/>
    </row>
    <row r="35" spans="1:6" x14ac:dyDescent="0.2">
      <c r="A35" s="4" t="s">
        <v>76</v>
      </c>
      <c r="B35" s="4" t="s">
        <v>77</v>
      </c>
      <c r="C35" s="4">
        <f>VLOOKUP("hr_S1S2_trtB",A2:C31,3,FALSE)*VLOOKUP("r_S1S2",A2:C31,3,FALSE)</f>
        <v>6.3E-2</v>
      </c>
      <c r="D35" s="4" t="s">
        <v>82</v>
      </c>
      <c r="E35" s="4"/>
      <c r="F35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D2CD9-B67C-3246-8B3C-8DACD098E204}">
  <dimension ref="A1:E17"/>
  <sheetViews>
    <sheetView zoomScale="179" zoomScaleNormal="179" workbookViewId="0">
      <selection activeCell="B1" sqref="B1:E17"/>
    </sheetView>
  </sheetViews>
  <sheetFormatPr baseColWidth="10" defaultRowHeight="16" x14ac:dyDescent="0.2"/>
  <cols>
    <col min="1" max="3" width="10.83203125" style="3"/>
    <col min="4" max="4" width="40" style="3" customWidth="1"/>
    <col min="5" max="16384" width="10.83203125" style="3"/>
  </cols>
  <sheetData>
    <row r="1" spans="1:5" x14ac:dyDescent="0.2">
      <c r="A1" s="2" t="s">
        <v>3</v>
      </c>
      <c r="B1" s="2" t="s">
        <v>1</v>
      </c>
      <c r="C1" s="2" t="s">
        <v>90</v>
      </c>
      <c r="D1" s="2" t="s">
        <v>89</v>
      </c>
      <c r="E1" s="2" t="s">
        <v>93</v>
      </c>
    </row>
    <row r="2" spans="1:5" x14ac:dyDescent="0.2">
      <c r="A2" s="3" t="s">
        <v>4</v>
      </c>
      <c r="B2" s="3" t="s">
        <v>4</v>
      </c>
      <c r="C2" s="3" t="s">
        <v>98</v>
      </c>
      <c r="D2" s="3" t="s">
        <v>39</v>
      </c>
      <c r="E2" s="3" t="s">
        <v>43</v>
      </c>
    </row>
    <row r="3" spans="1:5" x14ac:dyDescent="0.2">
      <c r="A3" s="3" t="s">
        <v>5</v>
      </c>
      <c r="B3" s="3" t="s">
        <v>5</v>
      </c>
      <c r="C3" s="3" t="s">
        <v>98</v>
      </c>
      <c r="D3" s="3" t="s">
        <v>40</v>
      </c>
      <c r="E3" s="3" t="s">
        <v>44</v>
      </c>
    </row>
    <row r="4" spans="1:5" x14ac:dyDescent="0.2">
      <c r="A4" s="3" t="s">
        <v>6</v>
      </c>
      <c r="B4" s="3" t="s">
        <v>6</v>
      </c>
      <c r="C4" s="3" t="s">
        <v>98</v>
      </c>
      <c r="D4" s="3" t="s">
        <v>41</v>
      </c>
      <c r="E4" s="3" t="s">
        <v>63</v>
      </c>
    </row>
    <row r="5" spans="1:5" x14ac:dyDescent="0.2">
      <c r="A5" s="3" t="s">
        <v>7</v>
      </c>
      <c r="B5" s="3" t="s">
        <v>7</v>
      </c>
      <c r="C5" s="3" t="s">
        <v>98</v>
      </c>
      <c r="D5" s="3" t="s">
        <v>42</v>
      </c>
      <c r="E5" s="3" t="s">
        <v>51</v>
      </c>
    </row>
    <row r="6" spans="1:5" x14ac:dyDescent="0.2">
      <c r="A6" s="3" t="s">
        <v>4</v>
      </c>
      <c r="B6" s="3" t="s">
        <v>4</v>
      </c>
      <c r="C6" s="3" t="s">
        <v>94</v>
      </c>
      <c r="D6" s="3" t="s">
        <v>39</v>
      </c>
      <c r="E6" s="3" t="s">
        <v>43</v>
      </c>
    </row>
    <row r="7" spans="1:5" x14ac:dyDescent="0.2">
      <c r="A7" s="3" t="s">
        <v>5</v>
      </c>
      <c r="B7" s="3" t="s">
        <v>5</v>
      </c>
      <c r="C7" s="3" t="s">
        <v>94</v>
      </c>
      <c r="D7" s="3" t="s">
        <v>99</v>
      </c>
      <c r="E7" s="3" t="s">
        <v>55</v>
      </c>
    </row>
    <row r="8" spans="1:5" x14ac:dyDescent="0.2">
      <c r="A8" s="3" t="s">
        <v>6</v>
      </c>
      <c r="B8" s="3" t="s">
        <v>6</v>
      </c>
      <c r="C8" s="3" t="s">
        <v>94</v>
      </c>
      <c r="D8" s="3" t="s">
        <v>100</v>
      </c>
      <c r="E8" s="3" t="s">
        <v>63</v>
      </c>
    </row>
    <row r="9" spans="1:5" x14ac:dyDescent="0.2">
      <c r="A9" s="3" t="s">
        <v>7</v>
      </c>
      <c r="B9" s="3" t="s">
        <v>7</v>
      </c>
      <c r="C9" s="3" t="s">
        <v>94</v>
      </c>
      <c r="D9" s="3" t="s">
        <v>42</v>
      </c>
      <c r="E9" s="3" t="s">
        <v>51</v>
      </c>
    </row>
    <row r="10" spans="1:5" x14ac:dyDescent="0.2">
      <c r="A10" s="3" t="s">
        <v>4</v>
      </c>
      <c r="B10" s="3" t="s">
        <v>4</v>
      </c>
      <c r="C10" s="3" t="s">
        <v>95</v>
      </c>
      <c r="D10" s="3" t="s">
        <v>39</v>
      </c>
      <c r="E10" s="3" t="s">
        <v>43</v>
      </c>
    </row>
    <row r="11" spans="1:5" x14ac:dyDescent="0.2">
      <c r="A11" s="3" t="s">
        <v>5</v>
      </c>
      <c r="B11" s="3" t="s">
        <v>5</v>
      </c>
      <c r="C11" s="3" t="s">
        <v>95</v>
      </c>
      <c r="D11" s="3" t="s">
        <v>101</v>
      </c>
      <c r="E11" s="3" t="s">
        <v>44</v>
      </c>
    </row>
    <row r="12" spans="1:5" x14ac:dyDescent="0.2">
      <c r="A12" s="3" t="s">
        <v>6</v>
      </c>
      <c r="B12" s="3" t="s">
        <v>6</v>
      </c>
      <c r="C12" s="3" t="s">
        <v>95</v>
      </c>
      <c r="D12" s="3" t="s">
        <v>102</v>
      </c>
      <c r="E12" s="3" t="s">
        <v>63</v>
      </c>
    </row>
    <row r="13" spans="1:5" x14ac:dyDescent="0.2">
      <c r="A13" s="3" t="s">
        <v>7</v>
      </c>
      <c r="B13" s="3" t="s">
        <v>7</v>
      </c>
      <c r="C13" s="3" t="s">
        <v>95</v>
      </c>
      <c r="D13" s="3" t="s">
        <v>42</v>
      </c>
      <c r="E13" s="3" t="s">
        <v>51</v>
      </c>
    </row>
    <row r="14" spans="1:5" x14ac:dyDescent="0.2">
      <c r="A14" s="3" t="s">
        <v>4</v>
      </c>
      <c r="B14" s="3" t="s">
        <v>4</v>
      </c>
      <c r="C14" s="3" t="s">
        <v>103</v>
      </c>
      <c r="D14" s="3" t="s">
        <v>39</v>
      </c>
      <c r="E14" s="3" t="s">
        <v>43</v>
      </c>
    </row>
    <row r="15" spans="1:5" x14ac:dyDescent="0.2">
      <c r="A15" s="3" t="s">
        <v>5</v>
      </c>
      <c r="B15" s="3" t="s">
        <v>5</v>
      </c>
      <c r="C15" s="3" t="s">
        <v>103</v>
      </c>
      <c r="D15" s="3" t="s">
        <v>105</v>
      </c>
      <c r="E15" s="3" t="s">
        <v>55</v>
      </c>
    </row>
    <row r="16" spans="1:5" x14ac:dyDescent="0.2">
      <c r="A16" s="3" t="s">
        <v>6</v>
      </c>
      <c r="B16" s="3" t="s">
        <v>6</v>
      </c>
      <c r="C16" s="3" t="s">
        <v>103</v>
      </c>
      <c r="D16" s="3" t="s">
        <v>104</v>
      </c>
      <c r="E16" s="3" t="s">
        <v>63</v>
      </c>
    </row>
    <row r="17" spans="1:5" x14ac:dyDescent="0.2">
      <c r="A17" s="3" t="s">
        <v>7</v>
      </c>
      <c r="B17" s="3" t="s">
        <v>7</v>
      </c>
      <c r="C17" s="3" t="s">
        <v>103</v>
      </c>
      <c r="D17" s="3" t="s">
        <v>42</v>
      </c>
      <c r="E17" s="3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16424-CEC0-C44A-B735-C9BED18BA283}">
  <dimension ref="A1"/>
  <sheetViews>
    <sheetView workbookViewId="0">
      <selection activeCell="G22" sqref="G22"/>
    </sheetView>
  </sheetViews>
  <sheetFormatPr baseColWidth="10" defaultRowHeight="16" x14ac:dyDescent="0.2"/>
  <cols>
    <col min="1" max="16384" width="10.83203125" style="1"/>
  </cols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26D29-C660-5B4B-802D-E02F1D66720E}">
  <dimension ref="A1"/>
  <sheetViews>
    <sheetView workbookViewId="0">
      <selection activeCell="D5" sqref="D5"/>
    </sheetView>
  </sheetViews>
  <sheetFormatPr baseColWidth="10" defaultRowHeight="16" x14ac:dyDescent="0.2"/>
  <cols>
    <col min="1" max="16384" width="10.83203125" style="1"/>
  </cols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7D86E-0808-1B40-B038-F02D844C28FF}">
  <dimension ref="B1:BA28"/>
  <sheetViews>
    <sheetView zoomScale="166" zoomScaleNormal="166" workbookViewId="0">
      <selection activeCell="D7" sqref="D7"/>
    </sheetView>
  </sheetViews>
  <sheetFormatPr baseColWidth="10" defaultRowHeight="16" x14ac:dyDescent="0.2"/>
  <cols>
    <col min="1" max="2" width="10.83203125" style="1"/>
    <col min="3" max="3" width="15.83203125" style="1" customWidth="1"/>
    <col min="4" max="7" width="14.5" style="1" customWidth="1"/>
    <col min="8" max="8" width="15.6640625" style="1" customWidth="1"/>
    <col min="9" max="9" width="2" style="1" customWidth="1"/>
    <col min="10" max="10" width="15.83203125" style="1" customWidth="1"/>
    <col min="11" max="11" width="32.1640625" style="27" customWidth="1"/>
    <col min="12" max="14" width="30" style="27" customWidth="1"/>
    <col min="15" max="15" width="15.6640625" style="27" customWidth="1"/>
    <col min="16" max="16" width="3.83203125" style="27" customWidth="1"/>
    <col min="17" max="17" width="20.33203125" style="1" customWidth="1"/>
    <col min="18" max="21" width="10.83203125" style="1"/>
    <col min="22" max="22" width="17" style="1" customWidth="1"/>
    <col min="23" max="23" width="6" style="1" customWidth="1"/>
    <col min="24" max="24" width="5.1640625" style="1" customWidth="1"/>
    <col min="25" max="25" width="17.83203125" style="1" bestFit="1" customWidth="1"/>
    <col min="26" max="16384" width="10.83203125" style="1"/>
  </cols>
  <sheetData>
    <row r="1" spans="2:53" x14ac:dyDescent="0.2">
      <c r="D1" s="47" t="s">
        <v>138</v>
      </c>
      <c r="E1" s="45"/>
      <c r="F1" s="45"/>
      <c r="G1" s="45"/>
      <c r="H1" s="45"/>
      <c r="J1" s="56" t="s">
        <v>132</v>
      </c>
      <c r="K1" s="56"/>
      <c r="L1" s="56"/>
      <c r="M1" s="56"/>
      <c r="N1" s="56"/>
      <c r="O1" s="56"/>
      <c r="R1" s="56" t="s">
        <v>124</v>
      </c>
      <c r="S1" s="56"/>
      <c r="T1" s="56"/>
      <c r="U1" s="56"/>
      <c r="Y1" s="47" t="s">
        <v>127</v>
      </c>
      <c r="Z1" s="45"/>
      <c r="AA1" s="45"/>
      <c r="AB1" s="45"/>
      <c r="AC1" s="45"/>
      <c r="AE1" s="47" t="s">
        <v>128</v>
      </c>
      <c r="AF1" s="45"/>
      <c r="AG1" s="45"/>
      <c r="AH1" s="45"/>
      <c r="AI1" s="45"/>
      <c r="AK1" s="47" t="s">
        <v>129</v>
      </c>
      <c r="AL1" s="45"/>
      <c r="AM1" s="45"/>
      <c r="AN1" s="45"/>
      <c r="AO1" s="45"/>
      <c r="AQ1" s="47" t="s">
        <v>130</v>
      </c>
      <c r="AR1" s="45"/>
      <c r="AS1" s="45"/>
      <c r="AT1" s="45"/>
      <c r="AU1" s="45"/>
      <c r="AW1" s="47" t="s">
        <v>131</v>
      </c>
      <c r="AX1" s="45"/>
      <c r="AY1" s="45"/>
      <c r="AZ1" s="45"/>
      <c r="BA1" s="45"/>
    </row>
    <row r="2" spans="2:53" ht="34" x14ac:dyDescent="0.2">
      <c r="B2" s="11" t="s">
        <v>90</v>
      </c>
      <c r="C2" s="11" t="s">
        <v>83</v>
      </c>
      <c r="D2" s="22" t="s">
        <v>4</v>
      </c>
      <c r="E2" s="25" t="s">
        <v>5</v>
      </c>
      <c r="F2" s="25" t="s">
        <v>6</v>
      </c>
      <c r="G2" s="25" t="s">
        <v>7</v>
      </c>
      <c r="H2" s="25" t="s">
        <v>126</v>
      </c>
      <c r="I2" s="11"/>
      <c r="J2" s="11" t="s">
        <v>83</v>
      </c>
      <c r="K2" s="22" t="s">
        <v>4</v>
      </c>
      <c r="L2" s="25" t="s">
        <v>5</v>
      </c>
      <c r="M2" s="25" t="s">
        <v>6</v>
      </c>
      <c r="N2" s="25" t="s">
        <v>7</v>
      </c>
      <c r="O2" s="25" t="s">
        <v>126</v>
      </c>
      <c r="P2" s="25"/>
      <c r="R2" s="28" t="s">
        <v>4</v>
      </c>
      <c r="S2" s="28" t="s">
        <v>5</v>
      </c>
      <c r="T2" s="28" t="s">
        <v>6</v>
      </c>
      <c r="U2" s="28" t="s">
        <v>7</v>
      </c>
      <c r="V2" s="25" t="s">
        <v>126</v>
      </c>
      <c r="W2" s="25"/>
      <c r="Y2" s="53"/>
    </row>
    <row r="3" spans="2:53" ht="17" x14ac:dyDescent="0.2">
      <c r="B3" s="6" t="s">
        <v>98</v>
      </c>
      <c r="C3" s="51" t="s">
        <v>4</v>
      </c>
      <c r="D3" s="46">
        <f>Y3+AE3+(1/FACT(2))*AK3 + (1/FACT(3))*AQ3+(1/FACT(4))*AW3</f>
        <v>0.88724949324233326</v>
      </c>
      <c r="E3" s="46">
        <f t="shared" ref="D3:H7" si="0">Z3+AF3+(1/FACT(2))*AL3 + (1/FACT(3))*AR3+(1/FACT(4))*AX3</f>
        <v>0.10427666078124999</v>
      </c>
      <c r="F3" s="46">
        <f t="shared" si="0"/>
        <v>6.2002217812500001E-3</v>
      </c>
      <c r="G3" s="46">
        <f t="shared" si="0"/>
        <v>2.2736241951666668E-3</v>
      </c>
      <c r="H3" s="54">
        <f t="shared" si="0"/>
        <v>0.14060174495</v>
      </c>
      <c r="I3" s="6"/>
      <c r="J3" s="51" t="s">
        <v>4</v>
      </c>
      <c r="K3" s="43" t="s">
        <v>97</v>
      </c>
      <c r="L3" s="23" t="s">
        <v>27</v>
      </c>
      <c r="M3" s="23" t="s">
        <v>85</v>
      </c>
      <c r="N3" s="23" t="s">
        <v>34</v>
      </c>
      <c r="O3" s="41" t="s">
        <v>27</v>
      </c>
      <c r="P3" s="30"/>
      <c r="Q3" s="29" t="s">
        <v>4</v>
      </c>
      <c r="R3" s="21">
        <f>-SUM(S3:U3)</f>
        <v>-0.152</v>
      </c>
      <c r="S3" s="16">
        <f>VLOOKUP(L3,parameters!$A$2:$C$35,3,0)</f>
        <v>0.15</v>
      </c>
      <c r="T3" s="14">
        <v>0</v>
      </c>
      <c r="U3" s="16">
        <f>VLOOKUP(N3,parameters!$A$2:$C$35,3,0)</f>
        <v>2E-3</v>
      </c>
      <c r="V3" s="33">
        <f>S3</f>
        <v>0.15</v>
      </c>
      <c r="W3" s="35"/>
      <c r="Y3" s="48">
        <v>1</v>
      </c>
      <c r="Z3" s="48">
        <v>0</v>
      </c>
      <c r="AA3" s="48">
        <v>0</v>
      </c>
      <c r="AB3" s="48">
        <v>0</v>
      </c>
      <c r="AC3" s="48">
        <v>0</v>
      </c>
      <c r="AE3" s="16">
        <f>R3</f>
        <v>-0.152</v>
      </c>
      <c r="AF3" s="16">
        <f t="shared" ref="AF3:AF7" si="1">S3</f>
        <v>0.15</v>
      </c>
      <c r="AG3" s="16">
        <f t="shared" ref="AG3:AG7" si="2">T3</f>
        <v>0</v>
      </c>
      <c r="AH3" s="16">
        <f t="shared" ref="AH3:AH7" si="3">U3</f>
        <v>2E-3</v>
      </c>
      <c r="AI3" s="16">
        <f t="shared" ref="AI3:AI7" si="4">V3</f>
        <v>0.15</v>
      </c>
      <c r="AK3" s="44" cm="1">
        <f t="array" ref="AK3:AO7">MMULT(AE3:AI7,AE3:AI7)</f>
        <v>9.8103999999999997E-2</v>
      </c>
      <c r="AL3" s="44">
        <v>-0.11445</v>
      </c>
      <c r="AM3" s="44">
        <v>1.575E-2</v>
      </c>
      <c r="AN3" s="44">
        <v>5.9599999999999996E-4</v>
      </c>
      <c r="AO3" s="44">
        <v>-2.2799999999999997E-2</v>
      </c>
      <c r="AQ3" s="44" cm="1">
        <f t="array" ref="AQ3:AU7">MMULT(_xlfn.ANCHORARRAY(AK3),AE3:AI7)</f>
        <v>-7.2136807999999997E-2</v>
      </c>
      <c r="AR3" s="44">
        <v>8.4644549999999985E-2</v>
      </c>
      <c r="AS3" s="44">
        <v>-1.2332249999999998E-2</v>
      </c>
      <c r="AT3" s="44">
        <v>-1.7549199999999991E-4</v>
      </c>
      <c r="AU3" s="44">
        <v>1.4715599999999999E-2</v>
      </c>
      <c r="AW3" s="44" cm="1">
        <f t="array" ref="AW3:BA7">MMULT(_xlfn.ANCHORARRAY(AQ3),AE3:AI7)</f>
        <v>5.3287069815999989E-2</v>
      </c>
      <c r="AX3" s="44">
        <v>-6.253834124999999E-2</v>
      </c>
      <c r="AY3" s="44">
        <v>9.1343227499999981E-3</v>
      </c>
      <c r="AZ3" s="44">
        <v>1.1694868399999994E-4</v>
      </c>
      <c r="BA3" s="44">
        <v>-1.0820521199999999E-2</v>
      </c>
    </row>
    <row r="4" spans="2:53" ht="17" x14ac:dyDescent="0.2">
      <c r="B4" s="6" t="s">
        <v>98</v>
      </c>
      <c r="C4" s="51" t="s">
        <v>5</v>
      </c>
      <c r="D4" s="46">
        <f t="shared" si="0"/>
        <v>0.34758886927083338</v>
      </c>
      <c r="E4" s="46">
        <f t="shared" si="0"/>
        <v>0.56816291125170837</v>
      </c>
      <c r="F4" s="46">
        <f t="shared" si="0"/>
        <v>7.8449857714375001E-2</v>
      </c>
      <c r="G4" s="46">
        <f t="shared" si="0"/>
        <v>5.7983617630833328E-3</v>
      </c>
      <c r="H4" s="54">
        <f t="shared" si="0"/>
        <v>2.9725928125000002E-2</v>
      </c>
      <c r="I4" s="6"/>
      <c r="J4" s="51" t="s">
        <v>5</v>
      </c>
      <c r="K4" s="40" t="s">
        <v>28</v>
      </c>
      <c r="L4" s="24" t="s">
        <v>91</v>
      </c>
      <c r="M4" s="23" t="s">
        <v>33</v>
      </c>
      <c r="N4" s="23" t="s">
        <v>80</v>
      </c>
      <c r="O4" s="41" t="s">
        <v>85</v>
      </c>
      <c r="P4" s="30"/>
      <c r="Q4" s="29" t="s">
        <v>5</v>
      </c>
      <c r="R4" s="16">
        <f>VLOOKUP(K4,parameters!$A$2:$C$35,3,0)</f>
        <v>0.5</v>
      </c>
      <c r="S4" s="21">
        <f>-SUM(R4+T4+U4+V4)</f>
        <v>-0.61099999999999999</v>
      </c>
      <c r="T4" s="16">
        <f>VLOOKUP(M4,parameters!$A$2:$C$35,3,0)</f>
        <v>0.105</v>
      </c>
      <c r="U4" s="14">
        <f>VLOOKUP("hr_S1",parameters!$A$2:$C$35,3,0)*VLOOKUP("r_HD",parameters!$A$2:$C$35,3,0)</f>
        <v>6.0000000000000001E-3</v>
      </c>
      <c r="V4" s="34">
        <v>0</v>
      </c>
      <c r="W4" s="36"/>
      <c r="Y4" s="48">
        <v>0</v>
      </c>
      <c r="Z4" s="48">
        <v>1</v>
      </c>
      <c r="AA4" s="48">
        <v>0</v>
      </c>
      <c r="AB4" s="48">
        <v>0</v>
      </c>
      <c r="AC4" s="48">
        <v>0</v>
      </c>
      <c r="AE4" s="16">
        <f t="shared" ref="AE4:AE7" si="5">R4</f>
        <v>0.5</v>
      </c>
      <c r="AF4" s="16">
        <f t="shared" si="1"/>
        <v>-0.61099999999999999</v>
      </c>
      <c r="AG4" s="16">
        <f t="shared" si="2"/>
        <v>0.105</v>
      </c>
      <c r="AH4" s="16">
        <f t="shared" si="3"/>
        <v>6.0000000000000001E-3</v>
      </c>
      <c r="AI4" s="16">
        <f t="shared" si="4"/>
        <v>0</v>
      </c>
      <c r="AK4" s="44">
        <v>-0.38150000000000001</v>
      </c>
      <c r="AL4" s="44">
        <v>0.44832099999999997</v>
      </c>
      <c r="AM4" s="44">
        <v>-6.6254999999999994E-2</v>
      </c>
      <c r="AN4" s="44">
        <v>-5.660000000000001E-4</v>
      </c>
      <c r="AO4" s="44">
        <v>7.4999999999999997E-2</v>
      </c>
      <c r="AQ4" s="44">
        <v>0.28214849999999997</v>
      </c>
      <c r="AR4" s="44">
        <v>-0.33114913099999999</v>
      </c>
      <c r="AS4" s="44">
        <v>4.8398804999999996E-2</v>
      </c>
      <c r="AT4" s="44">
        <v>6.0182600000000018E-4</v>
      </c>
      <c r="AU4" s="44">
        <v>-5.7224999999999998E-2</v>
      </c>
      <c r="AW4" s="44">
        <v>-0.20846113749999998</v>
      </c>
      <c r="AX4" s="44">
        <v>0.24465439404099998</v>
      </c>
      <c r="AY4" s="44">
        <v>-3.5738634854999993E-2</v>
      </c>
      <c r="AZ4" s="44">
        <v>-4.5462168599999975E-4</v>
      </c>
      <c r="BA4" s="44">
        <v>4.2322274999999993E-2</v>
      </c>
    </row>
    <row r="5" spans="2:53" ht="17" x14ac:dyDescent="0.2">
      <c r="B5" s="6" t="s">
        <v>98</v>
      </c>
      <c r="C5" s="51" t="s">
        <v>6</v>
      </c>
      <c r="D5" s="46">
        <f t="shared" si="0"/>
        <v>0</v>
      </c>
      <c r="E5" s="46">
        <f t="shared" si="0"/>
        <v>0</v>
      </c>
      <c r="F5" s="46">
        <f t="shared" si="0"/>
        <v>0.98019867333333333</v>
      </c>
      <c r="G5" s="46">
        <f t="shared" si="0"/>
        <v>1.9801326666666667E-2</v>
      </c>
      <c r="H5" s="54">
        <f t="shared" si="0"/>
        <v>0</v>
      </c>
      <c r="I5" s="6"/>
      <c r="J5" s="51" t="s">
        <v>6</v>
      </c>
      <c r="K5" s="40" t="s">
        <v>85</v>
      </c>
      <c r="L5" s="23" t="s">
        <v>85</v>
      </c>
      <c r="M5" s="24" t="s">
        <v>92</v>
      </c>
      <c r="N5" s="23" t="s">
        <v>81</v>
      </c>
      <c r="O5" s="41" t="s">
        <v>85</v>
      </c>
      <c r="P5" s="30"/>
      <c r="Q5" s="29" t="s">
        <v>6</v>
      </c>
      <c r="R5" s="14">
        <v>0</v>
      </c>
      <c r="S5" s="14">
        <v>0</v>
      </c>
      <c r="T5" s="13">
        <f>-SUM(U5)</f>
        <v>-0.02</v>
      </c>
      <c r="U5" s="14">
        <f>VLOOKUP("hr_S2",parameters!$A$2:$C$35,3,0)*VLOOKUP("r_HD",parameters!$A$2:$C$35,3,0)</f>
        <v>0.02</v>
      </c>
      <c r="V5" s="34">
        <v>0</v>
      </c>
      <c r="W5" s="36"/>
      <c r="Y5" s="48">
        <v>0</v>
      </c>
      <c r="Z5" s="48">
        <v>0</v>
      </c>
      <c r="AA5" s="48">
        <v>1</v>
      </c>
      <c r="AB5" s="48">
        <v>0</v>
      </c>
      <c r="AC5" s="48">
        <v>0</v>
      </c>
      <c r="AE5" s="16">
        <f t="shared" si="5"/>
        <v>0</v>
      </c>
      <c r="AF5" s="16">
        <f t="shared" si="1"/>
        <v>0</v>
      </c>
      <c r="AG5" s="16">
        <f t="shared" si="2"/>
        <v>-0.02</v>
      </c>
      <c r="AH5" s="16">
        <f t="shared" si="3"/>
        <v>0.02</v>
      </c>
      <c r="AI5" s="16">
        <f t="shared" si="4"/>
        <v>0</v>
      </c>
      <c r="AK5" s="44">
        <v>0</v>
      </c>
      <c r="AL5" s="44">
        <v>0</v>
      </c>
      <c r="AM5" s="44">
        <v>4.0000000000000002E-4</v>
      </c>
      <c r="AN5" s="44">
        <v>-4.0000000000000002E-4</v>
      </c>
      <c r="AO5" s="44">
        <v>0</v>
      </c>
      <c r="AQ5" s="44">
        <v>0</v>
      </c>
      <c r="AR5" s="44">
        <v>0</v>
      </c>
      <c r="AS5" s="44">
        <v>-8.0000000000000013E-6</v>
      </c>
      <c r="AT5" s="44">
        <v>8.0000000000000013E-6</v>
      </c>
      <c r="AU5" s="44">
        <v>0</v>
      </c>
      <c r="AW5" s="44">
        <v>0</v>
      </c>
      <c r="AX5" s="44">
        <v>0</v>
      </c>
      <c r="AY5" s="44">
        <v>1.6000000000000003E-7</v>
      </c>
      <c r="AZ5" s="44">
        <v>-1.6000000000000003E-7</v>
      </c>
      <c r="BA5" s="44">
        <v>0</v>
      </c>
    </row>
    <row r="6" spans="2:53" ht="17" x14ac:dyDescent="0.2">
      <c r="B6" s="6" t="s">
        <v>98</v>
      </c>
      <c r="C6" s="51" t="s">
        <v>7</v>
      </c>
      <c r="D6" s="46">
        <f t="shared" si="0"/>
        <v>0</v>
      </c>
      <c r="E6" s="46">
        <f t="shared" si="0"/>
        <v>0</v>
      </c>
      <c r="F6" s="46">
        <f t="shared" si="0"/>
        <v>0</v>
      </c>
      <c r="G6" s="46">
        <f t="shared" si="0"/>
        <v>1</v>
      </c>
      <c r="H6" s="54">
        <f t="shared" si="0"/>
        <v>0</v>
      </c>
      <c r="I6" s="6"/>
      <c r="J6" s="51" t="s">
        <v>7</v>
      </c>
      <c r="K6" s="40" t="s">
        <v>85</v>
      </c>
      <c r="L6" s="23" t="s">
        <v>85</v>
      </c>
      <c r="M6" s="23" t="s">
        <v>85</v>
      </c>
      <c r="N6" s="24" t="s">
        <v>85</v>
      </c>
      <c r="O6" s="41" t="s">
        <v>85</v>
      </c>
      <c r="P6" s="30"/>
      <c r="Q6" s="29" t="s">
        <v>7</v>
      </c>
      <c r="R6" s="14">
        <v>0</v>
      </c>
      <c r="S6" s="14">
        <v>0</v>
      </c>
      <c r="T6" s="14">
        <v>0</v>
      </c>
      <c r="U6" s="13">
        <v>0</v>
      </c>
      <c r="V6" s="34">
        <v>0</v>
      </c>
      <c r="W6" s="36"/>
      <c r="Y6" s="48">
        <v>0</v>
      </c>
      <c r="Z6" s="48">
        <v>0</v>
      </c>
      <c r="AA6" s="48">
        <v>0</v>
      </c>
      <c r="AB6" s="48">
        <v>1</v>
      </c>
      <c r="AC6" s="48">
        <v>0</v>
      </c>
      <c r="AE6" s="16">
        <f t="shared" si="5"/>
        <v>0</v>
      </c>
      <c r="AF6" s="16">
        <f t="shared" si="1"/>
        <v>0</v>
      </c>
      <c r="AG6" s="16">
        <f t="shared" si="2"/>
        <v>0</v>
      </c>
      <c r="AH6" s="16">
        <f t="shared" si="3"/>
        <v>0</v>
      </c>
      <c r="AI6" s="16">
        <f t="shared" si="4"/>
        <v>0</v>
      </c>
      <c r="AK6" s="44">
        <v>0</v>
      </c>
      <c r="AL6" s="44">
        <v>0</v>
      </c>
      <c r="AM6" s="44">
        <v>0</v>
      </c>
      <c r="AN6" s="44">
        <v>0</v>
      </c>
      <c r="AO6" s="44">
        <v>0</v>
      </c>
      <c r="AQ6" s="44">
        <v>0</v>
      </c>
      <c r="AR6" s="44">
        <v>0</v>
      </c>
      <c r="AS6" s="44">
        <v>0</v>
      </c>
      <c r="AT6" s="44">
        <v>0</v>
      </c>
      <c r="AU6" s="44">
        <v>0</v>
      </c>
      <c r="AW6" s="44">
        <v>0</v>
      </c>
      <c r="AX6" s="44">
        <v>0</v>
      </c>
      <c r="AY6" s="44">
        <v>0</v>
      </c>
      <c r="AZ6" s="44">
        <v>0</v>
      </c>
      <c r="BA6" s="44">
        <v>0</v>
      </c>
    </row>
    <row r="7" spans="2:53" ht="18" customHeight="1" x14ac:dyDescent="0.2">
      <c r="B7" s="31" t="s">
        <v>98</v>
      </c>
      <c r="C7" s="52" t="s">
        <v>126</v>
      </c>
      <c r="D7" s="54">
        <f t="shared" si="0"/>
        <v>0</v>
      </c>
      <c r="E7" s="54">
        <f t="shared" si="0"/>
        <v>0</v>
      </c>
      <c r="F7" s="54">
        <f t="shared" si="0"/>
        <v>0</v>
      </c>
      <c r="G7" s="54">
        <f t="shared" si="0"/>
        <v>0</v>
      </c>
      <c r="H7" s="54">
        <f t="shared" si="0"/>
        <v>0</v>
      </c>
      <c r="I7" s="6"/>
      <c r="J7" s="52" t="s">
        <v>126</v>
      </c>
      <c r="K7" s="32" t="s">
        <v>85</v>
      </c>
      <c r="L7" s="42" t="s">
        <v>85</v>
      </c>
      <c r="M7" s="42" t="s">
        <v>85</v>
      </c>
      <c r="N7" s="42" t="s">
        <v>85</v>
      </c>
      <c r="O7" s="42" t="s">
        <v>85</v>
      </c>
      <c r="P7" s="25"/>
      <c r="Q7" s="38" t="s">
        <v>126</v>
      </c>
      <c r="R7" s="34">
        <v>0</v>
      </c>
      <c r="S7" s="34">
        <v>0</v>
      </c>
      <c r="T7" s="34">
        <v>0</v>
      </c>
      <c r="U7" s="34">
        <v>0</v>
      </c>
      <c r="V7" s="34">
        <v>0</v>
      </c>
      <c r="W7" s="36"/>
      <c r="Y7" s="48">
        <v>0</v>
      </c>
      <c r="Z7" s="48">
        <v>0</v>
      </c>
      <c r="AA7" s="48">
        <v>0</v>
      </c>
      <c r="AB7" s="48">
        <v>0</v>
      </c>
      <c r="AC7" s="60">
        <v>0</v>
      </c>
      <c r="AE7" s="16">
        <f t="shared" si="5"/>
        <v>0</v>
      </c>
      <c r="AF7" s="16">
        <f t="shared" si="1"/>
        <v>0</v>
      </c>
      <c r="AG7" s="16">
        <f t="shared" si="2"/>
        <v>0</v>
      </c>
      <c r="AH7" s="16">
        <f t="shared" si="3"/>
        <v>0</v>
      </c>
      <c r="AI7" s="16">
        <f t="shared" si="4"/>
        <v>0</v>
      </c>
      <c r="AK7" s="44">
        <v>0</v>
      </c>
      <c r="AL7" s="44">
        <v>0</v>
      </c>
      <c r="AM7" s="44">
        <v>0</v>
      </c>
      <c r="AN7" s="44">
        <v>0</v>
      </c>
      <c r="AO7" s="44">
        <v>0</v>
      </c>
      <c r="AQ7" s="44">
        <v>0</v>
      </c>
      <c r="AR7" s="44">
        <v>0</v>
      </c>
      <c r="AS7" s="44">
        <v>0</v>
      </c>
      <c r="AT7" s="44">
        <v>0</v>
      </c>
      <c r="AU7" s="44">
        <v>0</v>
      </c>
      <c r="AW7" s="44">
        <v>0</v>
      </c>
      <c r="AX7" s="44">
        <v>0</v>
      </c>
      <c r="AY7" s="44">
        <v>0</v>
      </c>
      <c r="AZ7" s="44">
        <v>0</v>
      </c>
      <c r="BA7" s="44">
        <v>0</v>
      </c>
    </row>
    <row r="8" spans="2:53" x14ac:dyDescent="0.2">
      <c r="B8" s="12"/>
      <c r="C8" s="12"/>
      <c r="I8" s="12"/>
      <c r="J8" s="12"/>
      <c r="K8" s="25"/>
      <c r="L8" s="25"/>
      <c r="M8" s="25"/>
      <c r="N8" s="25"/>
      <c r="O8" s="25"/>
      <c r="P8" s="25"/>
      <c r="Q8" s="17"/>
      <c r="R8" s="18"/>
      <c r="S8" s="18"/>
      <c r="T8" s="18"/>
      <c r="U8" s="18"/>
    </row>
    <row r="9" spans="2:53" ht="17" x14ac:dyDescent="0.2">
      <c r="R9" s="28" t="s">
        <v>4</v>
      </c>
      <c r="S9" s="28" t="s">
        <v>5</v>
      </c>
      <c r="T9" s="28" t="s">
        <v>6</v>
      </c>
      <c r="U9" s="28" t="s">
        <v>7</v>
      </c>
      <c r="V9" s="25" t="s">
        <v>126</v>
      </c>
    </row>
    <row r="10" spans="2:53" ht="17" x14ac:dyDescent="0.2">
      <c r="B10" s="6" t="s">
        <v>94</v>
      </c>
      <c r="C10" s="51" t="s">
        <v>4</v>
      </c>
      <c r="D10" s="46">
        <f t="shared" ref="D10:H14" si="6">Y10+AE10+(1/FACT(2))*AK10 + (1/FACT(3))*AQ10+(1/FACT(4))*AW10</f>
        <v>0.88724949324233326</v>
      </c>
      <c r="E10" s="46">
        <f t="shared" si="6"/>
        <v>0.10427666078124999</v>
      </c>
      <c r="F10" s="46">
        <f t="shared" si="6"/>
        <v>6.2002217812500001E-3</v>
      </c>
      <c r="G10" s="46">
        <f t="shared" si="6"/>
        <v>2.2736241951666668E-3</v>
      </c>
      <c r="H10" s="54">
        <f t="shared" si="6"/>
        <v>0.14060174495</v>
      </c>
      <c r="I10" s="6"/>
      <c r="J10" s="6" t="s">
        <v>4</v>
      </c>
      <c r="K10" s="39" t="s">
        <v>97</v>
      </c>
      <c r="L10" s="23" t="s">
        <v>27</v>
      </c>
      <c r="M10" s="23" t="s">
        <v>85</v>
      </c>
      <c r="N10" s="23" t="s">
        <v>34</v>
      </c>
      <c r="O10" s="41" t="s">
        <v>27</v>
      </c>
      <c r="P10" s="30"/>
      <c r="Q10" s="29" t="s">
        <v>4</v>
      </c>
      <c r="R10" s="21">
        <f>-SUM(S10:U10)</f>
        <v>-0.152</v>
      </c>
      <c r="S10" s="16">
        <f>VLOOKUP(L10,parameters!$A$2:$C$35,3,0)</f>
        <v>0.15</v>
      </c>
      <c r="T10" s="14">
        <v>0</v>
      </c>
      <c r="U10" s="16">
        <f>VLOOKUP(N10,parameters!$A$2:$C$35,3,0)</f>
        <v>2E-3</v>
      </c>
      <c r="V10" s="33">
        <f>S10</f>
        <v>0.15</v>
      </c>
      <c r="Y10" s="48">
        <v>1</v>
      </c>
      <c r="Z10" s="48">
        <v>0</v>
      </c>
      <c r="AA10" s="48">
        <v>0</v>
      </c>
      <c r="AB10" s="48">
        <v>0</v>
      </c>
      <c r="AC10" s="48">
        <v>0</v>
      </c>
      <c r="AE10" s="16">
        <f>R10</f>
        <v>-0.152</v>
      </c>
      <c r="AF10" s="16">
        <f t="shared" ref="AF10:AF14" si="7">S10</f>
        <v>0.15</v>
      </c>
      <c r="AG10" s="16">
        <f t="shared" ref="AG10:AG14" si="8">T10</f>
        <v>0</v>
      </c>
      <c r="AH10" s="16">
        <f t="shared" ref="AH10:AH14" si="9">U10</f>
        <v>2E-3</v>
      </c>
      <c r="AI10" s="16">
        <f t="shared" ref="AI10:AI14" si="10">V10</f>
        <v>0.15</v>
      </c>
      <c r="AK10" s="44" cm="1">
        <f t="array" ref="AK10:AO14">MMULT(AE10:AI14,AE10:AI14)</f>
        <v>9.8103999999999997E-2</v>
      </c>
      <c r="AL10" s="44">
        <v>-0.11445</v>
      </c>
      <c r="AM10" s="44">
        <v>1.575E-2</v>
      </c>
      <c r="AN10" s="44">
        <v>5.9599999999999996E-4</v>
      </c>
      <c r="AO10" s="44">
        <v>-2.2799999999999997E-2</v>
      </c>
      <c r="AQ10" s="44" cm="1">
        <f t="array" ref="AQ10:AU14">MMULT(_xlfn.ANCHORARRAY(AK10),AE10:AI14)</f>
        <v>-7.2136807999999997E-2</v>
      </c>
      <c r="AR10" s="44">
        <v>8.4644549999999985E-2</v>
      </c>
      <c r="AS10" s="44">
        <v>-1.2332249999999998E-2</v>
      </c>
      <c r="AT10" s="44">
        <v>-1.7549199999999991E-4</v>
      </c>
      <c r="AU10" s="44">
        <v>1.4715599999999999E-2</v>
      </c>
      <c r="AW10" s="44" cm="1">
        <f t="array" ref="AW10:BA14">MMULT(_xlfn.ANCHORARRAY(AQ10),AE10:AI14)</f>
        <v>5.3287069815999989E-2</v>
      </c>
      <c r="AX10" s="44">
        <v>-6.253834124999999E-2</v>
      </c>
      <c r="AY10" s="44">
        <v>9.1343227499999981E-3</v>
      </c>
      <c r="AZ10" s="44">
        <v>1.1694868399999994E-4</v>
      </c>
      <c r="BA10" s="44">
        <v>-1.0820521199999999E-2</v>
      </c>
    </row>
    <row r="11" spans="2:53" ht="17" x14ac:dyDescent="0.2">
      <c r="B11" s="6" t="s">
        <v>94</v>
      </c>
      <c r="C11" s="51" t="s">
        <v>5</v>
      </c>
      <c r="D11" s="46">
        <f t="shared" si="6"/>
        <v>0.34758886927083338</v>
      </c>
      <c r="E11" s="46">
        <f t="shared" si="6"/>
        <v>0.56816291125170837</v>
      </c>
      <c r="F11" s="46">
        <f t="shared" si="6"/>
        <v>7.8449857714375001E-2</v>
      </c>
      <c r="G11" s="46">
        <f t="shared" si="6"/>
        <v>5.7983617630833328E-3</v>
      </c>
      <c r="H11" s="54">
        <f t="shared" si="6"/>
        <v>2.9725928125000002E-2</v>
      </c>
      <c r="I11" s="6"/>
      <c r="J11" s="6" t="s">
        <v>5</v>
      </c>
      <c r="K11" s="40" t="s">
        <v>28</v>
      </c>
      <c r="L11" s="24" t="s">
        <v>91</v>
      </c>
      <c r="M11" s="23" t="s">
        <v>33</v>
      </c>
      <c r="N11" s="23" t="s">
        <v>80</v>
      </c>
      <c r="O11" s="41" t="s">
        <v>85</v>
      </c>
      <c r="P11" s="30"/>
      <c r="Q11" s="29" t="s">
        <v>5</v>
      </c>
      <c r="R11" s="16">
        <f>VLOOKUP(K11,parameters!$A$2:$C$35,3,0)</f>
        <v>0.5</v>
      </c>
      <c r="S11" s="21">
        <f>-SUM(R11+T11+U11+V11)</f>
        <v>-0.61099999999999999</v>
      </c>
      <c r="T11" s="16">
        <f>VLOOKUP(M11,parameters!$A$2:$C$35,3,0)</f>
        <v>0.105</v>
      </c>
      <c r="U11" s="14">
        <f>VLOOKUP("hr_S1",parameters!$A$2:$C$35,3,0)*VLOOKUP("r_HD",parameters!$A$2:$C$35,3,0)</f>
        <v>6.0000000000000001E-3</v>
      </c>
      <c r="V11" s="34">
        <v>0</v>
      </c>
      <c r="Y11" s="48">
        <v>0</v>
      </c>
      <c r="Z11" s="48">
        <v>1</v>
      </c>
      <c r="AA11" s="48">
        <v>0</v>
      </c>
      <c r="AB11" s="48">
        <v>0</v>
      </c>
      <c r="AC11" s="48">
        <v>0</v>
      </c>
      <c r="AE11" s="16">
        <f t="shared" ref="AE11:AE14" si="11">R11</f>
        <v>0.5</v>
      </c>
      <c r="AF11" s="16">
        <f t="shared" si="7"/>
        <v>-0.61099999999999999</v>
      </c>
      <c r="AG11" s="16">
        <f t="shared" si="8"/>
        <v>0.105</v>
      </c>
      <c r="AH11" s="16">
        <f t="shared" si="9"/>
        <v>6.0000000000000001E-3</v>
      </c>
      <c r="AI11" s="16">
        <f t="shared" si="10"/>
        <v>0</v>
      </c>
      <c r="AK11" s="44">
        <v>-0.38150000000000001</v>
      </c>
      <c r="AL11" s="44">
        <v>0.44832099999999997</v>
      </c>
      <c r="AM11" s="44">
        <v>-6.6254999999999994E-2</v>
      </c>
      <c r="AN11" s="44">
        <v>-5.660000000000001E-4</v>
      </c>
      <c r="AO11" s="44">
        <v>7.4999999999999997E-2</v>
      </c>
      <c r="AQ11" s="44">
        <v>0.28214849999999997</v>
      </c>
      <c r="AR11" s="44">
        <v>-0.33114913099999999</v>
      </c>
      <c r="AS11" s="44">
        <v>4.8398804999999996E-2</v>
      </c>
      <c r="AT11" s="44">
        <v>6.0182600000000018E-4</v>
      </c>
      <c r="AU11" s="44">
        <v>-5.7224999999999998E-2</v>
      </c>
      <c r="AW11" s="44">
        <v>-0.20846113749999998</v>
      </c>
      <c r="AX11" s="44">
        <v>0.24465439404099998</v>
      </c>
      <c r="AY11" s="44">
        <v>-3.5738634854999993E-2</v>
      </c>
      <c r="AZ11" s="44">
        <v>-4.5462168599999975E-4</v>
      </c>
      <c r="BA11" s="44">
        <v>4.2322274999999993E-2</v>
      </c>
    </row>
    <row r="12" spans="2:53" ht="17" x14ac:dyDescent="0.2">
      <c r="B12" s="6" t="s">
        <v>94</v>
      </c>
      <c r="C12" s="51" t="s">
        <v>6</v>
      </c>
      <c r="D12" s="46">
        <f t="shared" si="6"/>
        <v>0</v>
      </c>
      <c r="E12" s="46">
        <f t="shared" si="6"/>
        <v>0</v>
      </c>
      <c r="F12" s="46">
        <f t="shared" si="6"/>
        <v>0.98019867333333333</v>
      </c>
      <c r="G12" s="46">
        <f t="shared" si="6"/>
        <v>1.9801326666666667E-2</v>
      </c>
      <c r="H12" s="54">
        <f t="shared" si="6"/>
        <v>0</v>
      </c>
      <c r="I12" s="6"/>
      <c r="J12" s="6" t="s">
        <v>6</v>
      </c>
      <c r="K12" s="40" t="s">
        <v>85</v>
      </c>
      <c r="L12" s="23" t="s">
        <v>85</v>
      </c>
      <c r="M12" s="24" t="s">
        <v>92</v>
      </c>
      <c r="N12" s="23" t="s">
        <v>81</v>
      </c>
      <c r="O12" s="41" t="s">
        <v>85</v>
      </c>
      <c r="P12" s="30"/>
      <c r="Q12" s="29" t="s">
        <v>6</v>
      </c>
      <c r="R12" s="14">
        <v>0</v>
      </c>
      <c r="S12" s="14">
        <v>0</v>
      </c>
      <c r="T12" s="13">
        <f>-SUM(U12)</f>
        <v>-0.02</v>
      </c>
      <c r="U12" s="14">
        <f>VLOOKUP("hr_S2",parameters!$A$2:$C$35,3,0)*VLOOKUP("r_HD",parameters!$A$2:$C$35,3,0)</f>
        <v>0.02</v>
      </c>
      <c r="V12" s="34">
        <v>0</v>
      </c>
      <c r="Y12" s="48">
        <v>0</v>
      </c>
      <c r="Z12" s="48">
        <v>0</v>
      </c>
      <c r="AA12" s="48">
        <v>1</v>
      </c>
      <c r="AB12" s="48">
        <v>0</v>
      </c>
      <c r="AC12" s="48">
        <v>0</v>
      </c>
      <c r="AE12" s="16">
        <f t="shared" si="11"/>
        <v>0</v>
      </c>
      <c r="AF12" s="16">
        <f t="shared" si="7"/>
        <v>0</v>
      </c>
      <c r="AG12" s="16">
        <f t="shared" si="8"/>
        <v>-0.02</v>
      </c>
      <c r="AH12" s="16">
        <f t="shared" si="9"/>
        <v>0.02</v>
      </c>
      <c r="AI12" s="16">
        <f t="shared" si="10"/>
        <v>0</v>
      </c>
      <c r="AK12" s="44">
        <v>0</v>
      </c>
      <c r="AL12" s="44">
        <v>0</v>
      </c>
      <c r="AM12" s="44">
        <v>4.0000000000000002E-4</v>
      </c>
      <c r="AN12" s="44">
        <v>-4.0000000000000002E-4</v>
      </c>
      <c r="AO12" s="44">
        <v>0</v>
      </c>
      <c r="AQ12" s="44">
        <v>0</v>
      </c>
      <c r="AR12" s="44">
        <v>0</v>
      </c>
      <c r="AS12" s="44">
        <v>-8.0000000000000013E-6</v>
      </c>
      <c r="AT12" s="44">
        <v>8.0000000000000013E-6</v>
      </c>
      <c r="AU12" s="44">
        <v>0</v>
      </c>
      <c r="AW12" s="44">
        <v>0</v>
      </c>
      <c r="AX12" s="44">
        <v>0</v>
      </c>
      <c r="AY12" s="44">
        <v>1.6000000000000003E-7</v>
      </c>
      <c r="AZ12" s="44">
        <v>-1.6000000000000003E-7</v>
      </c>
      <c r="BA12" s="44">
        <v>0</v>
      </c>
    </row>
    <row r="13" spans="2:53" ht="17" x14ac:dyDescent="0.2">
      <c r="B13" s="6" t="s">
        <v>94</v>
      </c>
      <c r="C13" s="51" t="s">
        <v>7</v>
      </c>
      <c r="D13" s="46">
        <f t="shared" si="6"/>
        <v>0</v>
      </c>
      <c r="E13" s="46">
        <f t="shared" si="6"/>
        <v>0</v>
      </c>
      <c r="F13" s="46">
        <f t="shared" si="6"/>
        <v>0</v>
      </c>
      <c r="G13" s="46">
        <f t="shared" si="6"/>
        <v>1</v>
      </c>
      <c r="H13" s="54">
        <f t="shared" si="6"/>
        <v>0</v>
      </c>
      <c r="I13" s="6"/>
      <c r="J13" s="6" t="s">
        <v>7</v>
      </c>
      <c r="K13" s="40" t="s">
        <v>85</v>
      </c>
      <c r="L13" s="23" t="s">
        <v>85</v>
      </c>
      <c r="M13" s="23" t="s">
        <v>85</v>
      </c>
      <c r="N13" s="24" t="s">
        <v>85</v>
      </c>
      <c r="O13" s="41" t="s">
        <v>85</v>
      </c>
      <c r="P13" s="30"/>
      <c r="Q13" s="29" t="s">
        <v>7</v>
      </c>
      <c r="R13" s="14">
        <v>0</v>
      </c>
      <c r="S13" s="14">
        <v>0</v>
      </c>
      <c r="T13" s="14">
        <v>0</v>
      </c>
      <c r="U13" s="13">
        <v>0</v>
      </c>
      <c r="V13" s="34">
        <v>0</v>
      </c>
      <c r="Y13" s="48">
        <v>0</v>
      </c>
      <c r="Z13" s="48">
        <v>0</v>
      </c>
      <c r="AA13" s="48">
        <v>0</v>
      </c>
      <c r="AB13" s="48">
        <v>1</v>
      </c>
      <c r="AC13" s="48">
        <v>0</v>
      </c>
      <c r="AE13" s="16">
        <f t="shared" si="11"/>
        <v>0</v>
      </c>
      <c r="AF13" s="16">
        <f t="shared" si="7"/>
        <v>0</v>
      </c>
      <c r="AG13" s="16">
        <f t="shared" si="8"/>
        <v>0</v>
      </c>
      <c r="AH13" s="16">
        <f t="shared" si="9"/>
        <v>0</v>
      </c>
      <c r="AI13" s="16">
        <f t="shared" si="10"/>
        <v>0</v>
      </c>
      <c r="AK13" s="44">
        <v>0</v>
      </c>
      <c r="AL13" s="44">
        <v>0</v>
      </c>
      <c r="AM13" s="44">
        <v>0</v>
      </c>
      <c r="AN13" s="44">
        <v>0</v>
      </c>
      <c r="AO13" s="44">
        <v>0</v>
      </c>
      <c r="AQ13" s="44">
        <v>0</v>
      </c>
      <c r="AR13" s="44">
        <v>0</v>
      </c>
      <c r="AS13" s="44">
        <v>0</v>
      </c>
      <c r="AT13" s="44">
        <v>0</v>
      </c>
      <c r="AU13" s="44">
        <v>0</v>
      </c>
      <c r="AW13" s="44">
        <v>0</v>
      </c>
      <c r="AX13" s="44">
        <v>0</v>
      </c>
      <c r="AY13" s="44">
        <v>0</v>
      </c>
      <c r="AZ13" s="44">
        <v>0</v>
      </c>
      <c r="BA13" s="44">
        <v>0</v>
      </c>
    </row>
    <row r="14" spans="2:53" ht="17" x14ac:dyDescent="0.2">
      <c r="B14" s="1" t="s">
        <v>94</v>
      </c>
      <c r="C14" s="52" t="s">
        <v>126</v>
      </c>
      <c r="D14" s="54">
        <f t="shared" si="6"/>
        <v>0</v>
      </c>
      <c r="E14" s="54">
        <f t="shared" si="6"/>
        <v>0</v>
      </c>
      <c r="F14" s="54">
        <f t="shared" si="6"/>
        <v>0</v>
      </c>
      <c r="G14" s="54">
        <f t="shared" si="6"/>
        <v>0</v>
      </c>
      <c r="H14" s="54">
        <f t="shared" si="6"/>
        <v>0</v>
      </c>
      <c r="I14" s="6"/>
      <c r="J14" s="31" t="s">
        <v>125</v>
      </c>
      <c r="K14" s="32" t="s">
        <v>85</v>
      </c>
      <c r="L14" s="42" t="s">
        <v>85</v>
      </c>
      <c r="M14" s="42" t="s">
        <v>85</v>
      </c>
      <c r="N14" s="42" t="s">
        <v>85</v>
      </c>
      <c r="O14" s="42" t="s">
        <v>85</v>
      </c>
      <c r="P14" s="26"/>
      <c r="Q14" s="38" t="s">
        <v>126</v>
      </c>
      <c r="R14" s="34">
        <v>0</v>
      </c>
      <c r="S14" s="34">
        <v>0</v>
      </c>
      <c r="T14" s="34">
        <v>0</v>
      </c>
      <c r="U14" s="34">
        <v>0</v>
      </c>
      <c r="V14" s="34">
        <v>0</v>
      </c>
      <c r="Y14" s="48">
        <v>0</v>
      </c>
      <c r="Z14" s="48">
        <v>0</v>
      </c>
      <c r="AA14" s="48">
        <v>0</v>
      </c>
      <c r="AB14" s="48">
        <v>0</v>
      </c>
      <c r="AC14" s="60">
        <v>0</v>
      </c>
      <c r="AE14" s="16">
        <f t="shared" si="11"/>
        <v>0</v>
      </c>
      <c r="AF14" s="16">
        <f t="shared" si="7"/>
        <v>0</v>
      </c>
      <c r="AG14" s="16">
        <f t="shared" si="8"/>
        <v>0</v>
      </c>
      <c r="AH14" s="16">
        <f t="shared" si="9"/>
        <v>0</v>
      </c>
      <c r="AI14" s="16">
        <f t="shared" si="10"/>
        <v>0</v>
      </c>
      <c r="AK14" s="44">
        <v>0</v>
      </c>
      <c r="AL14" s="44">
        <v>0</v>
      </c>
      <c r="AM14" s="44">
        <v>0</v>
      </c>
      <c r="AN14" s="44">
        <v>0</v>
      </c>
      <c r="AO14" s="44">
        <v>0</v>
      </c>
      <c r="AQ14" s="44">
        <v>0</v>
      </c>
      <c r="AR14" s="44">
        <v>0</v>
      </c>
      <c r="AS14" s="44">
        <v>0</v>
      </c>
      <c r="AT14" s="44">
        <v>0</v>
      </c>
      <c r="AU14" s="44">
        <v>0</v>
      </c>
      <c r="AW14" s="44">
        <v>0</v>
      </c>
      <c r="AX14" s="44">
        <v>0</v>
      </c>
      <c r="AY14" s="44">
        <v>0</v>
      </c>
      <c r="AZ14" s="44">
        <v>0</v>
      </c>
      <c r="BA14" s="44">
        <v>0</v>
      </c>
    </row>
    <row r="15" spans="2:53" x14ac:dyDescent="0.2">
      <c r="C15" s="31"/>
      <c r="J15" s="31"/>
      <c r="K15" s="32"/>
      <c r="L15" s="32"/>
      <c r="M15" s="37"/>
      <c r="N15" s="37"/>
      <c r="O15" s="37"/>
      <c r="P15" s="26"/>
      <c r="R15" s="15"/>
      <c r="S15" s="15"/>
      <c r="T15" s="15"/>
      <c r="U15" s="15"/>
      <c r="V15" s="36"/>
    </row>
    <row r="16" spans="2:53" ht="17" x14ac:dyDescent="0.2">
      <c r="R16" s="28" t="s">
        <v>4</v>
      </c>
      <c r="S16" s="28" t="s">
        <v>5</v>
      </c>
      <c r="T16" s="28" t="s">
        <v>6</v>
      </c>
      <c r="U16" s="28" t="s">
        <v>7</v>
      </c>
      <c r="V16" s="25" t="s">
        <v>126</v>
      </c>
    </row>
    <row r="17" spans="2:53" ht="17" x14ac:dyDescent="0.2">
      <c r="B17" s="6" t="s">
        <v>95</v>
      </c>
      <c r="C17" s="51" t="s">
        <v>4</v>
      </c>
      <c r="D17" s="46">
        <f t="shared" ref="D17:H21" si="12">Y17+AE17+(1/FACT(2))*AK17 + (1/FACT(3))*AQ17+(1/FACT(4))*AW17</f>
        <v>0.88757971824233328</v>
      </c>
      <c r="E17" s="46">
        <f t="shared" si="12"/>
        <v>0.10639482709374999</v>
      </c>
      <c r="F17" s="46">
        <f t="shared" si="12"/>
        <v>3.7639243687499998E-3</v>
      </c>
      <c r="G17" s="46">
        <f t="shared" si="12"/>
        <v>2.261530295166667E-3</v>
      </c>
      <c r="H17" s="54">
        <f t="shared" si="12"/>
        <v>0.14062143245</v>
      </c>
      <c r="I17" s="6"/>
      <c r="J17" s="51" t="s">
        <v>4</v>
      </c>
      <c r="K17" s="39" t="s">
        <v>97</v>
      </c>
      <c r="L17" s="23" t="s">
        <v>27</v>
      </c>
      <c r="M17" s="23" t="s">
        <v>85</v>
      </c>
      <c r="N17" s="23" t="s">
        <v>34</v>
      </c>
      <c r="O17" s="41" t="s">
        <v>27</v>
      </c>
      <c r="P17" s="30"/>
      <c r="Q17" s="29" t="s">
        <v>4</v>
      </c>
      <c r="R17" s="21">
        <f>-SUM(S17:U17)</f>
        <v>-0.152</v>
      </c>
      <c r="S17" s="16">
        <f>VLOOKUP(L17,parameters!$A$2:$C$35,3,0)</f>
        <v>0.15</v>
      </c>
      <c r="T17" s="14">
        <v>0</v>
      </c>
      <c r="U17" s="16">
        <f>VLOOKUP(N17,parameters!$A$2:$C$35,3,0)</f>
        <v>2E-3</v>
      </c>
      <c r="V17" s="33">
        <f>S17</f>
        <v>0.15</v>
      </c>
      <c r="Y17" s="48">
        <v>1</v>
      </c>
      <c r="Z17" s="48">
        <v>0</v>
      </c>
      <c r="AA17" s="48">
        <v>0</v>
      </c>
      <c r="AB17" s="48">
        <v>0</v>
      </c>
      <c r="AC17" s="48">
        <v>0</v>
      </c>
      <c r="AE17" s="16">
        <f>R17</f>
        <v>-0.152</v>
      </c>
      <c r="AF17" s="16">
        <f t="shared" ref="AF17:AF21" si="13">S17</f>
        <v>0.15</v>
      </c>
      <c r="AG17" s="16">
        <f t="shared" ref="AG17:AG21" si="14">T17</f>
        <v>0</v>
      </c>
      <c r="AH17" s="16">
        <f t="shared" ref="AH17:AH21" si="15">U17</f>
        <v>2E-3</v>
      </c>
      <c r="AI17" s="16">
        <f t="shared" ref="AI17:AI21" si="16">V17</f>
        <v>0.15</v>
      </c>
      <c r="AK17" s="44" cm="1">
        <f t="array" ref="AK17:AO21">MMULT(AE17:AI21,AE17:AI21)</f>
        <v>9.8103999999999997E-2</v>
      </c>
      <c r="AL17" s="44">
        <v>-0.10815</v>
      </c>
      <c r="AM17" s="44">
        <v>9.4500000000000001E-3</v>
      </c>
      <c r="AN17" s="44">
        <v>5.9599999999999996E-4</v>
      </c>
      <c r="AO17" s="44">
        <v>-2.2799999999999997E-2</v>
      </c>
      <c r="AQ17" s="44" cm="1">
        <f t="array" ref="AQ17:AU21">MMULT(_xlfn.ANCHORARRAY(AK17),AE17:AI21)</f>
        <v>-6.8986807999999997E-2</v>
      </c>
      <c r="AR17" s="44">
        <v>7.6252949999999986E-2</v>
      </c>
      <c r="AS17" s="44">
        <v>-7.0024499999999995E-3</v>
      </c>
      <c r="AT17" s="44">
        <v>-2.6369199999999994E-4</v>
      </c>
      <c r="AU17" s="44">
        <v>1.4715599999999999E-2</v>
      </c>
      <c r="AW17" s="44" cm="1">
        <f t="array" ref="AW17:BA21">MMULT(_xlfn.ANCHORARRAY(AQ17),AE17:AI21)</f>
        <v>4.8612469815999995E-2</v>
      </c>
      <c r="AX17" s="44">
        <v>-5.3735949749999991E-2</v>
      </c>
      <c r="AY17" s="44">
        <v>4.9439848499999986E-3</v>
      </c>
      <c r="AZ17" s="44">
        <v>1.7949508399999994E-4</v>
      </c>
      <c r="BA17" s="44">
        <v>-1.03480212E-2</v>
      </c>
    </row>
    <row r="18" spans="2:53" ht="34" x14ac:dyDescent="0.2">
      <c r="B18" s="6" t="s">
        <v>95</v>
      </c>
      <c r="C18" s="51" t="s">
        <v>5</v>
      </c>
      <c r="D18" s="46">
        <f t="shared" si="12"/>
        <v>0.35464942364583329</v>
      </c>
      <c r="E18" s="46">
        <f t="shared" si="12"/>
        <v>0.59180209892170832</v>
      </c>
      <c r="F18" s="46">
        <f t="shared" si="12"/>
        <v>4.7998080823874995E-2</v>
      </c>
      <c r="G18" s="46">
        <f t="shared" si="12"/>
        <v>5.550396608583333E-3</v>
      </c>
      <c r="H18" s="54">
        <f t="shared" si="12"/>
        <v>3.0076103125E-2</v>
      </c>
      <c r="I18" s="6"/>
      <c r="J18" s="51" t="s">
        <v>5</v>
      </c>
      <c r="K18" s="40" t="s">
        <v>28</v>
      </c>
      <c r="L18" s="24" t="s">
        <v>96</v>
      </c>
      <c r="M18" s="23" t="s">
        <v>82</v>
      </c>
      <c r="N18" s="23" t="s">
        <v>80</v>
      </c>
      <c r="O18" s="41" t="s">
        <v>85</v>
      </c>
      <c r="P18" s="30"/>
      <c r="Q18" s="29" t="s">
        <v>5</v>
      </c>
      <c r="R18" s="16">
        <f>VLOOKUP(K18,parameters!$A$2:$C$35,3,0)</f>
        <v>0.5</v>
      </c>
      <c r="S18" s="21">
        <f>-SUM(R18+T18+U18+V18)</f>
        <v>-0.56899999999999995</v>
      </c>
      <c r="T18" s="14">
        <f>VLOOKUP("hr_S1S2_trtB",parameters!A2:C35,3,0) * VLOOKUP("r_S1S2",parameters!A2:C35,3,0)</f>
        <v>6.3E-2</v>
      </c>
      <c r="U18" s="14">
        <f>VLOOKUP("hr_S1",parameters!$A$2:$C$35,3,0)*VLOOKUP("r_HD",parameters!$A$2:$C$35,3,0)</f>
        <v>6.0000000000000001E-3</v>
      </c>
      <c r="V18" s="34">
        <v>0</v>
      </c>
      <c r="Y18" s="48">
        <v>0</v>
      </c>
      <c r="Z18" s="48">
        <v>1</v>
      </c>
      <c r="AA18" s="48">
        <v>0</v>
      </c>
      <c r="AB18" s="48">
        <v>0</v>
      </c>
      <c r="AC18" s="48">
        <v>0</v>
      </c>
      <c r="AE18" s="16">
        <f t="shared" ref="AE18:AE21" si="17">R18</f>
        <v>0.5</v>
      </c>
      <c r="AF18" s="16">
        <f t="shared" si="13"/>
        <v>-0.56899999999999995</v>
      </c>
      <c r="AG18" s="16">
        <f t="shared" si="14"/>
        <v>6.3E-2</v>
      </c>
      <c r="AH18" s="16">
        <f t="shared" si="15"/>
        <v>6.0000000000000001E-3</v>
      </c>
      <c r="AI18" s="16">
        <f t="shared" si="16"/>
        <v>0</v>
      </c>
      <c r="AK18" s="44">
        <v>-0.36049999999999999</v>
      </c>
      <c r="AL18" s="44">
        <v>0.39876099999999998</v>
      </c>
      <c r="AM18" s="44">
        <v>-3.7106999999999994E-2</v>
      </c>
      <c r="AN18" s="44">
        <v>-1.1539999999999999E-3</v>
      </c>
      <c r="AO18" s="44">
        <v>7.4999999999999997E-2</v>
      </c>
      <c r="AQ18" s="44">
        <v>0.25417649999999997</v>
      </c>
      <c r="AR18" s="44">
        <v>-0.28097000899999997</v>
      </c>
      <c r="AS18" s="44">
        <v>2.5864082999999996E-2</v>
      </c>
      <c r="AT18" s="44">
        <v>9.2942600000000034E-4</v>
      </c>
      <c r="AU18" s="44">
        <v>-5.4074999999999998E-2</v>
      </c>
      <c r="AW18" s="44">
        <v>-0.17911983249999996</v>
      </c>
      <c r="AX18" s="44">
        <v>0.19799841012099995</v>
      </c>
      <c r="AY18" s="44">
        <v>-1.8218392226999999E-2</v>
      </c>
      <c r="AZ18" s="44">
        <v>-6.6018539400000003E-4</v>
      </c>
      <c r="BA18" s="44">
        <v>3.8126474999999993E-2</v>
      </c>
    </row>
    <row r="19" spans="2:53" ht="17" x14ac:dyDescent="0.2">
      <c r="B19" s="6" t="s">
        <v>95</v>
      </c>
      <c r="C19" s="51" t="s">
        <v>6</v>
      </c>
      <c r="D19" s="46">
        <f t="shared" si="12"/>
        <v>0</v>
      </c>
      <c r="E19" s="46">
        <f t="shared" si="12"/>
        <v>0</v>
      </c>
      <c r="F19" s="46">
        <f t="shared" si="12"/>
        <v>0.98019867333333333</v>
      </c>
      <c r="G19" s="46">
        <f t="shared" si="12"/>
        <v>1.9801326666666667E-2</v>
      </c>
      <c r="H19" s="54">
        <f t="shared" si="12"/>
        <v>0</v>
      </c>
      <c r="I19" s="6"/>
      <c r="J19" s="51" t="s">
        <v>6</v>
      </c>
      <c r="K19" s="40" t="s">
        <v>85</v>
      </c>
      <c r="L19" s="23" t="s">
        <v>85</v>
      </c>
      <c r="M19" s="24" t="s">
        <v>92</v>
      </c>
      <c r="N19" s="23" t="s">
        <v>81</v>
      </c>
      <c r="O19" s="41" t="s">
        <v>85</v>
      </c>
      <c r="P19" s="30"/>
      <c r="Q19" s="29" t="s">
        <v>6</v>
      </c>
      <c r="R19" s="14"/>
      <c r="S19" s="14"/>
      <c r="T19" s="13">
        <f>-SUM(U19)</f>
        <v>-0.02</v>
      </c>
      <c r="U19" s="14">
        <f>VLOOKUP("hr_S2",parameters!$A$2:$C$35,3,0)*VLOOKUP("r_HD",parameters!$A$2:$C$35,3,0)</f>
        <v>0.02</v>
      </c>
      <c r="V19" s="34">
        <v>0</v>
      </c>
      <c r="Y19" s="48">
        <v>0</v>
      </c>
      <c r="Z19" s="48">
        <v>0</v>
      </c>
      <c r="AA19" s="48">
        <v>1</v>
      </c>
      <c r="AB19" s="48">
        <v>0</v>
      </c>
      <c r="AC19" s="48">
        <v>0</v>
      </c>
      <c r="AE19" s="16">
        <f t="shared" si="17"/>
        <v>0</v>
      </c>
      <c r="AF19" s="16">
        <f t="shared" si="13"/>
        <v>0</v>
      </c>
      <c r="AG19" s="16">
        <f t="shared" si="14"/>
        <v>-0.02</v>
      </c>
      <c r="AH19" s="16">
        <f t="shared" si="15"/>
        <v>0.02</v>
      </c>
      <c r="AI19" s="16">
        <f t="shared" si="16"/>
        <v>0</v>
      </c>
      <c r="AK19" s="44">
        <v>0</v>
      </c>
      <c r="AL19" s="44">
        <v>0</v>
      </c>
      <c r="AM19" s="44">
        <v>4.0000000000000002E-4</v>
      </c>
      <c r="AN19" s="44">
        <v>-4.0000000000000002E-4</v>
      </c>
      <c r="AO19" s="44">
        <v>0</v>
      </c>
      <c r="AQ19" s="44">
        <v>0</v>
      </c>
      <c r="AR19" s="44">
        <v>0</v>
      </c>
      <c r="AS19" s="44">
        <v>-8.0000000000000013E-6</v>
      </c>
      <c r="AT19" s="44">
        <v>8.0000000000000013E-6</v>
      </c>
      <c r="AU19" s="44">
        <v>0</v>
      </c>
      <c r="AW19" s="44">
        <v>0</v>
      </c>
      <c r="AX19" s="44">
        <v>0</v>
      </c>
      <c r="AY19" s="44">
        <v>1.6000000000000003E-7</v>
      </c>
      <c r="AZ19" s="44">
        <v>-1.6000000000000003E-7</v>
      </c>
      <c r="BA19" s="44">
        <v>0</v>
      </c>
    </row>
    <row r="20" spans="2:53" ht="17" x14ac:dyDescent="0.2">
      <c r="B20" s="6" t="s">
        <v>95</v>
      </c>
      <c r="C20" s="51" t="s">
        <v>7</v>
      </c>
      <c r="D20" s="46">
        <f t="shared" si="12"/>
        <v>0</v>
      </c>
      <c r="E20" s="46">
        <f t="shared" si="12"/>
        <v>0</v>
      </c>
      <c r="F20" s="46">
        <f t="shared" si="12"/>
        <v>0</v>
      </c>
      <c r="G20" s="46">
        <f t="shared" si="12"/>
        <v>1</v>
      </c>
      <c r="H20" s="54">
        <f t="shared" si="12"/>
        <v>0</v>
      </c>
      <c r="I20" s="6"/>
      <c r="J20" s="51" t="s">
        <v>7</v>
      </c>
      <c r="K20" s="40" t="s">
        <v>85</v>
      </c>
      <c r="L20" s="23" t="s">
        <v>85</v>
      </c>
      <c r="M20" s="23" t="s">
        <v>85</v>
      </c>
      <c r="N20" s="24" t="s">
        <v>85</v>
      </c>
      <c r="O20" s="41" t="s">
        <v>85</v>
      </c>
      <c r="P20" s="30"/>
      <c r="Q20" s="29" t="s">
        <v>7</v>
      </c>
      <c r="R20" s="14">
        <v>0</v>
      </c>
      <c r="S20" s="14">
        <v>0</v>
      </c>
      <c r="T20" s="14">
        <v>0</v>
      </c>
      <c r="U20" s="13">
        <v>0</v>
      </c>
      <c r="V20" s="34">
        <v>0</v>
      </c>
      <c r="Y20" s="48">
        <v>0</v>
      </c>
      <c r="Z20" s="48">
        <v>0</v>
      </c>
      <c r="AA20" s="48">
        <v>0</v>
      </c>
      <c r="AB20" s="48">
        <v>1</v>
      </c>
      <c r="AC20" s="48">
        <v>0</v>
      </c>
      <c r="AE20" s="16">
        <f t="shared" si="17"/>
        <v>0</v>
      </c>
      <c r="AF20" s="16">
        <f t="shared" si="13"/>
        <v>0</v>
      </c>
      <c r="AG20" s="16">
        <f t="shared" si="14"/>
        <v>0</v>
      </c>
      <c r="AH20" s="16">
        <f t="shared" si="15"/>
        <v>0</v>
      </c>
      <c r="AI20" s="16">
        <f t="shared" si="16"/>
        <v>0</v>
      </c>
      <c r="AK20" s="44">
        <v>0</v>
      </c>
      <c r="AL20" s="44">
        <v>0</v>
      </c>
      <c r="AM20" s="44">
        <v>0</v>
      </c>
      <c r="AN20" s="44">
        <v>0</v>
      </c>
      <c r="AO20" s="44">
        <v>0</v>
      </c>
      <c r="AQ20" s="44">
        <v>0</v>
      </c>
      <c r="AR20" s="44">
        <v>0</v>
      </c>
      <c r="AS20" s="44">
        <v>0</v>
      </c>
      <c r="AT20" s="44">
        <v>0</v>
      </c>
      <c r="AU20" s="44">
        <v>0</v>
      </c>
      <c r="AW20" s="44">
        <v>0</v>
      </c>
      <c r="AX20" s="44">
        <v>0</v>
      </c>
      <c r="AY20" s="44">
        <v>0</v>
      </c>
      <c r="AZ20" s="44">
        <v>0</v>
      </c>
      <c r="BA20" s="44">
        <v>0</v>
      </c>
    </row>
    <row r="21" spans="2:53" ht="17" x14ac:dyDescent="0.2">
      <c r="B21" s="1" t="s">
        <v>95</v>
      </c>
      <c r="C21" s="52" t="s">
        <v>126</v>
      </c>
      <c r="D21" s="54">
        <f t="shared" si="12"/>
        <v>0</v>
      </c>
      <c r="E21" s="54">
        <f t="shared" si="12"/>
        <v>0</v>
      </c>
      <c r="F21" s="54">
        <f t="shared" si="12"/>
        <v>0</v>
      </c>
      <c r="G21" s="54">
        <f t="shared" si="12"/>
        <v>0</v>
      </c>
      <c r="H21" s="54">
        <f t="shared" si="12"/>
        <v>0</v>
      </c>
      <c r="I21" s="6"/>
      <c r="J21" s="52" t="s">
        <v>126</v>
      </c>
      <c r="K21" s="32" t="s">
        <v>85</v>
      </c>
      <c r="L21" s="42" t="s">
        <v>85</v>
      </c>
      <c r="M21" s="42" t="s">
        <v>85</v>
      </c>
      <c r="N21" s="42" t="s">
        <v>85</v>
      </c>
      <c r="O21" s="42" t="s">
        <v>85</v>
      </c>
      <c r="P21" s="26"/>
      <c r="Q21" s="38" t="s">
        <v>126</v>
      </c>
      <c r="R21" s="34">
        <v>0</v>
      </c>
      <c r="S21" s="34">
        <v>0</v>
      </c>
      <c r="T21" s="34">
        <v>0</v>
      </c>
      <c r="U21" s="34">
        <v>0</v>
      </c>
      <c r="V21" s="34">
        <v>0</v>
      </c>
      <c r="Y21" s="48">
        <v>0</v>
      </c>
      <c r="Z21" s="48">
        <v>0</v>
      </c>
      <c r="AA21" s="48">
        <v>0</v>
      </c>
      <c r="AB21" s="48">
        <v>0</v>
      </c>
      <c r="AC21" s="60">
        <v>0</v>
      </c>
      <c r="AE21" s="16">
        <f t="shared" si="17"/>
        <v>0</v>
      </c>
      <c r="AF21" s="16">
        <f t="shared" si="13"/>
        <v>0</v>
      </c>
      <c r="AG21" s="16">
        <f t="shared" si="14"/>
        <v>0</v>
      </c>
      <c r="AH21" s="16">
        <f t="shared" si="15"/>
        <v>0</v>
      </c>
      <c r="AI21" s="16">
        <f t="shared" si="16"/>
        <v>0</v>
      </c>
      <c r="AK21" s="44">
        <v>0</v>
      </c>
      <c r="AL21" s="44">
        <v>0</v>
      </c>
      <c r="AM21" s="44">
        <v>0</v>
      </c>
      <c r="AN21" s="44">
        <v>0</v>
      </c>
      <c r="AO21" s="44">
        <v>0</v>
      </c>
      <c r="AQ21" s="44">
        <v>0</v>
      </c>
      <c r="AR21" s="44">
        <v>0</v>
      </c>
      <c r="AS21" s="44">
        <v>0</v>
      </c>
      <c r="AT21" s="44">
        <v>0</v>
      </c>
      <c r="AU21" s="44">
        <v>0</v>
      </c>
      <c r="AW21" s="44">
        <v>0</v>
      </c>
      <c r="AX21" s="44">
        <v>0</v>
      </c>
      <c r="AY21" s="44">
        <v>0</v>
      </c>
      <c r="AZ21" s="44">
        <v>0</v>
      </c>
      <c r="BA21" s="44">
        <v>0</v>
      </c>
    </row>
    <row r="22" spans="2:53" x14ac:dyDescent="0.2">
      <c r="C22" s="31"/>
      <c r="J22" s="31"/>
      <c r="K22" s="37"/>
      <c r="L22" s="37"/>
      <c r="M22" s="37"/>
      <c r="N22" s="37"/>
      <c r="O22" s="37"/>
      <c r="P22" s="26"/>
      <c r="Q22" s="38"/>
      <c r="R22" s="36"/>
      <c r="S22" s="36"/>
      <c r="T22" s="36"/>
      <c r="U22" s="36"/>
      <c r="V22" s="36"/>
    </row>
    <row r="23" spans="2:53" x14ac:dyDescent="0.2">
      <c r="R23" s="28" t="s">
        <v>4</v>
      </c>
      <c r="S23" s="28" t="s">
        <v>5</v>
      </c>
      <c r="T23" s="28" t="s">
        <v>6</v>
      </c>
      <c r="U23" s="28" t="s">
        <v>7</v>
      </c>
    </row>
    <row r="24" spans="2:53" ht="17" x14ac:dyDescent="0.2">
      <c r="B24" s="6" t="s">
        <v>103</v>
      </c>
      <c r="C24" s="51" t="s">
        <v>4</v>
      </c>
      <c r="D24" s="46">
        <f t="shared" ref="D24:H28" si="18">Y24+AE24+(1/FACT(2))*AK24 + (1/FACT(3))*AQ24+(1/FACT(4))*AW24</f>
        <v>0.88757971824233328</v>
      </c>
      <c r="E24" s="46">
        <f t="shared" si="18"/>
        <v>0.10639482709374999</v>
      </c>
      <c r="F24" s="46">
        <f t="shared" si="18"/>
        <v>3.7639243687499998E-3</v>
      </c>
      <c r="G24" s="46">
        <f t="shared" si="18"/>
        <v>2.261530295166667E-3</v>
      </c>
      <c r="H24" s="54">
        <f t="shared" si="18"/>
        <v>0.14062143245</v>
      </c>
      <c r="I24" s="6"/>
      <c r="J24" s="51" t="s">
        <v>4</v>
      </c>
      <c r="K24" s="39" t="s">
        <v>97</v>
      </c>
      <c r="L24" s="23" t="s">
        <v>27</v>
      </c>
      <c r="M24" s="23" t="s">
        <v>85</v>
      </c>
      <c r="N24" s="23" t="s">
        <v>34</v>
      </c>
      <c r="O24" s="41" t="s">
        <v>27</v>
      </c>
      <c r="P24" s="30"/>
      <c r="Q24" s="29" t="s">
        <v>4</v>
      </c>
      <c r="R24" s="21">
        <f>-SUM(S24:U24)</f>
        <v>-0.152</v>
      </c>
      <c r="S24" s="16">
        <f>VLOOKUP(L24,parameters!$A$2:$C$35,3,0)</f>
        <v>0.15</v>
      </c>
      <c r="T24" s="14">
        <v>0</v>
      </c>
      <c r="U24" s="16">
        <f>VLOOKUP(N24,parameters!$A$2:$C$35,3,0)</f>
        <v>2E-3</v>
      </c>
      <c r="V24" s="33">
        <f>S24</f>
        <v>0.15</v>
      </c>
      <c r="Y24" s="48">
        <v>1</v>
      </c>
      <c r="Z24" s="48">
        <v>0</v>
      </c>
      <c r="AA24" s="48">
        <v>0</v>
      </c>
      <c r="AB24" s="48">
        <v>0</v>
      </c>
      <c r="AC24" s="48">
        <v>0</v>
      </c>
      <c r="AE24" s="16">
        <f>R24</f>
        <v>-0.152</v>
      </c>
      <c r="AF24" s="16">
        <f t="shared" ref="AF24:AF28" si="19">S24</f>
        <v>0.15</v>
      </c>
      <c r="AG24" s="16">
        <f t="shared" ref="AG24:AG28" si="20">T24</f>
        <v>0</v>
      </c>
      <c r="AH24" s="16">
        <f t="shared" ref="AH24:AH28" si="21">U24</f>
        <v>2E-3</v>
      </c>
      <c r="AI24" s="16">
        <f t="shared" ref="AI24:AI28" si="22">V24</f>
        <v>0.15</v>
      </c>
      <c r="AK24" s="44" cm="1">
        <f t="array" ref="AK24:AO28">MMULT(AE24:AI28,AE24:AI28)</f>
        <v>9.8103999999999997E-2</v>
      </c>
      <c r="AL24" s="44">
        <v>-0.10815</v>
      </c>
      <c r="AM24" s="44">
        <v>9.4500000000000001E-3</v>
      </c>
      <c r="AN24" s="44">
        <v>5.9599999999999996E-4</v>
      </c>
      <c r="AO24" s="44">
        <v>-2.2799999999999997E-2</v>
      </c>
      <c r="AQ24" s="44" cm="1">
        <f t="array" ref="AQ24:AU28">MMULT(_xlfn.ANCHORARRAY(AK24),AE24:AI28)</f>
        <v>-6.8986807999999997E-2</v>
      </c>
      <c r="AR24" s="44">
        <v>7.6252949999999986E-2</v>
      </c>
      <c r="AS24" s="44">
        <v>-7.0024499999999995E-3</v>
      </c>
      <c r="AT24" s="44">
        <v>-2.6369199999999994E-4</v>
      </c>
      <c r="AU24" s="44">
        <v>1.4715599999999999E-2</v>
      </c>
      <c r="AW24" s="44" cm="1">
        <f t="array" ref="AW24:BA28">MMULT(_xlfn.ANCHORARRAY(AQ24),AE24:AI28)</f>
        <v>4.8612469815999995E-2</v>
      </c>
      <c r="AX24" s="44">
        <v>-5.3735949749999991E-2</v>
      </c>
      <c r="AY24" s="44">
        <v>4.9439848499999986E-3</v>
      </c>
      <c r="AZ24" s="44">
        <v>1.7949508399999994E-4</v>
      </c>
      <c r="BA24" s="44">
        <v>-1.03480212E-2</v>
      </c>
    </row>
    <row r="25" spans="2:53" ht="34" x14ac:dyDescent="0.2">
      <c r="B25" s="6" t="s">
        <v>103</v>
      </c>
      <c r="C25" s="51" t="s">
        <v>5</v>
      </c>
      <c r="D25" s="46">
        <f t="shared" si="18"/>
        <v>0.35464942364583329</v>
      </c>
      <c r="E25" s="46">
        <f t="shared" si="18"/>
        <v>0.59180209892170832</v>
      </c>
      <c r="F25" s="46">
        <f t="shared" si="18"/>
        <v>4.7998080823874995E-2</v>
      </c>
      <c r="G25" s="46">
        <f t="shared" si="18"/>
        <v>5.550396608583333E-3</v>
      </c>
      <c r="H25" s="54">
        <f t="shared" si="18"/>
        <v>3.0076103125E-2</v>
      </c>
      <c r="I25" s="6"/>
      <c r="J25" s="51" t="s">
        <v>5</v>
      </c>
      <c r="K25" s="40" t="s">
        <v>28</v>
      </c>
      <c r="L25" s="24" t="s">
        <v>96</v>
      </c>
      <c r="M25" s="23" t="s">
        <v>82</v>
      </c>
      <c r="N25" s="23" t="s">
        <v>80</v>
      </c>
      <c r="O25" s="41" t="s">
        <v>85</v>
      </c>
      <c r="P25" s="30"/>
      <c r="Q25" s="29" t="s">
        <v>5</v>
      </c>
      <c r="R25" s="16">
        <f>VLOOKUP(K25,parameters!$A$2:$C$35,3,0)</f>
        <v>0.5</v>
      </c>
      <c r="S25" s="21">
        <f>-SUM(R25+T25+U25+V25)</f>
        <v>-0.56899999999999995</v>
      </c>
      <c r="T25" s="14">
        <f>VLOOKUP("hr_S1S2_trtB",parameters!A8:C41,3,0) * VLOOKUP("r_S1S2",parameters!A8:C41,3,0)</f>
        <v>6.3E-2</v>
      </c>
      <c r="U25" s="14">
        <f>VLOOKUP("hr_S1",parameters!$A$2:$C$35,3,0)*VLOOKUP("r_HD",parameters!$A$2:$C$35,3,0)</f>
        <v>6.0000000000000001E-3</v>
      </c>
      <c r="V25" s="34">
        <v>0</v>
      </c>
      <c r="Y25" s="48">
        <v>0</v>
      </c>
      <c r="Z25" s="48">
        <v>1</v>
      </c>
      <c r="AA25" s="48">
        <v>0</v>
      </c>
      <c r="AB25" s="48">
        <v>0</v>
      </c>
      <c r="AC25" s="48">
        <v>0</v>
      </c>
      <c r="AE25" s="16">
        <f t="shared" ref="AE25:AE28" si="23">R25</f>
        <v>0.5</v>
      </c>
      <c r="AF25" s="16">
        <f t="shared" si="19"/>
        <v>-0.56899999999999995</v>
      </c>
      <c r="AG25" s="16">
        <f t="shared" si="20"/>
        <v>6.3E-2</v>
      </c>
      <c r="AH25" s="16">
        <f t="shared" si="21"/>
        <v>6.0000000000000001E-3</v>
      </c>
      <c r="AI25" s="16">
        <f t="shared" si="22"/>
        <v>0</v>
      </c>
      <c r="AK25" s="44">
        <v>-0.36049999999999999</v>
      </c>
      <c r="AL25" s="44">
        <v>0.39876099999999998</v>
      </c>
      <c r="AM25" s="44">
        <v>-3.7106999999999994E-2</v>
      </c>
      <c r="AN25" s="44">
        <v>-1.1539999999999999E-3</v>
      </c>
      <c r="AO25" s="44">
        <v>7.4999999999999997E-2</v>
      </c>
      <c r="AQ25" s="44">
        <v>0.25417649999999997</v>
      </c>
      <c r="AR25" s="44">
        <v>-0.28097000899999997</v>
      </c>
      <c r="AS25" s="44">
        <v>2.5864082999999996E-2</v>
      </c>
      <c r="AT25" s="44">
        <v>9.2942600000000034E-4</v>
      </c>
      <c r="AU25" s="44">
        <v>-5.4074999999999998E-2</v>
      </c>
      <c r="AW25" s="44">
        <v>-0.17911983249999996</v>
      </c>
      <c r="AX25" s="44">
        <v>0.19799841012099995</v>
      </c>
      <c r="AY25" s="44">
        <v>-1.8218392226999999E-2</v>
      </c>
      <c r="AZ25" s="44">
        <v>-6.6018539400000003E-4</v>
      </c>
      <c r="BA25" s="44">
        <v>3.8126474999999993E-2</v>
      </c>
    </row>
    <row r="26" spans="2:53" ht="17" x14ac:dyDescent="0.2">
      <c r="B26" s="6" t="s">
        <v>103</v>
      </c>
      <c r="C26" s="51" t="s">
        <v>6</v>
      </c>
      <c r="D26" s="46">
        <f t="shared" si="18"/>
        <v>0</v>
      </c>
      <c r="E26" s="46">
        <f t="shared" si="18"/>
        <v>0</v>
      </c>
      <c r="F26" s="46">
        <f t="shared" si="18"/>
        <v>0.98019867333333333</v>
      </c>
      <c r="G26" s="46">
        <f t="shared" si="18"/>
        <v>1.9801326666666667E-2</v>
      </c>
      <c r="H26" s="54">
        <f t="shared" si="18"/>
        <v>0</v>
      </c>
      <c r="I26" s="6"/>
      <c r="J26" s="51" t="s">
        <v>6</v>
      </c>
      <c r="K26" s="40" t="s">
        <v>85</v>
      </c>
      <c r="L26" s="23" t="s">
        <v>85</v>
      </c>
      <c r="M26" s="24" t="s">
        <v>92</v>
      </c>
      <c r="N26" s="23" t="s">
        <v>81</v>
      </c>
      <c r="O26" s="41" t="s">
        <v>85</v>
      </c>
      <c r="P26" s="30"/>
      <c r="Q26" s="29" t="s">
        <v>6</v>
      </c>
      <c r="R26" s="14"/>
      <c r="S26" s="14"/>
      <c r="T26" s="13">
        <f>-SUM(U26)</f>
        <v>-0.02</v>
      </c>
      <c r="U26" s="14">
        <f>VLOOKUP("hr_S2",parameters!$A$2:$C$35,3,0)*VLOOKUP("r_HD",parameters!$A$2:$C$35,3,0)</f>
        <v>0.02</v>
      </c>
      <c r="V26" s="34">
        <v>0</v>
      </c>
      <c r="Y26" s="48">
        <v>0</v>
      </c>
      <c r="Z26" s="48">
        <v>0</v>
      </c>
      <c r="AA26" s="48">
        <v>1</v>
      </c>
      <c r="AB26" s="48">
        <v>0</v>
      </c>
      <c r="AC26" s="48">
        <v>0</v>
      </c>
      <c r="AE26" s="16">
        <f t="shared" si="23"/>
        <v>0</v>
      </c>
      <c r="AF26" s="16">
        <f t="shared" si="19"/>
        <v>0</v>
      </c>
      <c r="AG26" s="16">
        <f t="shared" si="20"/>
        <v>-0.02</v>
      </c>
      <c r="AH26" s="16">
        <f t="shared" si="21"/>
        <v>0.02</v>
      </c>
      <c r="AI26" s="16">
        <f t="shared" si="22"/>
        <v>0</v>
      </c>
      <c r="AK26" s="44">
        <v>0</v>
      </c>
      <c r="AL26" s="44">
        <v>0</v>
      </c>
      <c r="AM26" s="44">
        <v>4.0000000000000002E-4</v>
      </c>
      <c r="AN26" s="44">
        <v>-4.0000000000000002E-4</v>
      </c>
      <c r="AO26" s="44">
        <v>0</v>
      </c>
      <c r="AQ26" s="44">
        <v>0</v>
      </c>
      <c r="AR26" s="44">
        <v>0</v>
      </c>
      <c r="AS26" s="44">
        <v>-8.0000000000000013E-6</v>
      </c>
      <c r="AT26" s="44">
        <v>8.0000000000000013E-6</v>
      </c>
      <c r="AU26" s="44">
        <v>0</v>
      </c>
      <c r="AW26" s="44">
        <v>0</v>
      </c>
      <c r="AX26" s="44">
        <v>0</v>
      </c>
      <c r="AY26" s="44">
        <v>1.6000000000000003E-7</v>
      </c>
      <c r="AZ26" s="44">
        <v>-1.6000000000000003E-7</v>
      </c>
      <c r="BA26" s="44">
        <v>0</v>
      </c>
    </row>
    <row r="27" spans="2:53" ht="17" x14ac:dyDescent="0.2">
      <c r="B27" s="6" t="s">
        <v>103</v>
      </c>
      <c r="C27" s="51" t="s">
        <v>7</v>
      </c>
      <c r="D27" s="46">
        <f t="shared" si="18"/>
        <v>0</v>
      </c>
      <c r="E27" s="46">
        <f t="shared" si="18"/>
        <v>0</v>
      </c>
      <c r="F27" s="46">
        <f t="shared" si="18"/>
        <v>0</v>
      </c>
      <c r="G27" s="46">
        <f t="shared" si="18"/>
        <v>1</v>
      </c>
      <c r="H27" s="54">
        <f t="shared" si="18"/>
        <v>0</v>
      </c>
      <c r="I27" s="6"/>
      <c r="J27" s="51" t="s">
        <v>7</v>
      </c>
      <c r="K27" s="40" t="s">
        <v>85</v>
      </c>
      <c r="L27" s="23" t="s">
        <v>85</v>
      </c>
      <c r="M27" s="23" t="s">
        <v>85</v>
      </c>
      <c r="N27" s="24" t="s">
        <v>85</v>
      </c>
      <c r="O27" s="41" t="s">
        <v>85</v>
      </c>
      <c r="P27" s="30"/>
      <c r="Q27" s="29" t="s">
        <v>7</v>
      </c>
      <c r="R27" s="14">
        <v>0</v>
      </c>
      <c r="S27" s="14">
        <v>0</v>
      </c>
      <c r="T27" s="14">
        <v>0</v>
      </c>
      <c r="U27" s="13">
        <v>0</v>
      </c>
      <c r="V27" s="34">
        <v>0</v>
      </c>
      <c r="Y27" s="48">
        <v>0</v>
      </c>
      <c r="Z27" s="48">
        <v>0</v>
      </c>
      <c r="AA27" s="48">
        <v>0</v>
      </c>
      <c r="AB27" s="48">
        <v>1</v>
      </c>
      <c r="AC27" s="48">
        <v>0</v>
      </c>
      <c r="AE27" s="16">
        <f t="shared" si="23"/>
        <v>0</v>
      </c>
      <c r="AF27" s="16">
        <f t="shared" si="19"/>
        <v>0</v>
      </c>
      <c r="AG27" s="16">
        <f t="shared" si="20"/>
        <v>0</v>
      </c>
      <c r="AH27" s="16">
        <f t="shared" si="21"/>
        <v>0</v>
      </c>
      <c r="AI27" s="16">
        <f t="shared" si="22"/>
        <v>0</v>
      </c>
      <c r="AK27" s="44">
        <v>0</v>
      </c>
      <c r="AL27" s="44">
        <v>0</v>
      </c>
      <c r="AM27" s="44">
        <v>0</v>
      </c>
      <c r="AN27" s="44">
        <v>0</v>
      </c>
      <c r="AO27" s="44">
        <v>0</v>
      </c>
      <c r="AQ27" s="44">
        <v>0</v>
      </c>
      <c r="AR27" s="44">
        <v>0</v>
      </c>
      <c r="AS27" s="44">
        <v>0</v>
      </c>
      <c r="AT27" s="44">
        <v>0</v>
      </c>
      <c r="AU27" s="44">
        <v>0</v>
      </c>
      <c r="AW27" s="44">
        <v>0</v>
      </c>
      <c r="AX27" s="44">
        <v>0</v>
      </c>
      <c r="AY27" s="44">
        <v>0</v>
      </c>
      <c r="AZ27" s="44">
        <v>0</v>
      </c>
      <c r="BA27" s="44">
        <v>0</v>
      </c>
    </row>
    <row r="28" spans="2:53" ht="17" x14ac:dyDescent="0.2">
      <c r="B28" s="1" t="s">
        <v>103</v>
      </c>
      <c r="C28" s="52" t="s">
        <v>126</v>
      </c>
      <c r="D28" s="54">
        <f t="shared" si="18"/>
        <v>0</v>
      </c>
      <c r="E28" s="54">
        <f t="shared" si="18"/>
        <v>0</v>
      </c>
      <c r="F28" s="54">
        <f t="shared" si="18"/>
        <v>0</v>
      </c>
      <c r="G28" s="54">
        <f t="shared" si="18"/>
        <v>0</v>
      </c>
      <c r="H28" s="54">
        <f t="shared" si="18"/>
        <v>0</v>
      </c>
      <c r="I28" s="6"/>
      <c r="J28" s="52" t="s">
        <v>126</v>
      </c>
      <c r="K28" s="32" t="s">
        <v>85</v>
      </c>
      <c r="L28" s="42" t="s">
        <v>85</v>
      </c>
      <c r="M28" s="42" t="s">
        <v>85</v>
      </c>
      <c r="N28" s="42" t="s">
        <v>85</v>
      </c>
      <c r="O28" s="42" t="s">
        <v>85</v>
      </c>
      <c r="Q28" s="38" t="s">
        <v>126</v>
      </c>
      <c r="R28" s="34">
        <v>0</v>
      </c>
      <c r="S28" s="34">
        <v>0</v>
      </c>
      <c r="T28" s="34">
        <v>0</v>
      </c>
      <c r="U28" s="34">
        <v>0</v>
      </c>
      <c r="V28" s="34">
        <v>0</v>
      </c>
      <c r="Y28" s="48">
        <v>0</v>
      </c>
      <c r="Z28" s="48">
        <v>0</v>
      </c>
      <c r="AA28" s="48">
        <v>0</v>
      </c>
      <c r="AB28" s="48">
        <v>0</v>
      </c>
      <c r="AC28" s="60">
        <v>0</v>
      </c>
      <c r="AE28" s="16">
        <f t="shared" si="23"/>
        <v>0</v>
      </c>
      <c r="AF28" s="16">
        <f t="shared" si="19"/>
        <v>0</v>
      </c>
      <c r="AG28" s="16">
        <f t="shared" si="20"/>
        <v>0</v>
      </c>
      <c r="AH28" s="16">
        <f t="shared" si="21"/>
        <v>0</v>
      </c>
      <c r="AI28" s="16">
        <f t="shared" si="22"/>
        <v>0</v>
      </c>
      <c r="AK28" s="44">
        <v>0</v>
      </c>
      <c r="AL28" s="44">
        <v>0</v>
      </c>
      <c r="AM28" s="44">
        <v>0</v>
      </c>
      <c r="AN28" s="44">
        <v>0</v>
      </c>
      <c r="AO28" s="44">
        <v>0</v>
      </c>
      <c r="AQ28" s="44">
        <v>0</v>
      </c>
      <c r="AR28" s="44">
        <v>0</v>
      </c>
      <c r="AS28" s="44">
        <v>0</v>
      </c>
      <c r="AT28" s="44">
        <v>0</v>
      </c>
      <c r="AU28" s="44">
        <v>0</v>
      </c>
      <c r="AW28" s="44">
        <v>0</v>
      </c>
      <c r="AX28" s="44">
        <v>0</v>
      </c>
      <c r="AY28" s="44">
        <v>0</v>
      </c>
      <c r="AZ28" s="44">
        <v>0</v>
      </c>
      <c r="BA28" s="44">
        <v>0</v>
      </c>
    </row>
  </sheetData>
  <mergeCells count="2">
    <mergeCell ref="R1:U1"/>
    <mergeCell ref="J1:O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20558-F7A7-0F4F-9A57-4A82B8D1C778}">
  <dimension ref="B3:G19"/>
  <sheetViews>
    <sheetView zoomScale="201" zoomScaleNormal="201" workbookViewId="0">
      <selection activeCell="F11" sqref="F11"/>
    </sheetView>
  </sheetViews>
  <sheetFormatPr baseColWidth="10" defaultRowHeight="16" x14ac:dyDescent="0.2"/>
  <cols>
    <col min="1" max="3" width="10.83203125" style="1"/>
    <col min="4" max="4" width="19.6640625" style="1" customWidth="1"/>
    <col min="5" max="6" width="18.83203125" style="1" customWidth="1"/>
    <col min="7" max="16384" width="10.83203125" style="1"/>
  </cols>
  <sheetData>
    <row r="3" spans="2:7" x14ac:dyDescent="0.2">
      <c r="B3" s="2" t="s">
        <v>1</v>
      </c>
      <c r="C3" s="2" t="s">
        <v>90</v>
      </c>
      <c r="D3" s="56" t="s">
        <v>89</v>
      </c>
      <c r="E3" s="56"/>
      <c r="F3" s="2" t="s">
        <v>93</v>
      </c>
      <c r="G3" s="45"/>
    </row>
    <row r="4" spans="2:7" x14ac:dyDescent="0.2">
      <c r="B4" s="3" t="s">
        <v>4</v>
      </c>
      <c r="C4" s="3" t="s">
        <v>98</v>
      </c>
      <c r="D4" s="3" t="s">
        <v>39</v>
      </c>
      <c r="E4" s="3">
        <f>VLOOKUP(D4,parameters!$A$2:$C$35,3,0)</f>
        <v>2000</v>
      </c>
      <c r="F4" s="3" t="s">
        <v>43</v>
      </c>
      <c r="G4" s="3">
        <f>VLOOKUP(F4,parameters!$A$2:$C$35,3,0)</f>
        <v>1</v>
      </c>
    </row>
    <row r="5" spans="2:7" x14ac:dyDescent="0.2">
      <c r="B5" s="3" t="s">
        <v>5</v>
      </c>
      <c r="C5" s="3" t="s">
        <v>98</v>
      </c>
      <c r="D5" s="3" t="s">
        <v>40</v>
      </c>
      <c r="E5" s="3">
        <f>VLOOKUP(D5,parameters!$A$2:$C$35,3,0)</f>
        <v>4000</v>
      </c>
      <c r="F5" s="3" t="s">
        <v>44</v>
      </c>
      <c r="G5" s="3">
        <f>VLOOKUP(F5,parameters!$A$2:$C$35,3,0)</f>
        <v>0.75</v>
      </c>
    </row>
    <row r="6" spans="2:7" x14ac:dyDescent="0.2">
      <c r="B6" s="3" t="s">
        <v>6</v>
      </c>
      <c r="C6" s="3" t="s">
        <v>98</v>
      </c>
      <c r="D6" s="3" t="s">
        <v>41</v>
      </c>
      <c r="E6" s="3">
        <f>VLOOKUP(D6,parameters!$A$2:$C$35,3,0)</f>
        <v>15000</v>
      </c>
      <c r="F6" s="3" t="s">
        <v>63</v>
      </c>
      <c r="G6" s="3">
        <f>VLOOKUP(F6,parameters!$A$2:$C$35,3,0)</f>
        <v>0.5</v>
      </c>
    </row>
    <row r="7" spans="2:7" x14ac:dyDescent="0.2">
      <c r="B7" s="3" t="s">
        <v>7</v>
      </c>
      <c r="C7" s="3" t="s">
        <v>98</v>
      </c>
      <c r="D7" s="3" t="s">
        <v>42</v>
      </c>
      <c r="E7" s="3">
        <f>VLOOKUP(D7,parameters!$A$2:$C$35,3,0)</f>
        <v>0</v>
      </c>
      <c r="F7" s="3" t="s">
        <v>51</v>
      </c>
      <c r="G7" s="3">
        <f>VLOOKUP(F7,parameters!$A$2:$C$35,3,0)</f>
        <v>0</v>
      </c>
    </row>
    <row r="8" spans="2:7" x14ac:dyDescent="0.2">
      <c r="B8" s="3" t="s">
        <v>4</v>
      </c>
      <c r="C8" s="3" t="s">
        <v>94</v>
      </c>
      <c r="D8" s="3" t="s">
        <v>39</v>
      </c>
      <c r="E8" s="3">
        <f>VLOOKUP(D8,parameters!$A$2:$C$35,3,0)</f>
        <v>2000</v>
      </c>
      <c r="F8" s="3" t="s">
        <v>43</v>
      </c>
      <c r="G8" s="3">
        <f>VLOOKUP(F8,parameters!$A$2:$C$35,3,0)</f>
        <v>1</v>
      </c>
    </row>
    <row r="9" spans="2:7" x14ac:dyDescent="0.2">
      <c r="B9" s="3" t="s">
        <v>5</v>
      </c>
      <c r="C9" s="3" t="s">
        <v>94</v>
      </c>
      <c r="D9" s="3" t="s">
        <v>99</v>
      </c>
      <c r="E9" s="3">
        <f>VLOOKUP("c_S1",parameters!$A$2:$C$35,3,0) + VLOOKUP("c_trtA",parameters!$A$2:$C$35,3,0)</f>
        <v>16000</v>
      </c>
      <c r="F9" s="3" t="s">
        <v>55</v>
      </c>
      <c r="G9" s="3">
        <f>VLOOKUP(F9,parameters!$A$2:$C$35,3,0)</f>
        <v>0.95</v>
      </c>
    </row>
    <row r="10" spans="2:7" x14ac:dyDescent="0.2">
      <c r="B10" s="3" t="s">
        <v>6</v>
      </c>
      <c r="C10" s="3" t="s">
        <v>94</v>
      </c>
      <c r="D10" s="3" t="s">
        <v>100</v>
      </c>
      <c r="E10" s="3">
        <f>VLOOKUP("c_S2",parameters!$A$2:$C$35,3,0) + VLOOKUP("c_trtA",parameters!$A$2:$C$35,3,0)</f>
        <v>27000</v>
      </c>
      <c r="F10" s="3" t="s">
        <v>63</v>
      </c>
      <c r="G10" s="3">
        <f>VLOOKUP(F10,parameters!$A$2:$C$35,3,0)</f>
        <v>0.5</v>
      </c>
    </row>
    <row r="11" spans="2:7" x14ac:dyDescent="0.2">
      <c r="B11" s="3" t="s">
        <v>7</v>
      </c>
      <c r="C11" s="3" t="s">
        <v>94</v>
      </c>
      <c r="D11" s="3" t="s">
        <v>42</v>
      </c>
      <c r="E11" s="3">
        <f>VLOOKUP(D11,parameters!$A$2:$C$35,3,0)</f>
        <v>0</v>
      </c>
      <c r="F11" s="3" t="s">
        <v>51</v>
      </c>
      <c r="G11" s="3">
        <f>VLOOKUP(F11,parameters!$A$2:$C$35,3,0)</f>
        <v>0</v>
      </c>
    </row>
    <row r="12" spans="2:7" x14ac:dyDescent="0.2">
      <c r="B12" s="3" t="s">
        <v>4</v>
      </c>
      <c r="C12" s="3" t="s">
        <v>95</v>
      </c>
      <c r="D12" s="3" t="s">
        <v>39</v>
      </c>
      <c r="E12" s="3">
        <f>VLOOKUP(D12,parameters!$A$2:$C$35,3,0)</f>
        <v>2000</v>
      </c>
      <c r="F12" s="3" t="s">
        <v>43</v>
      </c>
      <c r="G12" s="3">
        <f>VLOOKUP(F12,parameters!$A$2:$C$35,3,0)</f>
        <v>1</v>
      </c>
    </row>
    <row r="13" spans="2:7" x14ac:dyDescent="0.2">
      <c r="B13" s="3" t="s">
        <v>5</v>
      </c>
      <c r="C13" s="3" t="s">
        <v>95</v>
      </c>
      <c r="D13" s="3" t="s">
        <v>101</v>
      </c>
      <c r="E13" s="3">
        <f>VLOOKUP("c_S1",parameters!$A$2:$C$35,3,0) + VLOOKUP("c_trtB",parameters!$A$2:$C$35,3,0)</f>
        <v>17000</v>
      </c>
      <c r="F13" s="3" t="s">
        <v>44</v>
      </c>
      <c r="G13" s="3">
        <f>VLOOKUP(F13,parameters!$A$2:$C$35,3,0)</f>
        <v>0.75</v>
      </c>
    </row>
    <row r="14" spans="2:7" x14ac:dyDescent="0.2">
      <c r="B14" s="3" t="s">
        <v>6</v>
      </c>
      <c r="C14" s="3" t="s">
        <v>95</v>
      </c>
      <c r="D14" s="3" t="s">
        <v>102</v>
      </c>
      <c r="E14" s="3">
        <f>VLOOKUP("c_S2",parameters!$A$2:$C$35,3,0) + VLOOKUP("c_trtB",parameters!$A$2:$C$35,3,0)</f>
        <v>28000</v>
      </c>
      <c r="F14" s="3" t="s">
        <v>63</v>
      </c>
      <c r="G14" s="3">
        <f>VLOOKUP(F14,parameters!$A$2:$C$35,3,0)</f>
        <v>0.5</v>
      </c>
    </row>
    <row r="15" spans="2:7" x14ac:dyDescent="0.2">
      <c r="B15" s="3" t="s">
        <v>7</v>
      </c>
      <c r="C15" s="3" t="s">
        <v>95</v>
      </c>
      <c r="D15" s="3" t="s">
        <v>42</v>
      </c>
      <c r="E15" s="3">
        <f>VLOOKUP(D15,parameters!$A$2:$C$35,3,0)</f>
        <v>0</v>
      </c>
      <c r="F15" s="3" t="s">
        <v>51</v>
      </c>
      <c r="G15" s="3">
        <f>VLOOKUP(F15,parameters!$A$2:$C$35,3,0)</f>
        <v>0</v>
      </c>
    </row>
    <row r="16" spans="2:7" x14ac:dyDescent="0.2">
      <c r="B16" s="3" t="s">
        <v>4</v>
      </c>
      <c r="C16" s="3" t="s">
        <v>103</v>
      </c>
      <c r="D16" s="3" t="s">
        <v>39</v>
      </c>
      <c r="E16" s="3">
        <f>VLOOKUP(D16,parameters!$A$2:$C$35,3,0)</f>
        <v>2000</v>
      </c>
      <c r="F16" s="3" t="s">
        <v>43</v>
      </c>
      <c r="G16" s="3">
        <f>VLOOKUP(F16,parameters!$A$2:$C$35,3,0)</f>
        <v>1</v>
      </c>
    </row>
    <row r="17" spans="2:7" x14ac:dyDescent="0.2">
      <c r="B17" s="3" t="s">
        <v>5</v>
      </c>
      <c r="C17" s="3" t="s">
        <v>103</v>
      </c>
      <c r="D17" s="3" t="s">
        <v>105</v>
      </c>
      <c r="E17" s="3">
        <f>VLOOKUP("c_S1",parameters!$A$2:$C$35,3,0) + VLOOKUP("c_trtA",parameters!$A$2:$C$35,3,0) + VLOOKUP("c_trtB",parameters!$A$2:$C$35,3,0)</f>
        <v>29000</v>
      </c>
      <c r="F17" s="3" t="s">
        <v>55</v>
      </c>
      <c r="G17" s="3">
        <f>VLOOKUP(F17,parameters!$A$2:$C$35,3,0)</f>
        <v>0.95</v>
      </c>
    </row>
    <row r="18" spans="2:7" x14ac:dyDescent="0.2">
      <c r="B18" s="3" t="s">
        <v>6</v>
      </c>
      <c r="C18" s="3" t="s">
        <v>103</v>
      </c>
      <c r="D18" s="3" t="s">
        <v>104</v>
      </c>
      <c r="E18" s="3">
        <f>VLOOKUP("c_S2",parameters!$A$2:$C$35,3,0) + VLOOKUP("c_trtA",parameters!$A$2:$C$35,3,0) + VLOOKUP("c_trtB",parameters!$A$2:$C$35,3,0)</f>
        <v>40000</v>
      </c>
      <c r="F18" s="3" t="s">
        <v>63</v>
      </c>
      <c r="G18" s="3">
        <f>VLOOKUP(F18,parameters!$A$2:$C$35,3,0)</f>
        <v>0.5</v>
      </c>
    </row>
    <row r="19" spans="2:7" x14ac:dyDescent="0.2">
      <c r="B19" s="3" t="s">
        <v>7</v>
      </c>
      <c r="C19" s="3" t="s">
        <v>103</v>
      </c>
      <c r="D19" s="3" t="s">
        <v>42</v>
      </c>
      <c r="E19" s="3">
        <f>VLOOKUP(D19,parameters!$A$2:$C$35,3,0)</f>
        <v>0</v>
      </c>
      <c r="F19" s="3" t="s">
        <v>51</v>
      </c>
      <c r="G19" s="3">
        <f>VLOOKUP(F19,parameters!$A$2:$C$35,3,0)</f>
        <v>0</v>
      </c>
    </row>
  </sheetData>
  <mergeCells count="1">
    <mergeCell ref="D3:E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50460-9DC2-A042-B050-48CF50CDD429}">
  <dimension ref="A2:V86"/>
  <sheetViews>
    <sheetView tabSelected="1" workbookViewId="0">
      <selection activeCell="L10" sqref="L10"/>
    </sheetView>
  </sheetViews>
  <sheetFormatPr baseColWidth="10" defaultRowHeight="16" x14ac:dyDescent="0.2"/>
  <cols>
    <col min="1" max="1" width="10.83203125" style="3"/>
    <col min="2" max="2" width="15.83203125" style="3" customWidth="1"/>
    <col min="3" max="7" width="16.5" style="3" customWidth="1"/>
    <col min="8" max="8" width="3" style="3" customWidth="1"/>
    <col min="9" max="10" width="10.83203125" style="3"/>
    <col min="11" max="11" width="13.6640625" style="3" bestFit="1" customWidth="1"/>
    <col min="12" max="13" width="12.5" style="3" customWidth="1"/>
    <col min="14" max="17" width="10.83203125" style="3"/>
    <col min="18" max="18" width="2.5" style="3" customWidth="1"/>
    <col min="19" max="19" width="10.83203125" style="3"/>
    <col min="20" max="20" width="13.83203125" style="3" customWidth="1"/>
    <col min="21" max="16384" width="10.83203125" style="3"/>
  </cols>
  <sheetData>
    <row r="2" spans="1:22" ht="17" x14ac:dyDescent="0.2">
      <c r="A2" s="2" t="s">
        <v>90</v>
      </c>
      <c r="B2" s="50" t="s">
        <v>83</v>
      </c>
      <c r="C2" s="49" t="s">
        <v>4</v>
      </c>
      <c r="D2" s="38" t="s">
        <v>5</v>
      </c>
      <c r="E2" s="38" t="s">
        <v>6</v>
      </c>
      <c r="F2" s="38" t="s">
        <v>7</v>
      </c>
      <c r="G2" s="38" t="s">
        <v>126</v>
      </c>
      <c r="I2" s="2" t="s">
        <v>139</v>
      </c>
      <c r="J2" s="2" t="s">
        <v>140</v>
      </c>
      <c r="M2" s="2"/>
      <c r="N2" s="2"/>
      <c r="O2" s="2"/>
      <c r="P2" s="2"/>
    </row>
    <row r="3" spans="1:22" x14ac:dyDescent="0.2">
      <c r="A3" s="3" t="s">
        <v>98</v>
      </c>
      <c r="B3" s="51" t="s">
        <v>4</v>
      </c>
      <c r="C3" s="55">
        <v>0.88724949324233326</v>
      </c>
      <c r="D3" s="55">
        <v>0.10427666078124999</v>
      </c>
      <c r="E3" s="55">
        <v>6.2002217812500001E-3</v>
      </c>
      <c r="F3" s="55">
        <v>2.2736241951666668E-3</v>
      </c>
      <c r="G3" s="55">
        <v>0.14060174495</v>
      </c>
      <c r="I3" s="3">
        <f>VLOOKUP("d_c",parameters!$A$2:$C$35,3,0)</f>
        <v>0.03</v>
      </c>
      <c r="J3" s="3">
        <f>VLOOKUP("d_e",parameters!$A$2:$C$35,3,0)</f>
        <v>0.03</v>
      </c>
    </row>
    <row r="4" spans="1:22" x14ac:dyDescent="0.2">
      <c r="A4" s="3" t="s">
        <v>98</v>
      </c>
      <c r="B4" s="51" t="s">
        <v>5</v>
      </c>
      <c r="C4" s="55">
        <v>0.34758886927083338</v>
      </c>
      <c r="D4" s="55">
        <v>0.56816291125170837</v>
      </c>
      <c r="E4" s="55">
        <v>7.8449857714375001E-2</v>
      </c>
      <c r="F4" s="55">
        <v>5.7983617630833328E-3</v>
      </c>
      <c r="G4" s="55">
        <v>2.9725928125000002E-2</v>
      </c>
    </row>
    <row r="5" spans="1:22" x14ac:dyDescent="0.2">
      <c r="A5" s="3" t="s">
        <v>98</v>
      </c>
      <c r="B5" s="51" t="s">
        <v>6</v>
      </c>
      <c r="C5" s="55">
        <v>0</v>
      </c>
      <c r="D5" s="55">
        <v>0</v>
      </c>
      <c r="E5" s="55">
        <v>0.98019867333333333</v>
      </c>
      <c r="F5" s="55">
        <v>1.9801326666666667E-2</v>
      </c>
      <c r="G5" s="55">
        <v>0</v>
      </c>
    </row>
    <row r="6" spans="1:22" x14ac:dyDescent="0.2">
      <c r="A6" s="3" t="s">
        <v>98</v>
      </c>
      <c r="B6" s="51" t="s">
        <v>7</v>
      </c>
      <c r="C6" s="55">
        <v>0</v>
      </c>
      <c r="D6" s="55">
        <v>0</v>
      </c>
      <c r="E6" s="55">
        <v>0</v>
      </c>
      <c r="F6" s="55">
        <v>1</v>
      </c>
      <c r="G6" s="55">
        <v>0</v>
      </c>
    </row>
    <row r="7" spans="1:22" x14ac:dyDescent="0.2">
      <c r="A7" s="3" t="s">
        <v>98</v>
      </c>
      <c r="B7" s="52" t="s">
        <v>126</v>
      </c>
      <c r="C7" s="55">
        <v>0</v>
      </c>
      <c r="D7" s="55">
        <v>0</v>
      </c>
      <c r="E7" s="55">
        <v>0</v>
      </c>
      <c r="F7" s="55">
        <v>0</v>
      </c>
      <c r="G7" s="55">
        <v>0</v>
      </c>
    </row>
    <row r="8" spans="1:22" x14ac:dyDescent="0.2">
      <c r="K8" s="59" t="s">
        <v>136</v>
      </c>
    </row>
    <row r="9" spans="1:22" ht="17" x14ac:dyDescent="0.2">
      <c r="A9" s="2" t="s">
        <v>90</v>
      </c>
      <c r="B9" s="2" t="s">
        <v>133</v>
      </c>
      <c r="C9" s="49" t="s">
        <v>4</v>
      </c>
      <c r="D9" s="49" t="s">
        <v>5</v>
      </c>
      <c r="E9" s="49" t="s">
        <v>6</v>
      </c>
      <c r="F9" s="49" t="s">
        <v>7</v>
      </c>
      <c r="G9" s="49" t="s">
        <v>126</v>
      </c>
      <c r="I9" s="58" t="s">
        <v>134</v>
      </c>
      <c r="J9" s="58" t="s">
        <v>137</v>
      </c>
      <c r="K9" s="58" t="s">
        <v>135</v>
      </c>
      <c r="L9" s="3" t="s">
        <v>145</v>
      </c>
      <c r="M9" s="3" t="s">
        <v>146</v>
      </c>
      <c r="N9" s="49" t="s">
        <v>4</v>
      </c>
      <c r="O9" s="49" t="s">
        <v>5</v>
      </c>
      <c r="P9" s="49" t="s">
        <v>6</v>
      </c>
      <c r="Q9" s="49" t="s">
        <v>7</v>
      </c>
      <c r="R9" s="38"/>
      <c r="S9" s="2" t="s">
        <v>141</v>
      </c>
      <c r="T9" s="64" t="s">
        <v>143</v>
      </c>
      <c r="U9" s="29" t="s">
        <v>142</v>
      </c>
      <c r="V9" s="3" t="s">
        <v>144</v>
      </c>
    </row>
    <row r="10" spans="1:22" x14ac:dyDescent="0.2">
      <c r="A10" s="3" t="s">
        <v>98</v>
      </c>
      <c r="B10" s="3">
        <v>0</v>
      </c>
      <c r="C10" s="61">
        <v>1</v>
      </c>
      <c r="D10" s="61">
        <v>0</v>
      </c>
      <c r="E10" s="61">
        <v>0</v>
      </c>
      <c r="F10" s="61">
        <v>0</v>
      </c>
      <c r="G10" s="61">
        <v>0</v>
      </c>
      <c r="H10" s="61"/>
      <c r="I10" s="62">
        <f>(1 / ((1 + ($I$3)) ^ (B10)))</f>
        <v>1</v>
      </c>
      <c r="J10" s="62">
        <v>1</v>
      </c>
      <c r="K10" s="63">
        <f>1/3</f>
        <v>0.33333333333333331</v>
      </c>
      <c r="N10" s="61">
        <f>C10</f>
        <v>1</v>
      </c>
      <c r="O10" s="61">
        <f>G10</f>
        <v>0</v>
      </c>
      <c r="P10" s="61">
        <f>E10</f>
        <v>0</v>
      </c>
      <c r="Q10" s="61">
        <f>F10</f>
        <v>0</v>
      </c>
      <c r="R10" s="61"/>
      <c r="S10" s="3" cm="1">
        <f t="array" ref="S10:S85">MMULT(N10:Q85,'2. Payoffs'!E4:E7)</f>
        <v>2000</v>
      </c>
      <c r="U10" s="3" cm="1">
        <f t="array" ref="U10:U85">MMULT(C10:F85,'2. Payoffs'!G4:G7)</f>
        <v>1</v>
      </c>
      <c r="V10" s="3">
        <f>U10*K10*J10</f>
        <v>0.33333333333333331</v>
      </c>
    </row>
    <row r="11" spans="1:22" x14ac:dyDescent="0.2">
      <c r="A11" s="3" t="s">
        <v>98</v>
      </c>
      <c r="B11" s="3">
        <f>B10+1</f>
        <v>1</v>
      </c>
      <c r="C11" s="61" cm="1">
        <f t="array" ref="C11:G11">MMULT(C10:G10,$C$3:$G$7)</f>
        <v>0.88724949324233326</v>
      </c>
      <c r="D11" s="61">
        <v>0.10427666078124999</v>
      </c>
      <c r="E11" s="61">
        <v>6.2002217812500001E-3</v>
      </c>
      <c r="F11" s="61">
        <v>2.2736241951666668E-3</v>
      </c>
      <c r="G11" s="61">
        <v>0.14060174495</v>
      </c>
      <c r="H11" s="61"/>
      <c r="I11" s="62">
        <f t="shared" ref="I11:J75" si="0">(1 / ((1 + ($I$3)) ^ (B11)))</f>
        <v>0.970873786407767</v>
      </c>
      <c r="J11" s="62">
        <f>(1 / ((1 + ($J$3)) ^ (C11)))</f>
        <v>0.97411488328587104</v>
      </c>
      <c r="K11" s="62">
        <f>2/3</f>
        <v>0.66666666666666663</v>
      </c>
      <c r="N11" s="61">
        <f t="shared" ref="N11:N74" si="1">C11</f>
        <v>0.88724949324233326</v>
      </c>
      <c r="O11" s="61">
        <f t="shared" ref="O11:O74" si="2">G11</f>
        <v>0.14060174495</v>
      </c>
      <c r="P11" s="61">
        <f t="shared" ref="P11:P74" si="3">E11</f>
        <v>6.2002217812500001E-3</v>
      </c>
      <c r="Q11" s="61">
        <f t="shared" ref="Q11:Q74" si="4">F11</f>
        <v>2.2736241951666668E-3</v>
      </c>
      <c r="R11" s="61"/>
      <c r="S11" s="3">
        <v>2429.9092930034167</v>
      </c>
      <c r="T11" s="3">
        <f t="shared" ref="T11:T74" si="5">S11*K11*I11</f>
        <v>1572.7568239504315</v>
      </c>
      <c r="U11" s="3">
        <v>0.96855709971889581</v>
      </c>
      <c r="V11" s="3">
        <f t="shared" ref="V11:V75" si="6">U11*K11*J11</f>
        <v>0.62899059076558261</v>
      </c>
    </row>
    <row r="12" spans="1:22" x14ac:dyDescent="0.2">
      <c r="A12" s="3" t="s">
        <v>98</v>
      </c>
      <c r="B12" s="3">
        <f t="shared" ref="B12:B75" si="7">B11+1</f>
        <v>2</v>
      </c>
      <c r="C12" s="61" cm="1">
        <f t="array" ref="C12:G12">MMULT(C11:G11,$C$3:$G$7)</f>
        <v>0.82345706987107015</v>
      </c>
      <c r="D12" s="61">
        <v>0.15176554560024857</v>
      </c>
      <c r="E12" s="61">
        <v>1.9759081998977038E-2</v>
      </c>
      <c r="F12" s="61">
        <v>5.0183025297041248E-3</v>
      </c>
      <c r="G12" s="61">
        <v>0.12784854747937374</v>
      </c>
      <c r="H12" s="61"/>
      <c r="I12" s="62">
        <f t="shared" si="0"/>
        <v>0.94259590913375435</v>
      </c>
      <c r="J12" s="62">
        <f t="shared" ref="J12:J75" si="8">(1 / ((1 + ($J$3)) ^ (C12)))</f>
        <v>0.97595343408794</v>
      </c>
      <c r="K12" s="62">
        <f>4/3</f>
        <v>1.3333333333333333</v>
      </c>
      <c r="N12" s="61">
        <f t="shared" si="1"/>
        <v>0.82345706987107015</v>
      </c>
      <c r="O12" s="61">
        <f t="shared" si="2"/>
        <v>0.12784854747937374</v>
      </c>
      <c r="P12" s="61">
        <f t="shared" si="3"/>
        <v>1.9759081998977038E-2</v>
      </c>
      <c r="Q12" s="61">
        <f t="shared" si="4"/>
        <v>5.0183025297041248E-3</v>
      </c>
      <c r="R12" s="61"/>
      <c r="S12" s="3">
        <v>2454.6945596442906</v>
      </c>
      <c r="T12" s="3">
        <f t="shared" si="5"/>
        <v>3085.0467334581208</v>
      </c>
      <c r="U12" s="3">
        <v>0.94716077007074506</v>
      </c>
      <c r="V12" s="3">
        <f t="shared" si="6"/>
        <v>1.2325130749118951</v>
      </c>
    </row>
    <row r="13" spans="1:22" x14ac:dyDescent="0.2">
      <c r="A13" s="3" t="s">
        <v>98</v>
      </c>
      <c r="B13" s="3">
        <f t="shared" si="7"/>
        <v>3</v>
      </c>
      <c r="C13" s="61" cm="1">
        <f t="array" ref="C13:G13">MMULT(C12:G12,$C$3:$G$7)</f>
        <v>0.78336388233938514</v>
      </c>
      <c r="D13" s="61">
        <v>0.17209490775880876</v>
      </c>
      <c r="E13" s="61">
        <v>3.6379427880504744E-2</v>
      </c>
      <c r="F13" s="61">
        <v>8.1617820213011963E-3</v>
      </c>
      <c r="G13" s="61">
        <v>0.12029087261565094</v>
      </c>
      <c r="H13" s="61"/>
      <c r="I13" s="62">
        <f t="shared" si="0"/>
        <v>0.91514165935315961</v>
      </c>
      <c r="J13" s="62">
        <f t="shared" si="8"/>
        <v>0.97711072856863201</v>
      </c>
      <c r="K13" s="62">
        <f>2/3</f>
        <v>0.66666666666666663</v>
      </c>
      <c r="N13" s="61">
        <f t="shared" si="1"/>
        <v>0.78336388233938514</v>
      </c>
      <c r="O13" s="61">
        <f t="shared" si="2"/>
        <v>0.12029087261565094</v>
      </c>
      <c r="P13" s="61">
        <f t="shared" si="3"/>
        <v>3.6379427880504744E-2</v>
      </c>
      <c r="Q13" s="61">
        <f t="shared" si="4"/>
        <v>8.1617820213011963E-3</v>
      </c>
      <c r="R13" s="61"/>
      <c r="S13" s="3">
        <v>2593.5826733489448</v>
      </c>
      <c r="T13" s="3">
        <f t="shared" si="5"/>
        <v>1582.3303675721047</v>
      </c>
      <c r="U13" s="3">
        <v>0.93062477709874403</v>
      </c>
      <c r="V13" s="3">
        <f t="shared" si="6"/>
        <v>0.60621563598331629</v>
      </c>
    </row>
    <row r="14" spans="1:22" x14ac:dyDescent="0.2">
      <c r="A14" s="3" t="s">
        <v>98</v>
      </c>
      <c r="B14" s="3">
        <f t="shared" si="7"/>
        <v>4</v>
      </c>
      <c r="C14" s="61" cm="1">
        <f t="array" ref="C14:G14">MMULT(C13:G13,$C$3:$G$7)</f>
        <v>0.75485748202511904</v>
      </c>
      <c r="D14" s="61">
        <v>0.17946451363082611</v>
      </c>
      <c r="E14" s="61">
        <v>5.4016917778068683E-2</v>
      </c>
      <c r="F14" s="61">
        <v>1.1661086565986061E-2</v>
      </c>
      <c r="G14" s="61">
        <v>0.1152580096464409</v>
      </c>
      <c r="H14" s="61"/>
      <c r="I14" s="62">
        <f t="shared" si="0"/>
        <v>0.888487047915689</v>
      </c>
      <c r="J14" s="62">
        <f t="shared" si="8"/>
        <v>0.9779344037453751</v>
      </c>
      <c r="K14" s="62">
        <f>4/3</f>
        <v>1.3333333333333333</v>
      </c>
      <c r="N14" s="61">
        <f t="shared" si="1"/>
        <v>0.75485748202511904</v>
      </c>
      <c r="O14" s="61">
        <f t="shared" si="2"/>
        <v>0.1152580096464409</v>
      </c>
      <c r="P14" s="61">
        <f t="shared" si="3"/>
        <v>5.4016917778068683E-2</v>
      </c>
      <c r="Q14" s="61">
        <f t="shared" si="4"/>
        <v>1.1661086565986061E-2</v>
      </c>
      <c r="R14" s="61"/>
      <c r="S14" s="3">
        <v>2781.000769307032</v>
      </c>
      <c r="T14" s="3">
        <f t="shared" si="5"/>
        <v>3294.5108850304864</v>
      </c>
      <c r="U14" s="3">
        <v>0.91646432613727302</v>
      </c>
      <c r="V14" s="3">
        <f t="shared" si="6"/>
        <v>1.194989325779948</v>
      </c>
    </row>
    <row r="15" spans="1:22" x14ac:dyDescent="0.2">
      <c r="A15" s="3" t="s">
        <v>98</v>
      </c>
      <c r="B15" s="3">
        <f t="shared" si="7"/>
        <v>5</v>
      </c>
      <c r="C15" s="61" cm="1">
        <f t="array" ref="C15:G15">MMULT(C14:G14,$C$3:$G$7)</f>
        <v>0.73212678576414947</v>
      </c>
      <c r="D15" s="61">
        <v>0.18067909812218391</v>
      </c>
      <c r="E15" s="61">
        <v>7.1706560504528172E-2</v>
      </c>
      <c r="F15" s="61">
        <v>1.5487555609138301E-2</v>
      </c>
      <c r="G15" s="61">
        <v>0.11146902839447301</v>
      </c>
      <c r="H15" s="61"/>
      <c r="I15" s="62">
        <f t="shared" si="0"/>
        <v>0.86260878438416411</v>
      </c>
      <c r="J15" s="62">
        <f t="shared" si="8"/>
        <v>0.97859169098827781</v>
      </c>
      <c r="K15" s="62">
        <f t="shared" ref="K15" si="9">2/3</f>
        <v>0.66666666666666663</v>
      </c>
      <c r="N15" s="61">
        <f t="shared" si="1"/>
        <v>0.73212678576414947</v>
      </c>
      <c r="O15" s="61">
        <f t="shared" si="2"/>
        <v>0.11146902839447301</v>
      </c>
      <c r="P15" s="61">
        <f t="shared" si="3"/>
        <v>7.1706560504528172E-2</v>
      </c>
      <c r="Q15" s="61">
        <f t="shared" si="4"/>
        <v>1.5487555609138301E-2</v>
      </c>
      <c r="R15" s="61"/>
      <c r="S15" s="3">
        <v>2985.7280926741132</v>
      </c>
      <c r="T15" s="3">
        <f t="shared" si="5"/>
        <v>1717.0101870155104</v>
      </c>
      <c r="U15" s="3">
        <v>0.90348938960805147</v>
      </c>
      <c r="V15" s="3">
        <f t="shared" si="6"/>
        <v>0.58943147304433996</v>
      </c>
    </row>
    <row r="16" spans="1:22" x14ac:dyDescent="0.2">
      <c r="A16" s="3" t="s">
        <v>98</v>
      </c>
      <c r="B16" s="3">
        <f t="shared" si="7"/>
        <v>6</v>
      </c>
      <c r="C16" s="61" cm="1">
        <f t="array" ref="C16:G16">MMULT(C15:G15,$C$3:$G$7)</f>
        <v>0.71238116307554378</v>
      </c>
      <c r="D16" s="61">
        <v>0.17899889887942819</v>
      </c>
      <c r="E16" s="61">
        <v>8.9000273459213269E-2</v>
      </c>
      <c r="F16" s="61">
        <v>1.9619664585814586E-2</v>
      </c>
      <c r="G16" s="61">
        <v>0.10830915748754411</v>
      </c>
      <c r="H16" s="61"/>
      <c r="I16" s="62">
        <f t="shared" si="0"/>
        <v>0.83748425668365445</v>
      </c>
      <c r="J16" s="62">
        <f t="shared" si="8"/>
        <v>0.9791630195497173</v>
      </c>
      <c r="K16" s="62">
        <f t="shared" ref="K16" si="10">4/3</f>
        <v>1.3333333333333333</v>
      </c>
      <c r="N16" s="61">
        <f t="shared" si="1"/>
        <v>0.71238116307554378</v>
      </c>
      <c r="O16" s="61">
        <f t="shared" si="2"/>
        <v>0.10830915748754411</v>
      </c>
      <c r="P16" s="61">
        <f t="shared" si="3"/>
        <v>8.9000273459213269E-2</v>
      </c>
      <c r="Q16" s="61">
        <f t="shared" si="4"/>
        <v>1.9619664585814586E-2</v>
      </c>
      <c r="R16" s="61"/>
      <c r="S16" s="3">
        <v>3193.0030579894628</v>
      </c>
      <c r="T16" s="3">
        <f t="shared" si="5"/>
        <v>3565.4530568119212</v>
      </c>
      <c r="U16" s="3">
        <v>0.89113047396472156</v>
      </c>
      <c r="V16" s="3">
        <f t="shared" si="6"/>
        <v>1.1634160076000899</v>
      </c>
    </row>
    <row r="17" spans="1:22" x14ac:dyDescent="0.2">
      <c r="A17" s="3" t="s">
        <v>98</v>
      </c>
      <c r="B17" s="3">
        <f t="shared" si="7"/>
        <v>7</v>
      </c>
      <c r="C17" s="61" cm="1">
        <f t="array" ref="C17:G17">MMULT(C16:G16,$C$3:$G$7)</f>
        <v>0.69427785079638493</v>
      </c>
      <c r="D17" s="61">
        <v>0.17598526438716688</v>
      </c>
      <c r="E17" s="61">
        <v>0.10569730932299887</v>
      </c>
      <c r="F17" s="61">
        <v>2.4039575493449157E-2</v>
      </c>
      <c r="G17" s="61">
        <v>0.10548294300047599</v>
      </c>
      <c r="H17" s="61"/>
      <c r="I17" s="62">
        <f t="shared" si="0"/>
        <v>0.81309151134335378</v>
      </c>
      <c r="J17" s="62">
        <f t="shared" si="8"/>
        <v>0.97968712186854268</v>
      </c>
      <c r="K17" s="62">
        <f t="shared" ref="K17" si="11">2/3</f>
        <v>0.66666666666666663</v>
      </c>
      <c r="N17" s="61">
        <f t="shared" si="1"/>
        <v>0.69427785079638493</v>
      </c>
      <c r="O17" s="61">
        <f t="shared" si="2"/>
        <v>0.10548294300047599</v>
      </c>
      <c r="P17" s="61">
        <f t="shared" si="3"/>
        <v>0.10569730932299887</v>
      </c>
      <c r="Q17" s="61">
        <f t="shared" si="4"/>
        <v>2.4039575493449157E-2</v>
      </c>
      <c r="R17" s="61"/>
      <c r="S17" s="3">
        <v>3395.9471134396567</v>
      </c>
      <c r="T17" s="3">
        <f t="shared" si="5"/>
        <v>1840.8105139391666</v>
      </c>
      <c r="U17" s="3">
        <v>0.8791154537482595</v>
      </c>
      <c r="V17" s="3">
        <f t="shared" si="6"/>
        <v>0.57417205911519353</v>
      </c>
    </row>
    <row r="18" spans="1:22" x14ac:dyDescent="0.2">
      <c r="A18" s="3" t="s">
        <v>98</v>
      </c>
      <c r="B18" s="3">
        <f t="shared" si="7"/>
        <v>8</v>
      </c>
      <c r="C18" s="61" cm="1">
        <f t="array" ref="C18:G18">MMULT(C17:G17,$C$3:$G$7)</f>
        <v>0.67716819034513287</v>
      </c>
      <c r="D18" s="61">
        <v>0.17238527608704426</v>
      </c>
      <c r="E18" s="61">
        <v>0.12171505797705354</v>
      </c>
      <c r="F18" s="61">
        <v>2.8731475590769204E-2</v>
      </c>
      <c r="G18" s="61">
        <v>0.10284800262233951</v>
      </c>
      <c r="H18" s="61"/>
      <c r="I18" s="62">
        <f t="shared" si="0"/>
        <v>0.78940923431393573</v>
      </c>
      <c r="J18" s="62">
        <f t="shared" si="8"/>
        <v>0.98018271519191191</v>
      </c>
      <c r="K18" s="62">
        <f t="shared" ref="K18" si="12">4/3</f>
        <v>1.3333333333333333</v>
      </c>
      <c r="N18" s="61">
        <f t="shared" si="1"/>
        <v>0.67716819034513287</v>
      </c>
      <c r="O18" s="61">
        <f t="shared" si="2"/>
        <v>0.10284800262233951</v>
      </c>
      <c r="P18" s="61">
        <f t="shared" si="3"/>
        <v>0.12171505797705354</v>
      </c>
      <c r="Q18" s="61">
        <f t="shared" si="4"/>
        <v>2.8731475590769204E-2</v>
      </c>
      <c r="R18" s="61"/>
      <c r="S18" s="3">
        <v>3591.4542608354268</v>
      </c>
      <c r="T18" s="3">
        <f t="shared" si="5"/>
        <v>3780.1695441594884</v>
      </c>
      <c r="U18" s="3">
        <v>0.86731467639894289</v>
      </c>
      <c r="V18" s="3">
        <f t="shared" si="6"/>
        <v>1.1335024725846803</v>
      </c>
    </row>
    <row r="19" spans="1:22" x14ac:dyDescent="0.2">
      <c r="A19" s="3" t="s">
        <v>98</v>
      </c>
      <c r="B19" s="3">
        <f t="shared" si="7"/>
        <v>9</v>
      </c>
      <c r="C19" s="61" cm="1">
        <f t="array" ref="C19:G19">MMULT(C18:G18,$C$3:$G$7)</f>
        <v>0.66073633691758316</v>
      </c>
      <c r="D19" s="61">
        <v>0.16855575799501693</v>
      </c>
      <c r="E19" s="61">
        <v>0.13702713169822706</v>
      </c>
      <c r="F19" s="61">
        <v>3.3680773389172719E-2</v>
      </c>
      <c r="G19" s="61">
        <v>0.10033534151393117</v>
      </c>
      <c r="H19" s="61"/>
      <c r="I19" s="62">
        <f t="shared" si="0"/>
        <v>0.76641673234362695</v>
      </c>
      <c r="J19" s="62">
        <f t="shared" si="8"/>
        <v>0.98065891136185246</v>
      </c>
      <c r="K19" s="62">
        <f t="shared" ref="K19" si="13">2/3</f>
        <v>0.66666666666666663</v>
      </c>
      <c r="N19" s="61">
        <f t="shared" si="1"/>
        <v>0.66073633691758316</v>
      </c>
      <c r="O19" s="61">
        <f t="shared" si="2"/>
        <v>0.10033534151393117</v>
      </c>
      <c r="P19" s="61">
        <f t="shared" si="3"/>
        <v>0.13702713169822706</v>
      </c>
      <c r="Q19" s="61">
        <f t="shared" si="4"/>
        <v>3.3680773389172719E-2</v>
      </c>
      <c r="R19" s="61"/>
      <c r="S19" s="3">
        <v>3778.2210153642968</v>
      </c>
      <c r="T19" s="3">
        <f t="shared" si="5"/>
        <v>1930.4612031116828</v>
      </c>
      <c r="U19" s="3">
        <v>0.85566672126295928</v>
      </c>
      <c r="V19" s="3">
        <f t="shared" si="6"/>
        <v>0.55941146357486615</v>
      </c>
    </row>
    <row r="20" spans="1:22" x14ac:dyDescent="0.2">
      <c r="A20" s="3" t="s">
        <v>98</v>
      </c>
      <c r="B20" s="3">
        <f t="shared" si="7"/>
        <v>10</v>
      </c>
      <c r="C20" s="61" cm="1">
        <f t="array" ref="C20:G20">MMULT(C19:G19,$C$3:$G$7)</f>
        <v>0.64482608542749731</v>
      </c>
      <c r="D20" s="61">
        <v>0.16466650904128777</v>
      </c>
      <c r="E20" s="61">
        <v>0.15163369976074154</v>
      </c>
      <c r="F20" s="61">
        <v>3.887370577047311E-2</v>
      </c>
      <c r="G20" s="61">
        <v>9.7911158269698068E-2</v>
      </c>
      <c r="H20" s="61"/>
      <c r="I20" s="62">
        <f t="shared" si="0"/>
        <v>0.74409391489672516</v>
      </c>
      <c r="J20" s="62">
        <f t="shared" si="8"/>
        <v>0.9811202119213559</v>
      </c>
      <c r="K20" s="62">
        <f t="shared" ref="K20" si="14">4/3</f>
        <v>1.3333333333333333</v>
      </c>
      <c r="N20" s="61">
        <f t="shared" si="1"/>
        <v>0.64482608542749731</v>
      </c>
      <c r="O20" s="61">
        <f t="shared" si="2"/>
        <v>9.7911158269698068E-2</v>
      </c>
      <c r="P20" s="61">
        <f t="shared" si="3"/>
        <v>0.15163369976074154</v>
      </c>
      <c r="Q20" s="61">
        <f t="shared" si="4"/>
        <v>3.887370577047311E-2</v>
      </c>
      <c r="R20" s="61"/>
      <c r="S20" s="3">
        <v>3955.8023003449102</v>
      </c>
      <c r="T20" s="3">
        <f t="shared" si="5"/>
        <v>3924.6512269614864</v>
      </c>
      <c r="U20" s="3">
        <v>0.84414281708883387</v>
      </c>
      <c r="V20" s="3">
        <f t="shared" si="6"/>
        <v>1.1042741061254493</v>
      </c>
    </row>
    <row r="21" spans="1:22" x14ac:dyDescent="0.2">
      <c r="A21" s="3" t="s">
        <v>98</v>
      </c>
      <c r="B21" s="3">
        <f t="shared" si="7"/>
        <v>11</v>
      </c>
      <c r="C21" s="61" cm="1">
        <f t="array" ref="C21:G21">MMULT(C20:G20,$C$3:$G$7)</f>
        <v>0.62935786320942111</v>
      </c>
      <c r="D21" s="61">
        <v>0.16079771413557828</v>
      </c>
      <c r="E21" s="61">
        <v>0.16554728028270144</v>
      </c>
      <c r="F21" s="61">
        <v>4.4297142372298794E-2</v>
      </c>
      <c r="G21" s="61">
        <v>9.5558537612739872E-2</v>
      </c>
      <c r="H21" s="61"/>
      <c r="I21" s="62">
        <f t="shared" si="0"/>
        <v>0.72242127659876232</v>
      </c>
      <c r="J21" s="62">
        <f t="shared" si="8"/>
        <v>0.98156890435440458</v>
      </c>
      <c r="K21" s="62">
        <f t="shared" ref="K21" si="15">2/3</f>
        <v>0.66666666666666663</v>
      </c>
      <c r="N21" s="61">
        <f t="shared" si="1"/>
        <v>0.62935786320942111</v>
      </c>
      <c r="O21" s="61">
        <f t="shared" si="2"/>
        <v>9.5558537612739872E-2</v>
      </c>
      <c r="P21" s="61">
        <f t="shared" si="3"/>
        <v>0.16554728028270144</v>
      </c>
      <c r="Q21" s="61">
        <f t="shared" si="4"/>
        <v>4.4297142372298794E-2</v>
      </c>
      <c r="R21" s="61"/>
      <c r="S21" s="3">
        <v>4124.1590811103233</v>
      </c>
      <c r="T21" s="3">
        <f t="shared" si="5"/>
        <v>1986.2535121813987</v>
      </c>
      <c r="U21" s="3">
        <v>0.83272978895245553</v>
      </c>
      <c r="V21" s="3">
        <f t="shared" si="6"/>
        <v>0.54492111104355756</v>
      </c>
    </row>
    <row r="22" spans="1:22" x14ac:dyDescent="0.2">
      <c r="A22" s="3" t="s">
        <v>98</v>
      </c>
      <c r="B22" s="3">
        <f t="shared" si="7"/>
        <v>12</v>
      </c>
      <c r="C22" s="61" cm="1">
        <f t="array" ref="C22:G22">MMULT(C21:G21,$C$3:$G$7)</f>
        <v>0.61428894083835694</v>
      </c>
      <c r="D22" s="61">
        <v>0.15698663379779126</v>
      </c>
      <c r="E22" s="61">
        <v>0.17878594063345032</v>
      </c>
      <c r="F22" s="61">
        <v>4.9938484730401064E-2</v>
      </c>
      <c r="G22" s="61">
        <v>9.3268675058306508E-2</v>
      </c>
      <c r="H22" s="61"/>
      <c r="I22" s="62">
        <f t="shared" si="0"/>
        <v>0.70137988019297326</v>
      </c>
      <c r="J22" s="62">
        <f t="shared" si="8"/>
        <v>0.98200621147039435</v>
      </c>
      <c r="K22" s="62">
        <f t="shared" ref="K22" si="16">4/3</f>
        <v>1.3333333333333333</v>
      </c>
      <c r="N22" s="61">
        <f t="shared" si="1"/>
        <v>0.61428894083835694</v>
      </c>
      <c r="O22" s="61">
        <f t="shared" si="2"/>
        <v>9.3268675058306508E-2</v>
      </c>
      <c r="P22" s="61">
        <f t="shared" si="3"/>
        <v>0.17878594063345032</v>
      </c>
      <c r="Q22" s="61">
        <f t="shared" si="4"/>
        <v>4.9938484730401064E-2</v>
      </c>
      <c r="R22" s="61"/>
      <c r="S22" s="3">
        <v>4283.4416914116946</v>
      </c>
      <c r="T22" s="3">
        <f t="shared" si="5"/>
        <v>4005.7597604478942</v>
      </c>
      <c r="U22" s="3">
        <v>0.82142188650342551</v>
      </c>
      <c r="V22" s="3">
        <f t="shared" si="6"/>
        <v>1.0755218597121241</v>
      </c>
    </row>
    <row r="23" spans="1:22" x14ac:dyDescent="0.2">
      <c r="A23" s="3" t="s">
        <v>98</v>
      </c>
      <c r="B23" s="3">
        <f t="shared" si="7"/>
        <v>13</v>
      </c>
      <c r="C23" s="61" cm="1">
        <f t="array" ref="C23:G23">MMULT(C22:G22,$C$3:$G$7)</f>
        <v>0.59959435799561045</v>
      </c>
      <c r="D23" s="61">
        <v>0.15324998239163362</v>
      </c>
      <c r="E23" s="61">
        <v>0.19137004857502249</v>
      </c>
      <c r="F23" s="61">
        <v>5.5785611037732961E-2</v>
      </c>
      <c r="G23" s="61">
        <v>9.1036670378219137E-2</v>
      </c>
      <c r="H23" s="61"/>
      <c r="I23" s="62">
        <f t="shared" si="0"/>
        <v>0.68095133999317792</v>
      </c>
      <c r="J23" s="62">
        <f t="shared" si="8"/>
        <v>0.98243284270765685</v>
      </c>
      <c r="K23" s="62">
        <f t="shared" ref="K23" si="17">2/3</f>
        <v>0.66666666666666663</v>
      </c>
      <c r="N23" s="61">
        <f t="shared" si="1"/>
        <v>0.59959435799561045</v>
      </c>
      <c r="O23" s="61">
        <f t="shared" si="2"/>
        <v>9.1036670378219137E-2</v>
      </c>
      <c r="P23" s="61">
        <f t="shared" si="3"/>
        <v>0.19137004857502249</v>
      </c>
      <c r="Q23" s="61">
        <f t="shared" si="4"/>
        <v>5.5785611037732961E-2</v>
      </c>
      <c r="R23" s="61"/>
      <c r="S23" s="3">
        <v>4433.8861261294351</v>
      </c>
      <c r="T23" s="3">
        <f t="shared" si="5"/>
        <v>2012.8404659766661</v>
      </c>
      <c r="U23" s="3">
        <v>0.81021686907684687</v>
      </c>
      <c r="V23" s="3">
        <f t="shared" si="6"/>
        <v>0.53065577459790936</v>
      </c>
    </row>
    <row r="24" spans="1:22" x14ac:dyDescent="0.2">
      <c r="A24" s="3" t="s">
        <v>98</v>
      </c>
      <c r="B24" s="3">
        <f t="shared" si="7"/>
        <v>14</v>
      </c>
      <c r="C24" s="61" cm="1">
        <f t="array" ref="C24:G24">MMULT(C23:G23,$C$3:$G$7)</f>
        <v>0.58525777837785065</v>
      </c>
      <c r="D24" s="61">
        <v>0.14959465361996324</v>
      </c>
      <c r="E24" s="61">
        <v>0.20332072504068574</v>
      </c>
      <c r="F24" s="61">
        <v>6.1826842961499935E-2</v>
      </c>
      <c r="G24" s="61">
        <v>8.8859510958089027E-2</v>
      </c>
      <c r="H24" s="61"/>
      <c r="I24" s="62">
        <f t="shared" si="0"/>
        <v>0.66111780581861923</v>
      </c>
      <c r="J24" s="62">
        <f t="shared" si="8"/>
        <v>0.98284925858436767</v>
      </c>
      <c r="K24" s="62">
        <f t="shared" ref="K24" si="18">4/3</f>
        <v>1.3333333333333333</v>
      </c>
      <c r="N24" s="61">
        <f t="shared" si="1"/>
        <v>0.58525777837785065</v>
      </c>
      <c r="O24" s="61">
        <f t="shared" si="2"/>
        <v>8.8859510958089027E-2</v>
      </c>
      <c r="P24" s="61">
        <f t="shared" si="3"/>
        <v>0.20332072504068574</v>
      </c>
      <c r="Q24" s="61">
        <f t="shared" si="4"/>
        <v>6.1826842961499935E-2</v>
      </c>
      <c r="R24" s="61"/>
      <c r="S24" s="3">
        <v>4575.7644761983429</v>
      </c>
      <c r="T24" s="3">
        <f t="shared" si="5"/>
        <v>4033.492493929376</v>
      </c>
      <c r="U24" s="3">
        <v>0.79911413111316587</v>
      </c>
      <c r="V24" s="3">
        <f t="shared" si="6"/>
        <v>1.0472116417184882</v>
      </c>
    </row>
    <row r="25" spans="1:22" x14ac:dyDescent="0.2">
      <c r="A25" s="3" t="s">
        <v>98</v>
      </c>
      <c r="B25" s="3">
        <f t="shared" si="7"/>
        <v>15</v>
      </c>
      <c r="C25" s="61" cm="1">
        <f t="array" ref="C25:G25">MMULT(C24:G24,$C$3:$G$7)</f>
        <v>0.5712671037826067</v>
      </c>
      <c r="D25" s="61">
        <v>0.14602286073390436</v>
      </c>
      <c r="E25" s="61">
        <v>0.21465911226251327</v>
      </c>
      <c r="F25" s="61">
        <v>6.8050923220975126E-2</v>
      </c>
      <c r="G25" s="61">
        <v>8.6735104806877489E-2</v>
      </c>
      <c r="H25" s="61"/>
      <c r="I25" s="62">
        <f t="shared" si="0"/>
        <v>0.64186194739671765</v>
      </c>
      <c r="J25" s="62">
        <f t="shared" si="8"/>
        <v>0.98325579757610004</v>
      </c>
      <c r="K25" s="62">
        <f t="shared" ref="K25" si="19">2/3</f>
        <v>0.66666666666666663</v>
      </c>
      <c r="N25" s="61">
        <f t="shared" si="1"/>
        <v>0.5712671037826067</v>
      </c>
      <c r="O25" s="61">
        <f t="shared" si="2"/>
        <v>8.6735104806877489E-2</v>
      </c>
      <c r="P25" s="61">
        <f t="shared" si="3"/>
        <v>0.21465911226251327</v>
      </c>
      <c r="Q25" s="61">
        <f t="shared" si="4"/>
        <v>6.8050923220975126E-2</v>
      </c>
      <c r="R25" s="61"/>
      <c r="S25" s="3">
        <v>4709.3613107304227</v>
      </c>
      <c r="T25" s="3">
        <f t="shared" si="5"/>
        <v>2015.1732146001252</v>
      </c>
      <c r="U25" s="3">
        <v>0.78811380546429155</v>
      </c>
      <c r="V25" s="3">
        <f t="shared" si="6"/>
        <v>0.51661164558168493</v>
      </c>
    </row>
    <row r="26" spans="1:22" x14ac:dyDescent="0.2">
      <c r="A26" s="3" t="s">
        <v>98</v>
      </c>
      <c r="B26" s="3">
        <f t="shared" si="7"/>
        <v>16</v>
      </c>
      <c r="C26" s="61" cm="1">
        <f t="array" ref="C26:G26">MMULT(C25:G25,$C$3:$G$7)</f>
        <v>0.55761236938732339</v>
      </c>
      <c r="D26" s="61">
        <v>0.14253459966050389</v>
      </c>
      <c r="E26" s="61">
        <v>0.22540603244603188</v>
      </c>
      <c r="F26" s="61">
        <v>7.4446998506140255E-2</v>
      </c>
      <c r="G26" s="61">
        <v>8.4661816687150171E-2</v>
      </c>
      <c r="H26" s="61"/>
      <c r="I26" s="62">
        <f t="shared" si="0"/>
        <v>0.62316693922011435</v>
      </c>
      <c r="J26" s="62">
        <f t="shared" si="8"/>
        <v>0.98365273701554301</v>
      </c>
      <c r="K26" s="62">
        <f t="shared" ref="K26" si="20">4/3</f>
        <v>1.3333333333333333</v>
      </c>
      <c r="N26" s="61">
        <f t="shared" si="1"/>
        <v>0.55761236938732339</v>
      </c>
      <c r="O26" s="61">
        <f t="shared" si="2"/>
        <v>8.4661816687150171E-2</v>
      </c>
      <c r="P26" s="61">
        <f t="shared" si="3"/>
        <v>0.22540603244603188</v>
      </c>
      <c r="Q26" s="61">
        <f t="shared" si="4"/>
        <v>7.4446998506140255E-2</v>
      </c>
      <c r="R26" s="61"/>
      <c r="S26" s="3">
        <v>4834.9624922137264</v>
      </c>
      <c r="T26" s="3">
        <f t="shared" si="5"/>
        <v>4017.3183700225118</v>
      </c>
      <c r="U26" s="3">
        <v>0.77721633535571721</v>
      </c>
      <c r="V26" s="3">
        <f t="shared" si="6"/>
        <v>1.0193479673677883</v>
      </c>
    </row>
    <row r="27" spans="1:22" x14ac:dyDescent="0.2">
      <c r="A27" s="3" t="s">
        <v>98</v>
      </c>
      <c r="B27" s="3">
        <f t="shared" si="7"/>
        <v>17</v>
      </c>
      <c r="C27" s="61" cm="1">
        <f t="array" ref="C27:G27">MMULT(C26:G26,$C$3:$G$7)</f>
        <v>0.54428473249252485</v>
      </c>
      <c r="D27" s="61">
        <v>0.13912882898723963</v>
      </c>
      <c r="E27" s="61">
        <v>0.23558183338584238</v>
      </c>
      <c r="F27" s="61">
        <v>8.1004605134392491E-2</v>
      </c>
      <c r="G27" s="61">
        <v>8.2638245406395416E-2</v>
      </c>
      <c r="H27" s="61"/>
      <c r="I27" s="62">
        <f t="shared" si="0"/>
        <v>0.60501644584477121</v>
      </c>
      <c r="J27" s="62">
        <f t="shared" si="8"/>
        <v>0.98404032235064254</v>
      </c>
      <c r="K27" s="62">
        <f t="shared" ref="K27" si="21">2/3</f>
        <v>0.66666666666666663</v>
      </c>
      <c r="N27" s="61">
        <f t="shared" si="1"/>
        <v>0.54428473249252485</v>
      </c>
      <c r="O27" s="61">
        <f t="shared" si="2"/>
        <v>8.2638245406395416E-2</v>
      </c>
      <c r="P27" s="61">
        <f t="shared" si="3"/>
        <v>0.23558183338584238</v>
      </c>
      <c r="Q27" s="61">
        <f t="shared" si="4"/>
        <v>8.1004605134392491E-2</v>
      </c>
      <c r="R27" s="61"/>
      <c r="S27" s="3">
        <v>4952.8499473982665</v>
      </c>
      <c r="T27" s="3">
        <f t="shared" si="5"/>
        <v>1997.7037813182408</v>
      </c>
      <c r="U27" s="3">
        <v>0.76642227092587578</v>
      </c>
      <c r="V27" s="3">
        <f t="shared" si="6"/>
        <v>0.50279361235907349</v>
      </c>
    </row>
    <row r="28" spans="1:22" x14ac:dyDescent="0.2">
      <c r="A28" s="3" t="s">
        <v>98</v>
      </c>
      <c r="B28" s="3">
        <f t="shared" si="7"/>
        <v>18</v>
      </c>
      <c r="C28" s="61" cm="1">
        <f t="array" ref="C28:G28">MMULT(C27:G27,$C$3:$G$7)</f>
        <v>0.53127598543418131</v>
      </c>
      <c r="D28" s="61">
        <v>0.13580403493496757</v>
      </c>
      <c r="E28" s="61">
        <v>0.24520632343785562</v>
      </c>
      <c r="F28" s="61">
        <v>8.7713656192994788E-2</v>
      </c>
      <c r="G28" s="61">
        <v>8.0663116708683064E-2</v>
      </c>
      <c r="H28" s="61"/>
      <c r="I28" s="62">
        <f t="shared" si="0"/>
        <v>0.5873946076162827</v>
      </c>
      <c r="J28" s="62">
        <f t="shared" si="8"/>
        <v>0.98441878122791837</v>
      </c>
      <c r="K28" s="62">
        <f t="shared" ref="K28" si="22">4/3</f>
        <v>1.3333333333333333</v>
      </c>
      <c r="N28" s="61">
        <f t="shared" si="1"/>
        <v>0.53127598543418131</v>
      </c>
      <c r="O28" s="61">
        <f t="shared" si="2"/>
        <v>8.0663116708683064E-2</v>
      </c>
      <c r="P28" s="61">
        <f t="shared" si="3"/>
        <v>0.24520632343785562</v>
      </c>
      <c r="Q28" s="61">
        <f t="shared" si="4"/>
        <v>8.7713656192994788E-2</v>
      </c>
      <c r="R28" s="61"/>
      <c r="S28" s="3">
        <v>5063.299289270929</v>
      </c>
      <c r="T28" s="3">
        <f t="shared" si="5"/>
        <v>3965.5395990201337</v>
      </c>
      <c r="U28" s="3">
        <v>0.75573217335433485</v>
      </c>
      <c r="V28" s="3">
        <f t="shared" si="6"/>
        <v>0.99194259337093349</v>
      </c>
    </row>
    <row r="29" spans="1:22" x14ac:dyDescent="0.2">
      <c r="A29" s="3" t="s">
        <v>98</v>
      </c>
      <c r="B29" s="3">
        <f t="shared" si="7"/>
        <v>19</v>
      </c>
      <c r="C29" s="61" cm="1">
        <f t="array" ref="C29:G29">MMULT(C28:G28,$C$3:$G$7)</f>
        <v>0.51857831979376068</v>
      </c>
      <c r="D29" s="61">
        <v>0.13255850156272431</v>
      </c>
      <c r="E29" s="61">
        <v>0.25429874908116057</v>
      </c>
      <c r="F29" s="61">
        <v>9.4564429562353614E-2</v>
      </c>
      <c r="G29" s="61">
        <v>7.8735231583638515E-2</v>
      </c>
      <c r="H29" s="61"/>
      <c r="I29" s="62">
        <f t="shared" si="0"/>
        <v>0.57028602681192497</v>
      </c>
      <c r="J29" s="62">
        <f t="shared" si="8"/>
        <v>0.9847883302978222</v>
      </c>
      <c r="K29" s="62">
        <f t="shared" ref="K29" si="23">2/3</f>
        <v>0.66666666666666663</v>
      </c>
      <c r="N29" s="61">
        <f t="shared" si="1"/>
        <v>0.51857831979376068</v>
      </c>
      <c r="O29" s="61">
        <f t="shared" si="2"/>
        <v>7.8735231583638515E-2</v>
      </c>
      <c r="P29" s="61">
        <f t="shared" si="3"/>
        <v>0.25429874908116057</v>
      </c>
      <c r="Q29" s="61">
        <f t="shared" si="4"/>
        <v>9.4564429562353614E-2</v>
      </c>
      <c r="R29" s="61"/>
      <c r="S29" s="3">
        <v>5166.5788021394837</v>
      </c>
      <c r="T29" s="3">
        <f t="shared" si="5"/>
        <v>1964.2851315218936</v>
      </c>
      <c r="U29" s="3">
        <v>0.74514657050638422</v>
      </c>
      <c r="V29" s="3">
        <f t="shared" si="6"/>
        <v>0.489207764664087</v>
      </c>
    </row>
    <row r="30" spans="1:22" x14ac:dyDescent="0.2">
      <c r="A30" s="3" t="s">
        <v>98</v>
      </c>
      <c r="B30" s="3">
        <f t="shared" si="7"/>
        <v>20</v>
      </c>
      <c r="C30" s="61" cm="1">
        <f t="array" ref="C30:G30">MMULT(C29:G29,$C$3:$G$7)</f>
        <v>0.50618421111389811</v>
      </c>
      <c r="D30" s="61">
        <v>0.12939043970068614</v>
      </c>
      <c r="E30" s="61">
        <v>0.26287779265977562</v>
      </c>
      <c r="F30" s="61">
        <v>0.10154755652563927</v>
      </c>
      <c r="G30" s="61">
        <v>7.6853441146053122E-2</v>
      </c>
      <c r="H30" s="61"/>
      <c r="I30" s="62">
        <f t="shared" si="0"/>
        <v>0.55367575418633497</v>
      </c>
      <c r="J30" s="62">
        <f t="shared" si="8"/>
        <v>0.98514917852912598</v>
      </c>
      <c r="K30" s="62">
        <f t="shared" ref="K30" si="24">4/3</f>
        <v>1.3333333333333333</v>
      </c>
      <c r="N30" s="61">
        <f t="shared" si="1"/>
        <v>0.50618421111389811</v>
      </c>
      <c r="O30" s="61">
        <f t="shared" si="2"/>
        <v>7.6853441146053122E-2</v>
      </c>
      <c r="P30" s="61">
        <f t="shared" si="3"/>
        <v>0.26287779265977562</v>
      </c>
      <c r="Q30" s="61">
        <f t="shared" si="4"/>
        <v>0.10154755652563927</v>
      </c>
      <c r="R30" s="61"/>
      <c r="S30" s="3">
        <v>5262.9490767086436</v>
      </c>
      <c r="T30" s="3">
        <f t="shared" si="5"/>
        <v>3885.289732387911</v>
      </c>
      <c r="U30" s="3">
        <v>0.73466593721930051</v>
      </c>
      <c r="V30" s="3">
        <f t="shared" si="6"/>
        <v>0.96500739272656566</v>
      </c>
    </row>
    <row r="31" spans="1:22" x14ac:dyDescent="0.2">
      <c r="A31" s="3" t="s">
        <v>98</v>
      </c>
      <c r="B31" s="3">
        <f t="shared" si="7"/>
        <v>21</v>
      </c>
      <c r="C31" s="61" cm="1">
        <f t="array" ref="C31:G31">MMULT(C30:G30,$C$3:$G$7)</f>
        <v>0.49408636142809381</v>
      </c>
      <c r="D31" s="61">
        <v>0.12629804818362905</v>
      </c>
      <c r="E31" s="61">
        <v>0.27096157956909961</v>
      </c>
      <c r="F31" s="61">
        <v>0.10865401081917667</v>
      </c>
      <c r="G31" s="61">
        <v>7.5016634259357992E-2</v>
      </c>
      <c r="H31" s="61"/>
      <c r="I31" s="62">
        <f t="shared" si="0"/>
        <v>0.5375492759090631</v>
      </c>
      <c r="J31" s="62">
        <f t="shared" si="8"/>
        <v>0.98550152884839659</v>
      </c>
      <c r="K31" s="62">
        <f t="shared" ref="K31" si="25">2/3</f>
        <v>0.66666666666666663</v>
      </c>
      <c r="N31" s="61">
        <f t="shared" si="1"/>
        <v>0.49408636142809381</v>
      </c>
      <c r="O31" s="61">
        <f t="shared" si="2"/>
        <v>7.5016634259357992E-2</v>
      </c>
      <c r="P31" s="61">
        <f t="shared" si="3"/>
        <v>0.27096157956909961</v>
      </c>
      <c r="Q31" s="61">
        <f t="shared" si="4"/>
        <v>0.10865401081917667</v>
      </c>
      <c r="R31" s="61"/>
      <c r="S31" s="3">
        <v>5352.6629534301137</v>
      </c>
      <c r="T31" s="3">
        <f t="shared" si="5"/>
        <v>1918.2133965344162</v>
      </c>
      <c r="U31" s="3">
        <v>0.72429068735036539</v>
      </c>
      <c r="V31" s="3">
        <f t="shared" si="6"/>
        <v>0.47585971980962743</v>
      </c>
    </row>
    <row r="32" spans="1:22" x14ac:dyDescent="0.2">
      <c r="A32" s="3" t="s">
        <v>98</v>
      </c>
      <c r="B32" s="3">
        <f t="shared" si="7"/>
        <v>22</v>
      </c>
      <c r="C32" s="61" cm="1">
        <f t="array" ref="C32:G32">MMULT(C31:G31,$C$3:$G$7)</f>
        <v>0.48227766955428542</v>
      </c>
      <c r="D32" s="61">
        <v>0.12327954264869864</v>
      </c>
      <c r="E32" s="61">
        <v>0.27856768974748986</v>
      </c>
      <c r="F32" s="61">
        <v>0.11587509804952519</v>
      </c>
      <c r="G32" s="61">
        <v>7.32237312754207E-2</v>
      </c>
      <c r="H32" s="61"/>
      <c r="I32" s="62">
        <f t="shared" si="0"/>
        <v>0.52189250088258554</v>
      </c>
      <c r="J32" s="62">
        <f t="shared" si="8"/>
        <v>0.98584557897543879</v>
      </c>
      <c r="K32" s="62">
        <f t="shared" ref="K32" si="26">4/3</f>
        <v>1.3333333333333333</v>
      </c>
      <c r="N32" s="61">
        <f t="shared" si="1"/>
        <v>0.48227766955428542</v>
      </c>
      <c r="O32" s="61">
        <f t="shared" si="2"/>
        <v>7.32237312754207E-2</v>
      </c>
      <c r="P32" s="61">
        <f t="shared" si="3"/>
        <v>0.27856768974748986</v>
      </c>
      <c r="Q32" s="61">
        <f t="shared" si="4"/>
        <v>0.11587509804952519</v>
      </c>
      <c r="R32" s="61"/>
      <c r="S32" s="3">
        <v>5435.9656104226015</v>
      </c>
      <c r="T32" s="3">
        <f t="shared" si="5"/>
        <v>3782.6529161802428</v>
      </c>
      <c r="U32" s="3">
        <v>0.71402117141455423</v>
      </c>
      <c r="V32" s="3">
        <f t="shared" si="6"/>
        <v>0.93855282017853625</v>
      </c>
    </row>
    <row r="33" spans="1:22" x14ac:dyDescent="0.2">
      <c r="A33" s="3" t="s">
        <v>98</v>
      </c>
      <c r="B33" s="3">
        <f t="shared" si="7"/>
        <v>23</v>
      </c>
      <c r="C33" s="61" cm="1">
        <f t="array" ref="C33:G33">MMULT(C32:G32,$C$3:$G$7)</f>
        <v>0.47075121474761983</v>
      </c>
      <c r="D33" s="61">
        <v>0.12033316879954775</v>
      </c>
      <c r="E33" s="61">
        <v>0.28571317101528571</v>
      </c>
      <c r="F33" s="61">
        <v>0.12320244543754572</v>
      </c>
      <c r="G33" s="61">
        <v>7.1473680713810106E-2</v>
      </c>
      <c r="H33" s="61"/>
      <c r="I33" s="62">
        <f t="shared" si="0"/>
        <v>0.50669174842969467</v>
      </c>
      <c r="J33" s="62">
        <f t="shared" si="8"/>
        <v>0.98618152187233155</v>
      </c>
      <c r="K33" s="62">
        <f t="shared" ref="K33" si="27">2/3</f>
        <v>0.66666666666666663</v>
      </c>
      <c r="N33" s="61">
        <f t="shared" si="1"/>
        <v>0.47075121474761983</v>
      </c>
      <c r="O33" s="61">
        <f t="shared" si="2"/>
        <v>7.1473680713810106E-2</v>
      </c>
      <c r="P33" s="61">
        <f t="shared" si="3"/>
        <v>0.28571317101528571</v>
      </c>
      <c r="Q33" s="61">
        <f t="shared" si="4"/>
        <v>0.12320244543754572</v>
      </c>
      <c r="R33" s="61"/>
      <c r="S33" s="3">
        <v>5513.0947175797664</v>
      </c>
      <c r="T33" s="3">
        <f t="shared" si="5"/>
        <v>1862.2930678060036</v>
      </c>
      <c r="U33" s="3">
        <v>0.7038576768549234</v>
      </c>
      <c r="V33" s="3">
        <f t="shared" si="6"/>
        <v>0.46275428996154139</v>
      </c>
    </row>
    <row r="34" spans="1:22" x14ac:dyDescent="0.2">
      <c r="A34" s="3" t="s">
        <v>98</v>
      </c>
      <c r="B34" s="3">
        <f t="shared" si="7"/>
        <v>24</v>
      </c>
      <c r="C34" s="61" cm="1">
        <f t="array" ref="C34:G34">MMULT(C33:G33,$C$3:$G$7)</f>
        <v>0.45950024680684964</v>
      </c>
      <c r="D34" s="61">
        <v>0.11745720823789321</v>
      </c>
      <c r="E34" s="61">
        <v>0.29241455308891529</v>
      </c>
      <c r="F34" s="61">
        <v>0.13062799186634083</v>
      </c>
      <c r="G34" s="61">
        <v>6.9765457357636368E-2</v>
      </c>
      <c r="H34" s="61"/>
      <c r="I34" s="62">
        <f t="shared" si="0"/>
        <v>0.49193373633950943</v>
      </c>
      <c r="J34" s="62">
        <f t="shared" si="8"/>
        <v>0.98650954600632768</v>
      </c>
      <c r="K34" s="62">
        <f t="shared" ref="K34" si="28">4/3</f>
        <v>1.3333333333333333</v>
      </c>
      <c r="N34" s="61">
        <f t="shared" si="1"/>
        <v>0.45950024680684964</v>
      </c>
      <c r="O34" s="61">
        <f t="shared" si="2"/>
        <v>6.9765457357636368E-2</v>
      </c>
      <c r="P34" s="61">
        <f t="shared" si="3"/>
        <v>0.29241455308891529</v>
      </c>
      <c r="Q34" s="61">
        <f t="shared" si="4"/>
        <v>0.13062799186634083</v>
      </c>
      <c r="R34" s="61"/>
      <c r="S34" s="3">
        <v>5584.2806193779743</v>
      </c>
      <c r="T34" s="3">
        <f t="shared" si="5"/>
        <v>3662.7947064785553</v>
      </c>
      <c r="U34" s="3">
        <v>0.6938004295297272</v>
      </c>
      <c r="V34" s="3">
        <f t="shared" si="6"/>
        <v>0.912587662339155</v>
      </c>
    </row>
    <row r="35" spans="1:22" x14ac:dyDescent="0.2">
      <c r="A35" s="3" t="s">
        <v>98</v>
      </c>
      <c r="B35" s="3">
        <f t="shared" si="7"/>
        <v>25</v>
      </c>
      <c r="C35" s="61" cm="1">
        <f t="array" ref="C35:G35">MMULT(C34:G34,$C$3:$G$7)</f>
        <v>0.44851817932322252</v>
      </c>
      <c r="D35" s="61">
        <v>0.11464998074511806</v>
      </c>
      <c r="E35" s="61">
        <v>0.29868786171364636</v>
      </c>
      <c r="F35" s="61">
        <v>0.138143978218012</v>
      </c>
      <c r="G35" s="61">
        <v>6.8098061035841498E-2</v>
      </c>
      <c r="H35" s="61"/>
      <c r="I35" s="62">
        <f t="shared" si="0"/>
        <v>0.47760556926165965</v>
      </c>
      <c r="J35" s="62">
        <f t="shared" si="8"/>
        <v>0.98682983552266024</v>
      </c>
      <c r="K35" s="62">
        <f t="shared" ref="K35" si="29">2/3</f>
        <v>0.66666666666666663</v>
      </c>
      <c r="N35" s="61">
        <f t="shared" si="1"/>
        <v>0.44851817932322252</v>
      </c>
      <c r="O35" s="61">
        <f t="shared" si="2"/>
        <v>6.8098061035841498E-2</v>
      </c>
      <c r="P35" s="61">
        <f t="shared" si="3"/>
        <v>0.29868786171364636</v>
      </c>
      <c r="Q35" s="61">
        <f t="shared" si="4"/>
        <v>0.138143978218012</v>
      </c>
      <c r="R35" s="61"/>
      <c r="S35" s="3">
        <v>5649.7465284945065</v>
      </c>
      <c r="T35" s="3">
        <f t="shared" si="5"/>
        <v>1798.9002712838028</v>
      </c>
      <c r="U35" s="3">
        <v>0.68384959573888426</v>
      </c>
      <c r="V35" s="3">
        <f t="shared" si="6"/>
        <v>0.44989545605682718</v>
      </c>
    </row>
    <row r="36" spans="1:22" x14ac:dyDescent="0.2">
      <c r="A36" s="3" t="s">
        <v>98</v>
      </c>
      <c r="B36" s="3">
        <f t="shared" si="7"/>
        <v>26</v>
      </c>
      <c r="C36" s="61" cm="1">
        <f t="array" ref="C36:G36">MMULT(C35:G35,$C$3:$G$7)</f>
        <v>0.43779858448362152</v>
      </c>
      <c r="D36" s="61">
        <v>0.11190984487461011</v>
      </c>
      <c r="E36" s="61">
        <v>0.30454863265362303</v>
      </c>
      <c r="F36" s="61">
        <v>0.14574293798814419</v>
      </c>
      <c r="G36" s="61">
        <v>6.6470515741804098E-2</v>
      </c>
      <c r="H36" s="61"/>
      <c r="I36" s="62">
        <f t="shared" si="0"/>
        <v>0.46369472743850448</v>
      </c>
      <c r="J36" s="62">
        <f t="shared" si="8"/>
        <v>0.98714257037331388</v>
      </c>
      <c r="K36" s="62">
        <f t="shared" ref="K36" si="30">4/3</f>
        <v>1.3333333333333333</v>
      </c>
      <c r="N36" s="61">
        <f t="shared" si="1"/>
        <v>0.43779858448362152</v>
      </c>
      <c r="O36" s="61">
        <f t="shared" si="2"/>
        <v>6.6470515741804098E-2</v>
      </c>
      <c r="P36" s="61">
        <f t="shared" si="3"/>
        <v>0.30454863265362303</v>
      </c>
      <c r="Q36" s="61">
        <f t="shared" si="4"/>
        <v>0.14574293798814419</v>
      </c>
      <c r="R36" s="61"/>
      <c r="S36" s="3">
        <v>5709.7087217388053</v>
      </c>
      <c r="T36" s="3">
        <f t="shared" si="5"/>
        <v>3530.0824393065691</v>
      </c>
      <c r="U36" s="3">
        <v>0.67400528446639063</v>
      </c>
      <c r="V36" s="3">
        <f t="shared" si="6"/>
        <v>0.88711907860446593</v>
      </c>
    </row>
    <row r="37" spans="1:22" x14ac:dyDescent="0.2">
      <c r="A37" s="3" t="s">
        <v>98</v>
      </c>
      <c r="B37" s="3">
        <f t="shared" si="7"/>
        <v>27</v>
      </c>
      <c r="C37" s="61" cm="1">
        <f t="array" ref="C37:G37">MMULT(C36:G36,$C$3:$G$7)</f>
        <v>0.42733518866554415</v>
      </c>
      <c r="D37" s="61">
        <v>0.10923519774639556</v>
      </c>
      <c r="E37" s="61">
        <v>0.31001192541912864</v>
      </c>
      <c r="F37" s="61">
        <v>0.15341768816893045</v>
      </c>
      <c r="G37" s="61">
        <v>6.4881868920259739E-2</v>
      </c>
      <c r="H37" s="61"/>
      <c r="I37" s="62">
        <f t="shared" si="0"/>
        <v>0.45018905576553836</v>
      </c>
      <c r="J37" s="62">
        <f t="shared" si="8"/>
        <v>0.98744792642385359</v>
      </c>
      <c r="K37" s="62">
        <f t="shared" ref="K37" si="31">2/3</f>
        <v>0.66666666666666663</v>
      </c>
      <c r="N37" s="61">
        <f t="shared" si="1"/>
        <v>0.42733518866554415</v>
      </c>
      <c r="O37" s="61">
        <f t="shared" si="2"/>
        <v>6.4881868920259739E-2</v>
      </c>
      <c r="P37" s="61">
        <f t="shared" si="3"/>
        <v>0.31001192541912864</v>
      </c>
      <c r="Q37" s="61">
        <f t="shared" si="4"/>
        <v>0.15341768816893045</v>
      </c>
      <c r="R37" s="61"/>
      <c r="S37" s="3">
        <v>5764.3767342990577</v>
      </c>
      <c r="T37" s="3">
        <f t="shared" si="5"/>
        <v>1730.0395460606203</v>
      </c>
      <c r="U37" s="3">
        <v>0.6642675496849052</v>
      </c>
      <c r="V37" s="3">
        <f t="shared" si="6"/>
        <v>0.43728640968467586</v>
      </c>
    </row>
    <row r="38" spans="1:22" x14ac:dyDescent="0.2">
      <c r="A38" s="3" t="s">
        <v>98</v>
      </c>
      <c r="B38" s="3">
        <f t="shared" si="7"/>
        <v>28</v>
      </c>
      <c r="C38" s="61" cm="1">
        <f t="array" ref="C38:G38">MMULT(C37:G37,$C$3:$G$7)</f>
        <v>0.41712186845736643</v>
      </c>
      <c r="D38" s="61">
        <v>0.10662447447111656</v>
      </c>
      <c r="E38" s="61">
        <v>0.3150923366786072</v>
      </c>
      <c r="F38" s="61">
        <v>0.16116132039290856</v>
      </c>
      <c r="G38" s="61">
        <v>6.3331190841842494E-2</v>
      </c>
      <c r="H38" s="61"/>
      <c r="I38" s="62">
        <f t="shared" si="0"/>
        <v>0.4370767531704256</v>
      </c>
      <c r="J38" s="62">
        <f t="shared" si="8"/>
        <v>0.98774607554891725</v>
      </c>
      <c r="K38" s="62">
        <f t="shared" ref="K38" si="32">4/3</f>
        <v>1.3333333333333333</v>
      </c>
      <c r="N38" s="61">
        <f t="shared" si="1"/>
        <v>0.41712186845736643</v>
      </c>
      <c r="O38" s="61">
        <f t="shared" si="2"/>
        <v>6.3331190841842494E-2</v>
      </c>
      <c r="P38" s="61">
        <f t="shared" si="3"/>
        <v>0.3150923366786072</v>
      </c>
      <c r="Q38" s="61">
        <f t="shared" si="4"/>
        <v>0.16116132039290856</v>
      </c>
      <c r="R38" s="61"/>
      <c r="S38" s="3">
        <v>5813.9535504612104</v>
      </c>
      <c r="T38" s="3">
        <f t="shared" si="5"/>
        <v>3388.1919212256716</v>
      </c>
      <c r="U38" s="3">
        <v>0.65463639265000739</v>
      </c>
      <c r="V38" s="3">
        <f t="shared" si="6"/>
        <v>0.86215270366872643</v>
      </c>
    </row>
    <row r="39" spans="1:22" x14ac:dyDescent="0.2">
      <c r="A39" s="3" t="s">
        <v>98</v>
      </c>
      <c r="B39" s="3">
        <f t="shared" si="7"/>
        <v>29</v>
      </c>
      <c r="C39" s="61" cm="1">
        <f t="array" ref="C39:G39">MMULT(C38:G38,$C$3:$G$7)</f>
        <v>0.40715264692710579</v>
      </c>
      <c r="D39" s="61">
        <v>0.10407614740776303</v>
      </c>
      <c r="E39" s="61">
        <v>0.31980401333524494</v>
      </c>
      <c r="F39" s="61">
        <v>0.16896719232988494</v>
      </c>
      <c r="G39" s="61">
        <v>6.1817574026404393E-2</v>
      </c>
      <c r="H39" s="61"/>
      <c r="I39" s="62">
        <f t="shared" si="0"/>
        <v>0.42434636230138412</v>
      </c>
      <c r="J39" s="62">
        <f t="shared" si="8"/>
        <v>0.98803718572145882</v>
      </c>
      <c r="K39" s="62">
        <f t="shared" ref="K39" si="33">2/3</f>
        <v>0.66666666666666663</v>
      </c>
      <c r="N39" s="61">
        <f t="shared" si="1"/>
        <v>0.40715264692710579</v>
      </c>
      <c r="O39" s="61">
        <f t="shared" si="2"/>
        <v>6.1817574026404393E-2</v>
      </c>
      <c r="P39" s="61">
        <f t="shared" si="3"/>
        <v>0.31980401333524494</v>
      </c>
      <c r="Q39" s="61">
        <f t="shared" si="4"/>
        <v>0.16896719232988494</v>
      </c>
      <c r="R39" s="61"/>
      <c r="S39" s="3">
        <v>5858.6357899885033</v>
      </c>
      <c r="T39" s="3">
        <f t="shared" si="5"/>
        <v>1657.3938570202113</v>
      </c>
      <c r="U39" s="3">
        <v>0.64511176415055049</v>
      </c>
      <c r="V39" s="3">
        <f t="shared" si="6"/>
        <v>0.42492960795141022</v>
      </c>
    </row>
    <row r="40" spans="1:22" x14ac:dyDescent="0.2">
      <c r="A40" s="3" t="s">
        <v>98</v>
      </c>
      <c r="B40" s="3">
        <f t="shared" si="7"/>
        <v>30</v>
      </c>
      <c r="C40" s="61" cm="1">
        <f t="array" ref="C40:G40">MMULT(C39:G39,$C$3:$G$7)</f>
        <v>0.39742169005387817</v>
      </c>
      <c r="D40" s="61">
        <v>0.10158872535286244</v>
      </c>
      <c r="E40" s="61">
        <v>0.3241606652632531</v>
      </c>
      <c r="F40" s="61">
        <v>0.17682891933000497</v>
      </c>
      <c r="G40" s="61">
        <v>6.0340132696332399E-2</v>
      </c>
      <c r="H40" s="61"/>
      <c r="I40" s="62">
        <f t="shared" si="0"/>
        <v>0.41198675951590691</v>
      </c>
      <c r="J40" s="62">
        <f t="shared" si="8"/>
        <v>0.9883214210981911</v>
      </c>
      <c r="K40" s="62">
        <f t="shared" ref="K40" si="34">4/3</f>
        <v>1.3333333333333333</v>
      </c>
      <c r="N40" s="61">
        <f t="shared" si="1"/>
        <v>0.39742169005387817</v>
      </c>
      <c r="O40" s="61">
        <f t="shared" si="2"/>
        <v>6.0340132696332399E-2</v>
      </c>
      <c r="P40" s="61">
        <f t="shared" si="3"/>
        <v>0.3241606652632531</v>
      </c>
      <c r="Q40" s="61">
        <f t="shared" si="4"/>
        <v>0.17682891933000497</v>
      </c>
      <c r="R40" s="61"/>
      <c r="S40" s="3">
        <v>5898.6138898418822</v>
      </c>
      <c r="T40" s="3">
        <f t="shared" si="5"/>
        <v>3240.2010961486344</v>
      </c>
      <c r="U40" s="3">
        <v>0.63569356670015154</v>
      </c>
      <c r="V40" s="3">
        <f t="shared" si="6"/>
        <v>0.83769275896542861</v>
      </c>
    </row>
    <row r="41" spans="1:22" x14ac:dyDescent="0.2">
      <c r="A41" s="3" t="s">
        <v>98</v>
      </c>
      <c r="B41" s="3">
        <f t="shared" si="7"/>
        <v>31</v>
      </c>
      <c r="C41" s="61" cm="1">
        <f t="array" ref="C41:G41">MMULT(C40:G40,$C$3:$G$7)</f>
        <v>0.38792330327988173</v>
      </c>
      <c r="D41" s="61">
        <v>9.9160752707691882E-2</v>
      </c>
      <c r="E41" s="61">
        <v>0.32817557770622147</v>
      </c>
      <c r="F41" s="61">
        <v>0.18474036630620358</v>
      </c>
      <c r="G41" s="61">
        <v>5.8898002250702887E-2</v>
      </c>
      <c r="H41" s="61"/>
      <c r="I41" s="62">
        <f t="shared" si="0"/>
        <v>0.39998714516107459</v>
      </c>
      <c r="J41" s="62">
        <f t="shared" si="8"/>
        <v>0.98859894210241628</v>
      </c>
      <c r="K41" s="62">
        <f t="shared" ref="K41" si="35">2/3</f>
        <v>0.66666666666666663</v>
      </c>
      <c r="N41" s="61">
        <f t="shared" si="1"/>
        <v>0.38792330327988173</v>
      </c>
      <c r="O41" s="61">
        <f t="shared" si="2"/>
        <v>5.8898002250702887E-2</v>
      </c>
      <c r="P41" s="61">
        <f t="shared" si="3"/>
        <v>0.32817557770622147</v>
      </c>
      <c r="Q41" s="61">
        <f t="shared" si="4"/>
        <v>0.18474036630620358</v>
      </c>
      <c r="R41" s="61"/>
      <c r="S41" s="3">
        <v>5934.0722811558971</v>
      </c>
      <c r="T41" s="3">
        <f t="shared" si="5"/>
        <v>1582.3684206126752</v>
      </c>
      <c r="U41" s="3">
        <v>0.62638165666376133</v>
      </c>
      <c r="V41" s="3">
        <f t="shared" si="6"/>
        <v>0.41282682875343557</v>
      </c>
    </row>
    <row r="42" spans="1:22" x14ac:dyDescent="0.2">
      <c r="A42" s="3" t="s">
        <v>98</v>
      </c>
      <c r="B42" s="3">
        <f t="shared" si="7"/>
        <v>32</v>
      </c>
      <c r="C42" s="61" cm="1">
        <f t="array" ref="C42:G42">MMULT(C41:G41,$C$3:$G$7)</f>
        <v>0.37865192816167836</v>
      </c>
      <c r="D42" s="61">
        <v>9.679080864557113E-2</v>
      </c>
      <c r="E42" s="61">
        <v>0.33186162334325764</v>
      </c>
      <c r="F42" s="61">
        <v>0.19269563984949148</v>
      </c>
      <c r="G42" s="61">
        <v>5.7490338755729176E-2</v>
      </c>
      <c r="H42" s="61"/>
      <c r="I42" s="62">
        <f t="shared" si="0"/>
        <v>0.38833703413696569</v>
      </c>
      <c r="J42" s="62">
        <f t="shared" si="8"/>
        <v>0.98886990550481257</v>
      </c>
      <c r="K42" s="62">
        <f t="shared" ref="K42" si="36">4/3</f>
        <v>1.3333333333333333</v>
      </c>
      <c r="N42" s="61">
        <f t="shared" si="1"/>
        <v>0.37865192816167836</v>
      </c>
      <c r="O42" s="61">
        <f t="shared" si="2"/>
        <v>5.7490338755729176E-2</v>
      </c>
      <c r="P42" s="61">
        <f t="shared" si="3"/>
        <v>0.33186162334325764</v>
      </c>
      <c r="Q42" s="61">
        <f t="shared" si="4"/>
        <v>0.19269563984949148</v>
      </c>
      <c r="R42" s="61"/>
      <c r="S42" s="3">
        <v>5965.1895614951382</v>
      </c>
      <c r="T42" s="3">
        <f t="shared" si="5"/>
        <v>3088.6720298344117</v>
      </c>
      <c r="U42" s="3">
        <v>0.61717584631748557</v>
      </c>
      <c r="V42" s="3">
        <f t="shared" si="6"/>
        <v>0.81374216110376629</v>
      </c>
    </row>
    <row r="43" spans="1:22" x14ac:dyDescent="0.2">
      <c r="A43" s="3" t="s">
        <v>98</v>
      </c>
      <c r="B43" s="3">
        <f t="shared" si="7"/>
        <v>33</v>
      </c>
      <c r="C43" s="61" cm="1">
        <f t="array" ref="C43:G43">MMULT(C42:G42,$C$3:$G$7)</f>
        <v>0.36960213910960521</v>
      </c>
      <c r="D43" s="61">
        <v>9.4477506289556284E-2</v>
      </c>
      <c r="E43" s="61">
        <v>0.33523127403011221</v>
      </c>
      <c r="F43" s="61">
        <v>0.2006890805707249</v>
      </c>
      <c r="G43" s="61">
        <v>5.6116318449172899E-2</v>
      </c>
      <c r="H43" s="61"/>
      <c r="I43" s="62">
        <f t="shared" si="0"/>
        <v>0.37702624673491814</v>
      </c>
      <c r="J43" s="62">
        <f t="shared" si="8"/>
        <v>0.98913446450246911</v>
      </c>
      <c r="K43" s="62">
        <f t="shared" ref="K43" si="37">2/3</f>
        <v>0.66666666666666663</v>
      </c>
      <c r="N43" s="61">
        <f t="shared" si="1"/>
        <v>0.36960213910960521</v>
      </c>
      <c r="O43" s="61">
        <f t="shared" si="2"/>
        <v>5.6116318449172899E-2</v>
      </c>
      <c r="P43" s="61">
        <f t="shared" si="3"/>
        <v>0.33523127403011221</v>
      </c>
      <c r="Q43" s="61">
        <f t="shared" si="4"/>
        <v>0.2006890805707249</v>
      </c>
      <c r="R43" s="61"/>
      <c r="S43" s="3">
        <v>5992.1386624675852</v>
      </c>
      <c r="T43" s="3">
        <f t="shared" si="5"/>
        <v>1506.1290332168974</v>
      </c>
      <c r="U43" s="3">
        <v>0.60807590584182858</v>
      </c>
      <c r="V43" s="3">
        <f t="shared" si="6"/>
        <v>0.40097922366780725</v>
      </c>
    </row>
    <row r="44" spans="1:22" x14ac:dyDescent="0.2">
      <c r="A44" s="3" t="s">
        <v>98</v>
      </c>
      <c r="B44" s="3">
        <f t="shared" si="7"/>
        <v>34</v>
      </c>
      <c r="C44" s="61" cm="1">
        <f t="array" ref="C44:G44">MMULT(C43:G43,$C$3:$G$7)</f>
        <v>0.36076864020899452</v>
      </c>
      <c r="D44" s="61">
        <v>9.221949190523257E-2</v>
      </c>
      <c r="E44" s="61">
        <v>0.33829661222308777</v>
      </c>
      <c r="F44" s="61">
        <v>0.20871525566268379</v>
      </c>
      <c r="G44" s="61">
        <v>5.4775137257455718E-2</v>
      </c>
      <c r="H44" s="61"/>
      <c r="I44" s="62">
        <f>(1 / ((1 + ($I$3)) ^ (B44)))</f>
        <v>0.36604489974263904</v>
      </c>
      <c r="J44" s="62">
        <f t="shared" si="8"/>
        <v>0.98939276879631077</v>
      </c>
      <c r="K44" s="62">
        <f t="shared" ref="K44" si="38">4/3</f>
        <v>1.3333333333333333</v>
      </c>
      <c r="N44" s="61">
        <f t="shared" si="1"/>
        <v>0.36076864020899452</v>
      </c>
      <c r="O44" s="61">
        <f t="shared" si="2"/>
        <v>5.4775137257455718E-2</v>
      </c>
      <c r="P44" s="61">
        <f t="shared" si="3"/>
        <v>0.33829661222308777</v>
      </c>
      <c r="Q44" s="61">
        <f t="shared" si="4"/>
        <v>0.20871525566268379</v>
      </c>
      <c r="R44" s="61"/>
      <c r="S44" s="3">
        <v>6015.087012794128</v>
      </c>
      <c r="T44" s="3">
        <f t="shared" si="5"/>
        <v>2935.7225633886355</v>
      </c>
      <c r="U44" s="3">
        <v>0.59908156524946277</v>
      </c>
      <c r="V44" s="3">
        <f t="shared" si="6"/>
        <v>0.79030262476932478</v>
      </c>
    </row>
    <row r="45" spans="1:22" x14ac:dyDescent="0.2">
      <c r="A45" s="3" t="s">
        <v>98</v>
      </c>
      <c r="B45" s="3">
        <f>B44+1</f>
        <v>35</v>
      </c>
      <c r="C45" s="61" cm="1">
        <f t="array" ref="C45:G45">MMULT(C44:G44,$C$3:$G$7)</f>
        <v>0.35214626211922662</v>
      </c>
      <c r="D45" s="61">
        <v>9.0015444110616433E-2</v>
      </c>
      <c r="E45" s="61">
        <v>0.34106934209370493</v>
      </c>
      <c r="F45" s="61">
        <v>0.21676895167645063</v>
      </c>
      <c r="G45" s="61">
        <v>5.346601032472232E-2</v>
      </c>
      <c r="H45" s="61"/>
      <c r="I45" s="62">
        <f t="shared" si="0"/>
        <v>0.35538339780838735</v>
      </c>
      <c r="J45" s="62">
        <f t="shared" si="8"/>
        <v>0.98964496466699081</v>
      </c>
      <c r="K45" s="62">
        <f>2/3</f>
        <v>0.66666666666666663</v>
      </c>
      <c r="N45" s="61">
        <f t="shared" si="1"/>
        <v>0.35214626211922662</v>
      </c>
      <c r="O45" s="61">
        <f t="shared" si="2"/>
        <v>5.346601032472232E-2</v>
      </c>
      <c r="P45" s="61">
        <f t="shared" si="3"/>
        <v>0.34106934209370493</v>
      </c>
      <c r="Q45" s="61">
        <f t="shared" si="4"/>
        <v>0.21676895167645063</v>
      </c>
      <c r="R45" s="61"/>
      <c r="S45" s="3">
        <v>6034.1966969429168</v>
      </c>
      <c r="T45" s="3">
        <f t="shared" si="5"/>
        <v>1429.6355501358144</v>
      </c>
      <c r="U45" s="3">
        <v>0.59019251624904145</v>
      </c>
      <c r="V45" s="3">
        <f t="shared" si="6"/>
        <v>0.38938736792667</v>
      </c>
    </row>
    <row r="46" spans="1:22" x14ac:dyDescent="0.2">
      <c r="A46" s="3" t="s">
        <v>98</v>
      </c>
      <c r="B46" s="3">
        <f t="shared" si="7"/>
        <v>36</v>
      </c>
      <c r="C46" s="61" cm="1">
        <f t="array" ref="C46:G46">MMULT(C45:G45,$C$3:$G$7)</f>
        <v>0.34372995904778675</v>
      </c>
      <c r="D46" s="61">
        <v>8.7864073103895018E-2</v>
      </c>
      <c r="E46" s="61">
        <v>0.34356080034207392</v>
      </c>
      <c r="F46" s="61">
        <v>0.22484516750624289</v>
      </c>
      <c r="G46" s="61">
        <v>5.2188171553355485E-2</v>
      </c>
      <c r="H46" s="61"/>
      <c r="I46" s="62">
        <f t="shared" si="0"/>
        <v>0.34503242505668674</v>
      </c>
      <c r="J46" s="62">
        <f>(1 / ((1 + ($J$3)) ^ (C46)))</f>
        <v>0.98989119504930589</v>
      </c>
      <c r="K46" s="62">
        <f>4/3</f>
        <v>1.3333333333333333</v>
      </c>
      <c r="N46" s="61">
        <f t="shared" si="1"/>
        <v>0.34372995904778675</v>
      </c>
      <c r="O46" s="61">
        <f t="shared" si="2"/>
        <v>5.2188171553355485E-2</v>
      </c>
      <c r="P46" s="61">
        <f t="shared" si="3"/>
        <v>0.34356080034207392</v>
      </c>
      <c r="Q46" s="61">
        <f t="shared" si="4"/>
        <v>0.22484516750624289</v>
      </c>
      <c r="R46" s="61"/>
      <c r="S46" s="3">
        <v>6049.6246094401049</v>
      </c>
      <c r="T46" s="3">
        <f t="shared" si="5"/>
        <v>2783.0888662369744</v>
      </c>
      <c r="U46" s="3">
        <v>0.58140841404674504</v>
      </c>
      <c r="V46" s="3">
        <f t="shared" si="6"/>
        <v>0.76737475972327207</v>
      </c>
    </row>
    <row r="47" spans="1:22" x14ac:dyDescent="0.2">
      <c r="A47" s="3" t="s">
        <v>98</v>
      </c>
      <c r="B47" s="3">
        <f t="shared" si="7"/>
        <v>37</v>
      </c>
      <c r="C47" s="61" cm="1">
        <f t="array" ref="C47:G47">MMULT(C46:G46,$C$3:$G$7)</f>
        <v>0.33551480579706944</v>
      </c>
      <c r="D47" s="61">
        <v>8.5764119909120931E-2</v>
      </c>
      <c r="E47" s="61">
        <v>0.34578196671680128</v>
      </c>
      <c r="F47" s="61">
        <v>0.23293910757700681</v>
      </c>
      <c r="G47" s="61">
        <v>5.0940873155566981E-2</v>
      </c>
      <c r="H47" s="61"/>
      <c r="I47" s="62">
        <f t="shared" si="0"/>
        <v>0.33498293694823961</v>
      </c>
      <c r="J47" s="62">
        <f t="shared" si="8"/>
        <v>0.99013159960515718</v>
      </c>
      <c r="K47" s="62">
        <f>2/3</f>
        <v>0.66666666666666663</v>
      </c>
      <c r="N47" s="61">
        <f t="shared" si="1"/>
        <v>0.33551480579706944</v>
      </c>
      <c r="O47" s="61">
        <f t="shared" si="2"/>
        <v>5.0940873155566981E-2</v>
      </c>
      <c r="P47" s="61">
        <f t="shared" si="3"/>
        <v>0.34578196671680128</v>
      </c>
      <c r="Q47" s="61">
        <f t="shared" si="4"/>
        <v>0.23293910757700681</v>
      </c>
      <c r="R47" s="61"/>
      <c r="S47" s="3">
        <v>6061.5226049684252</v>
      </c>
      <c r="T47" s="3">
        <f t="shared" si="5"/>
        <v>1353.6710963936448</v>
      </c>
      <c r="U47" s="3">
        <v>0.57272887908731085</v>
      </c>
      <c r="V47" s="3">
        <f t="shared" si="6"/>
        <v>0.37805130746052512</v>
      </c>
    </row>
    <row r="48" spans="1:22" x14ac:dyDescent="0.2">
      <c r="A48" s="3" t="s">
        <v>98</v>
      </c>
      <c r="B48" s="3">
        <f t="shared" si="7"/>
        <v>38</v>
      </c>
      <c r="C48" s="61" cm="1">
        <f t="array" ref="C48:G48">MMULT(C47:G47,$C$3:$G$7)</f>
        <v>0.32749599488196923</v>
      </c>
      <c r="D48" s="61">
        <v>8.3714355639694732E-2</v>
      </c>
      <c r="E48" s="61">
        <v>0.34774347424910346</v>
      </c>
      <c r="F48" s="61">
        <v>0.24104617522923105</v>
      </c>
      <c r="G48" s="61">
        <v>4.9723385215750752E-2</v>
      </c>
      <c r="H48" s="61"/>
      <c r="I48" s="62">
        <f t="shared" si="0"/>
        <v>0.3252261523769317</v>
      </c>
      <c r="J48" s="62">
        <f t="shared" si="8"/>
        <v>0.99036631479508996</v>
      </c>
      <c r="K48" s="62">
        <f>4/3</f>
        <v>1.3333333333333333</v>
      </c>
      <c r="N48" s="61">
        <f t="shared" si="1"/>
        <v>0.32749599488196923</v>
      </c>
      <c r="O48" s="61">
        <f t="shared" si="2"/>
        <v>4.9723385215750752E-2</v>
      </c>
      <c r="P48" s="61">
        <f t="shared" si="3"/>
        <v>0.34774347424910346</v>
      </c>
      <c r="Q48" s="61">
        <f t="shared" si="4"/>
        <v>0.24104617522923105</v>
      </c>
      <c r="R48" s="61"/>
      <c r="S48" s="3">
        <v>6070.0376443634932</v>
      </c>
      <c r="T48" s="3">
        <f t="shared" si="5"/>
        <v>2632.1799838126303</v>
      </c>
      <c r="U48" s="3">
        <v>0.56415349873629195</v>
      </c>
      <c r="V48" s="3">
        <f t="shared" si="6"/>
        <v>0.74495816202962384</v>
      </c>
    </row>
    <row r="49" spans="1:22" x14ac:dyDescent="0.2">
      <c r="A49" s="3" t="s">
        <v>98</v>
      </c>
      <c r="B49" s="3">
        <f t="shared" si="7"/>
        <v>39</v>
      </c>
      <c r="C49" s="61" cm="1">
        <f t="array" ref="C49:G49">MMULT(C48:G48,$C$3:$G$7)</f>
        <v>0.31966883371645888</v>
      </c>
      <c r="D49" s="61">
        <v>8.171358077933491E-2</v>
      </c>
      <c r="E49" s="61">
        <v>0.34945561920861928</v>
      </c>
      <c r="F49" s="61">
        <v>0.24916196629558532</v>
      </c>
      <c r="G49" s="61">
        <v>4.85349952633174E-2</v>
      </c>
      <c r="H49" s="61"/>
      <c r="I49" s="62">
        <f t="shared" si="0"/>
        <v>0.31575354599702099</v>
      </c>
      <c r="J49" s="62">
        <f t="shared" si="8"/>
        <v>0.99059547394842939</v>
      </c>
      <c r="K49" s="62">
        <f t="shared" ref="K49" si="39">2/3</f>
        <v>0.66666666666666663</v>
      </c>
      <c r="N49" s="61">
        <f t="shared" si="1"/>
        <v>0.31966883371645888</v>
      </c>
      <c r="O49" s="61">
        <f t="shared" si="2"/>
        <v>4.85349952633174E-2</v>
      </c>
      <c r="P49" s="61">
        <f t="shared" si="3"/>
        <v>0.34945561920861928</v>
      </c>
      <c r="Q49" s="61">
        <f t="shared" si="4"/>
        <v>0.24916196629558532</v>
      </c>
      <c r="R49" s="61"/>
      <c r="S49" s="3">
        <v>6075.311936615477</v>
      </c>
      <c r="T49" s="3">
        <f t="shared" si="5"/>
        <v>1278.8675246829105</v>
      </c>
      <c r="U49" s="3">
        <v>0.55568182890526974</v>
      </c>
      <c r="V49" s="3">
        <f t="shared" si="6"/>
        <v>0.36697060311263047</v>
      </c>
    </row>
    <row r="50" spans="1:22" x14ac:dyDescent="0.2">
      <c r="A50" s="3" t="s">
        <v>98</v>
      </c>
      <c r="B50" s="3">
        <f t="shared" si="7"/>
        <v>40</v>
      </c>
      <c r="C50" s="61" cm="1">
        <f t="array" ref="C50:G50">MMULT(C49:G49,$C$3:$G$7)</f>
        <v>0.31202874186745577</v>
      </c>
      <c r="D50" s="61">
        <v>7.9760624480177567E-2</v>
      </c>
      <c r="E50" s="61">
        <v>0.35092837078823358</v>
      </c>
      <c r="F50" s="61">
        <v>0.25728226286413142</v>
      </c>
      <c r="G50" s="61">
        <v>4.7375007855748399E-2</v>
      </c>
      <c r="H50" s="61"/>
      <c r="I50" s="62">
        <f t="shared" si="0"/>
        <v>0.30655684077380685</v>
      </c>
      <c r="J50" s="62">
        <f t="shared" si="8"/>
        <v>0.99081920733203555</v>
      </c>
      <c r="K50" s="62">
        <f t="shared" ref="K50" si="40">4/3</f>
        <v>1.3333333333333333</v>
      </c>
      <c r="N50" s="61">
        <f t="shared" si="1"/>
        <v>0.31202874186745577</v>
      </c>
      <c r="O50" s="61">
        <f t="shared" si="2"/>
        <v>4.7375007855748399E-2</v>
      </c>
      <c r="P50" s="61">
        <f t="shared" si="3"/>
        <v>0.35092837078823358</v>
      </c>
      <c r="Q50" s="61">
        <f t="shared" si="4"/>
        <v>0.25728226286413142</v>
      </c>
      <c r="R50" s="61"/>
      <c r="S50" s="3">
        <v>6077.4830769814089</v>
      </c>
      <c r="T50" s="3">
        <f t="shared" si="5"/>
        <v>2484.1253492475939</v>
      </c>
      <c r="U50" s="3">
        <v>0.54731339562170578</v>
      </c>
      <c r="V50" s="3">
        <f t="shared" si="6"/>
        <v>0.72305149974947103</v>
      </c>
    </row>
    <row r="51" spans="1:22" x14ac:dyDescent="0.2">
      <c r="A51" s="3" t="s">
        <v>98</v>
      </c>
      <c r="B51" s="3">
        <f t="shared" si="7"/>
        <v>41</v>
      </c>
      <c r="C51" s="61" cm="1">
        <f t="array" ref="C51:G51">MMULT(C50:G50,$C$3:$G$7)</f>
        <v>0.30457124837434341</v>
      </c>
      <c r="D51" s="61">
        <v>7.7854343877624868E-2</v>
      </c>
      <c r="E51" s="61">
        <v>0.35217138052503688</v>
      </c>
      <c r="F51" s="61">
        <v>0.26540302722299314</v>
      </c>
      <c r="G51" s="61">
        <v>4.6242744171620276E-2</v>
      </c>
      <c r="H51" s="61"/>
      <c r="I51" s="62">
        <f t="shared" si="0"/>
        <v>0.29762800075126877</v>
      </c>
      <c r="J51" s="62">
        <f t="shared" si="8"/>
        <v>0.99103764221769886</v>
      </c>
      <c r="K51" s="62">
        <f t="shared" ref="K51" si="41">2/3</f>
        <v>0.66666666666666663</v>
      </c>
      <c r="N51" s="61">
        <f t="shared" si="1"/>
        <v>0.30457124837434341</v>
      </c>
      <c r="O51" s="61">
        <f t="shared" si="2"/>
        <v>4.6242744171620276E-2</v>
      </c>
      <c r="P51" s="61">
        <f t="shared" si="3"/>
        <v>0.35217138052503688</v>
      </c>
      <c r="Q51" s="61">
        <f t="shared" si="4"/>
        <v>0.26540302722299314</v>
      </c>
      <c r="R51" s="61"/>
      <c r="S51" s="3">
        <v>6076.6841813107212</v>
      </c>
      <c r="T51" s="3">
        <f t="shared" si="5"/>
        <v>1205.7275760535802</v>
      </c>
      <c r="U51" s="3">
        <v>0.53904769654508045</v>
      </c>
      <c r="V51" s="3">
        <f t="shared" si="6"/>
        <v>0.35614437215127875</v>
      </c>
    </row>
    <row r="52" spans="1:22" x14ac:dyDescent="0.2">
      <c r="A52" s="3" t="s">
        <v>98</v>
      </c>
      <c r="B52" s="3">
        <f t="shared" si="7"/>
        <v>42</v>
      </c>
      <c r="C52" s="61" cm="1">
        <f t="array" ref="C52:G52">MMULT(C51:G51,$C$3:$G$7)</f>
        <v>0.29729198913256727</v>
      </c>
      <c r="D52" s="61">
        <v>7.5993623421556217E-2</v>
      </c>
      <c r="E52" s="61">
        <v>0.35319399146436847</v>
      </c>
      <c r="F52" s="61">
        <v>0.27352039598150635</v>
      </c>
      <c r="G52" s="61">
        <v>4.513754161335784E-2</v>
      </c>
      <c r="H52" s="61"/>
      <c r="I52" s="62">
        <f t="shared" si="0"/>
        <v>0.28895922403035801</v>
      </c>
      <c r="J52" s="62">
        <f t="shared" si="8"/>
        <v>0.99125090294819029</v>
      </c>
      <c r="K52" s="62">
        <f t="shared" ref="K52" si="42">4/3</f>
        <v>1.3333333333333333</v>
      </c>
      <c r="N52" s="61">
        <f t="shared" si="1"/>
        <v>0.29729198913256727</v>
      </c>
      <c r="O52" s="61">
        <f t="shared" si="2"/>
        <v>4.513754161335784E-2</v>
      </c>
      <c r="P52" s="61">
        <f t="shared" si="3"/>
        <v>0.35319399146436847</v>
      </c>
      <c r="Q52" s="61">
        <f t="shared" si="4"/>
        <v>0.27352039598150635</v>
      </c>
      <c r="R52" s="61"/>
      <c r="S52" s="3">
        <v>6073.0440166840926</v>
      </c>
      <c r="T52" s="3">
        <f t="shared" si="5"/>
        <v>2339.8161154176587</v>
      </c>
      <c r="U52" s="3">
        <v>0.53088420243091861</v>
      </c>
      <c r="V52" s="3">
        <f t="shared" si="6"/>
        <v>0.70165259336077057</v>
      </c>
    </row>
    <row r="53" spans="1:22" x14ac:dyDescent="0.2">
      <c r="A53" s="3" t="s">
        <v>98</v>
      </c>
      <c r="B53" s="3">
        <f t="shared" si="7"/>
        <v>43</v>
      </c>
      <c r="C53" s="61" cm="1">
        <f t="array" ref="C53:G53">MMULT(C52:G52,$C$3:$G$7)</f>
        <v>0.29018670433976779</v>
      </c>
      <c r="D53" s="61">
        <v>7.4177374223517167E-2</v>
      </c>
      <c r="E53" s="61">
        <v>0.35400524707371039</v>
      </c>
      <c r="F53" s="61">
        <v>0.28163067436300293</v>
      </c>
      <c r="G53" s="61">
        <v>4.4058753419482892E-2</v>
      </c>
      <c r="H53" s="61"/>
      <c r="I53" s="62">
        <f t="shared" si="0"/>
        <v>0.28054293595180391</v>
      </c>
      <c r="J53" s="62">
        <f t="shared" si="8"/>
        <v>0.99145911100199402</v>
      </c>
      <c r="K53" s="62">
        <f>2/3</f>
        <v>0.66666666666666663</v>
      </c>
      <c r="N53" s="61">
        <f t="shared" si="1"/>
        <v>0.29018670433976779</v>
      </c>
      <c r="O53" s="61">
        <f t="shared" si="2"/>
        <v>4.4058753419482892E-2</v>
      </c>
      <c r="P53" s="61">
        <f t="shared" si="3"/>
        <v>0.35400524707371039</v>
      </c>
      <c r="Q53" s="61">
        <f t="shared" si="4"/>
        <v>0.28163067436300293</v>
      </c>
      <c r="R53" s="61"/>
      <c r="S53" s="3">
        <v>6066.6871284631234</v>
      </c>
      <c r="T53" s="3">
        <f t="shared" si="5"/>
        <v>1134.6441456800421</v>
      </c>
      <c r="U53" s="3">
        <v>0.52282235854426085</v>
      </c>
      <c r="V53" s="3">
        <f t="shared" si="6"/>
        <v>0.34557132720950573</v>
      </c>
    </row>
    <row r="54" spans="1:22" x14ac:dyDescent="0.2">
      <c r="A54" s="3" t="s">
        <v>98</v>
      </c>
      <c r="B54" s="3">
        <f t="shared" si="7"/>
        <v>44</v>
      </c>
      <c r="C54" s="61" cm="1">
        <f t="array" ref="C54:G54">MMULT(C53:G53,$C$3:$G$7)</f>
        <v>0.28325123600295354</v>
      </c>
      <c r="D54" s="61">
        <v>7.2404533419507797E-2</v>
      </c>
      <c r="E54" s="61">
        <v>0.35461389991302722</v>
      </c>
      <c r="F54" s="61">
        <v>0.28973033066450965</v>
      </c>
      <c r="G54" s="61">
        <v>4.3005748286130588E-2</v>
      </c>
      <c r="H54" s="61"/>
      <c r="I54" s="62">
        <f t="shared" si="0"/>
        <v>0.27237178247747956</v>
      </c>
      <c r="J54" s="62">
        <f t="shared" si="8"/>
        <v>0.9916623850567351</v>
      </c>
      <c r="K54" s="62">
        <f>4/3</f>
        <v>1.3333333333333333</v>
      </c>
      <c r="N54" s="61">
        <f t="shared" si="1"/>
        <v>0.28325123600295354</v>
      </c>
      <c r="O54" s="61">
        <f t="shared" si="2"/>
        <v>4.3005748286130588E-2</v>
      </c>
      <c r="P54" s="61">
        <f t="shared" si="3"/>
        <v>0.35461389991302722</v>
      </c>
      <c r="Q54" s="61">
        <f t="shared" si="4"/>
        <v>0.28973033066450965</v>
      </c>
      <c r="R54" s="61"/>
      <c r="S54" s="3">
        <v>6057.7339638458379</v>
      </c>
      <c r="T54" s="3">
        <f t="shared" si="5"/>
        <v>2199.9410633427447</v>
      </c>
      <c r="U54" s="3">
        <v>0.51486158602409804</v>
      </c>
      <c r="V54" s="3">
        <f t="shared" si="6"/>
        <v>0.68075849116100062</v>
      </c>
    </row>
    <row r="55" spans="1:22" x14ac:dyDescent="0.2">
      <c r="A55" s="3" t="s">
        <v>98</v>
      </c>
      <c r="B55" s="3">
        <f t="shared" si="7"/>
        <v>45</v>
      </c>
      <c r="C55" s="61" cm="1">
        <f t="array" ref="C55:G55">MMULT(C54:G54,$C$3:$G$7)</f>
        <v>0.27648152550525407</v>
      </c>
      <c r="D55" s="61">
        <v>7.0674063547998933E-2</v>
      </c>
      <c r="E55" s="61">
        <v>0.35502842006797636</v>
      </c>
      <c r="F55" s="61">
        <v>0.29781599087876887</v>
      </c>
      <c r="G55" s="61">
        <v>4.197790999761198E-2</v>
      </c>
      <c r="H55" s="61"/>
      <c r="I55" s="62">
        <f t="shared" si="0"/>
        <v>0.26443862376454325</v>
      </c>
      <c r="J55" s="62">
        <f t="shared" si="8"/>
        <v>0.99186084105132744</v>
      </c>
      <c r="K55" s="62">
        <f>2/3</f>
        <v>0.66666666666666663</v>
      </c>
      <c r="N55" s="61">
        <f t="shared" si="1"/>
        <v>0.27648152550525407</v>
      </c>
      <c r="O55" s="61">
        <f t="shared" si="2"/>
        <v>4.197790999761198E-2</v>
      </c>
      <c r="P55" s="61">
        <f t="shared" si="3"/>
        <v>0.35502842006797636</v>
      </c>
      <c r="Q55" s="61">
        <f t="shared" si="4"/>
        <v>0.29781599087876887</v>
      </c>
      <c r="R55" s="61"/>
      <c r="S55" s="3">
        <v>6046.3009920206014</v>
      </c>
      <c r="T55" s="3">
        <f t="shared" si="5"/>
        <v>1065.9170087974135</v>
      </c>
      <c r="U55" s="3">
        <v>0.5070012832002414</v>
      </c>
      <c r="V55" s="3">
        <f t="shared" si="6"/>
        <v>0.33524981277939575</v>
      </c>
    </row>
    <row r="56" spans="1:22" x14ac:dyDescent="0.2">
      <c r="A56" s="3" t="s">
        <v>98</v>
      </c>
      <c r="B56" s="3">
        <f t="shared" si="7"/>
        <v>46</v>
      </c>
      <c r="C56" s="61" cm="1">
        <f t="array" ref="C56:G56">MMULT(C55:G55,$C$3:$G$7)</f>
        <v>0.26987361123082787</v>
      </c>
      <c r="D56" s="61">
        <v>6.8984951942813205E-2</v>
      </c>
      <c r="E56" s="61">
        <v>0.35525700335224791</v>
      </c>
      <c r="F56" s="61">
        <v>0.30588443347410921</v>
      </c>
      <c r="G56" s="61">
        <v>4.0974637065806153E-2</v>
      </c>
      <c r="H56" s="61"/>
      <c r="I56" s="62">
        <f t="shared" si="0"/>
        <v>0.25673652792674101</v>
      </c>
      <c r="J56" s="62">
        <f t="shared" si="8"/>
        <v>0.99205459224685844</v>
      </c>
      <c r="K56" s="62">
        <f>4/3</f>
        <v>1.3333333333333333</v>
      </c>
      <c r="N56" s="61">
        <f t="shared" si="1"/>
        <v>0.26987361123082787</v>
      </c>
      <c r="O56" s="61">
        <f t="shared" si="2"/>
        <v>4.0974637065806153E-2</v>
      </c>
      <c r="P56" s="61">
        <f t="shared" si="3"/>
        <v>0.35525700335224791</v>
      </c>
      <c r="Q56" s="61">
        <f t="shared" si="4"/>
        <v>0.30588443347410921</v>
      </c>
      <c r="R56" s="61"/>
      <c r="S56" s="3">
        <v>6032.5008210085989</v>
      </c>
      <c r="T56" s="3">
        <f t="shared" si="5"/>
        <v>2065.0177540012828</v>
      </c>
      <c r="U56" s="3">
        <v>0.49924082686406168</v>
      </c>
      <c r="V56" s="3">
        <f t="shared" si="6"/>
        <v>0.66036553990348146</v>
      </c>
    </row>
    <row r="57" spans="1:22" x14ac:dyDescent="0.2">
      <c r="A57" s="3" t="s">
        <v>98</v>
      </c>
      <c r="B57" s="3">
        <f t="shared" si="7"/>
        <v>47</v>
      </c>
      <c r="C57" s="61" cm="1">
        <f t="array" ref="C57:G57">MMULT(C56:G56,$C$3:$G$7)</f>
        <v>0.2634236262465357</v>
      </c>
      <c r="D57" s="61">
        <v>6.7336210140515912E-2</v>
      </c>
      <c r="E57" s="61">
        <v>0.35530757928513362</v>
      </c>
      <c r="F57" s="61">
        <v>0.3139325843278129</v>
      </c>
      <c r="G57" s="61">
        <v>3.9995342378170956E-2</v>
      </c>
      <c r="H57" s="61"/>
      <c r="I57" s="62">
        <f t="shared" si="0"/>
        <v>0.24925876497741845</v>
      </c>
      <c r="J57" s="62">
        <f t="shared" si="8"/>
        <v>0.99224374928623027</v>
      </c>
      <c r="K57" s="62">
        <f t="shared" ref="K57" si="43">2/3</f>
        <v>0.66666666666666663</v>
      </c>
      <c r="N57" s="61">
        <f t="shared" si="1"/>
        <v>0.2634236262465357</v>
      </c>
      <c r="O57" s="61">
        <f t="shared" si="2"/>
        <v>3.9995342378170956E-2</v>
      </c>
      <c r="P57" s="61">
        <f t="shared" si="3"/>
        <v>0.35530757928513362</v>
      </c>
      <c r="Q57" s="61">
        <f t="shared" si="4"/>
        <v>0.3139325843278129</v>
      </c>
      <c r="R57" s="61"/>
      <c r="S57" s="3">
        <v>6016.4423112827599</v>
      </c>
      <c r="T57" s="3">
        <f t="shared" si="5"/>
        <v>999.76732004548376</v>
      </c>
      <c r="U57" s="3">
        <v>0.49157957349448944</v>
      </c>
      <c r="V57" s="3">
        <f t="shared" si="6"/>
        <v>0.32517783938446548</v>
      </c>
    </row>
    <row r="58" spans="1:22" x14ac:dyDescent="0.2">
      <c r="A58" s="3" t="s">
        <v>98</v>
      </c>
      <c r="B58" s="3">
        <f t="shared" si="7"/>
        <v>48</v>
      </c>
      <c r="C58" s="61" cm="1">
        <f t="array" ref="C58:G58">MMULT(C57:G57,$C$3:$G$7)</f>
        <v>0.25712779603902175</v>
      </c>
      <c r="D58" s="61">
        <v>6.5726873301969108E-2</v>
      </c>
      <c r="E58" s="61">
        <v>0.35518781885026446</v>
      </c>
      <c r="F58" s="61">
        <v>0.32195751180874277</v>
      </c>
      <c r="G58" s="61">
        <v>3.9039452854166413E-2</v>
      </c>
      <c r="H58" s="61"/>
      <c r="I58" s="62">
        <f t="shared" si="0"/>
        <v>0.24199880094894996</v>
      </c>
      <c r="J58" s="62">
        <f t="shared" si="8"/>
        <v>0.9924284202525816</v>
      </c>
      <c r="K58" s="62">
        <f t="shared" ref="K58" si="44">4/3</f>
        <v>1.3333333333333333</v>
      </c>
      <c r="N58" s="61">
        <f t="shared" si="1"/>
        <v>0.25712779603902175</v>
      </c>
      <c r="O58" s="61">
        <f t="shared" si="2"/>
        <v>3.9039452854166413E-2</v>
      </c>
      <c r="P58" s="61">
        <f t="shared" si="3"/>
        <v>0.35518781885026446</v>
      </c>
      <c r="Q58" s="61">
        <f t="shared" si="4"/>
        <v>0.32195751180874277</v>
      </c>
      <c r="R58" s="61"/>
      <c r="S58" s="3">
        <v>5998.2306862486757</v>
      </c>
      <c r="T58" s="3">
        <f t="shared" si="5"/>
        <v>1935.4195118498355</v>
      </c>
      <c r="U58" s="3">
        <v>0.48401686044063086</v>
      </c>
      <c r="V58" s="3">
        <f t="shared" si="6"/>
        <v>0.64046945091027929</v>
      </c>
    </row>
    <row r="59" spans="1:22" x14ac:dyDescent="0.2">
      <c r="A59" s="3" t="s">
        <v>98</v>
      </c>
      <c r="B59" s="3">
        <f t="shared" si="7"/>
        <v>49</v>
      </c>
      <c r="C59" s="61" cm="1">
        <f t="array" ref="C59:G59">MMULT(C58:G58,$C$3:$G$7)</f>
        <v>0.25098243630587885</v>
      </c>
      <c r="D59" s="61">
        <v>6.415599964771046E-2</v>
      </c>
      <c r="E59" s="61">
        <v>0.35490514204130569</v>
      </c>
      <c r="F59" s="61">
        <v>0.32995642200510306</v>
      </c>
      <c r="G59" s="61">
        <v>3.8106409109889473E-2</v>
      </c>
      <c r="H59" s="61"/>
      <c r="I59" s="62">
        <f t="shared" si="0"/>
        <v>0.2349502921834466</v>
      </c>
      <c r="J59" s="62">
        <f t="shared" si="8"/>
        <v>0.99260871072650447</v>
      </c>
      <c r="K59" s="62">
        <f t="shared" ref="K59" si="45">2/3</f>
        <v>0.66666666666666663</v>
      </c>
      <c r="N59" s="61">
        <f t="shared" si="1"/>
        <v>0.25098243630587885</v>
      </c>
      <c r="O59" s="61">
        <f t="shared" si="2"/>
        <v>3.8106409109889473E-2</v>
      </c>
      <c r="P59" s="61">
        <f t="shared" si="3"/>
        <v>0.35490514204130569</v>
      </c>
      <c r="Q59" s="61">
        <f t="shared" si="4"/>
        <v>0.32995642200510306</v>
      </c>
      <c r="R59" s="61"/>
      <c r="S59" s="3">
        <v>5977.967639670901</v>
      </c>
      <c r="T59" s="3">
        <f t="shared" si="5"/>
        <v>936.35016240257778</v>
      </c>
      <c r="U59" s="3">
        <v>0.47655200706231449</v>
      </c>
      <c r="V59" s="3">
        <f t="shared" si="6"/>
        <v>0.31535311554950135</v>
      </c>
    </row>
    <row r="60" spans="1:22" x14ac:dyDescent="0.2">
      <c r="A60" s="3" t="s">
        <v>98</v>
      </c>
      <c r="B60" s="3">
        <f t="shared" si="7"/>
        <v>50</v>
      </c>
      <c r="C60" s="61" cm="1">
        <f t="array" ref="C60:G60">MMULT(C59:G59,$C$3:$G$7)</f>
        <v>0.24498395079960486</v>
      </c>
      <c r="D60" s="61">
        <v>6.2622669906826564E-2</v>
      </c>
      <c r="E60" s="61">
        <v>0.3544667252002473</v>
      </c>
      <c r="F60" s="61">
        <v>0.33792665409331929</v>
      </c>
      <c r="G60" s="61">
        <v>3.7195665130724163E-2</v>
      </c>
      <c r="H60" s="61"/>
      <c r="I60" s="62">
        <f t="shared" si="0"/>
        <v>0.22810707978975397</v>
      </c>
      <c r="J60" s="62">
        <f t="shared" si="8"/>
        <v>0.99278472384207828</v>
      </c>
      <c r="K60" s="62">
        <f t="shared" ref="K60" si="46">4/3</f>
        <v>1.3333333333333333</v>
      </c>
      <c r="N60" s="61">
        <f t="shared" si="1"/>
        <v>0.24498395079960486</v>
      </c>
      <c r="O60" s="61">
        <f t="shared" si="2"/>
        <v>3.7195665130724163E-2</v>
      </c>
      <c r="P60" s="61">
        <f t="shared" si="3"/>
        <v>0.3544667252002473</v>
      </c>
      <c r="Q60" s="61">
        <f t="shared" si="4"/>
        <v>0.33792665409331929</v>
      </c>
      <c r="R60" s="61"/>
      <c r="S60" s="3">
        <v>5955.7514401258159</v>
      </c>
      <c r="T60" s="3">
        <f t="shared" si="5"/>
        <v>1811.3987586142955</v>
      </c>
      <c r="U60" s="3">
        <v>0.46918431582984843</v>
      </c>
      <c r="V60" s="3">
        <f t="shared" si="6"/>
        <v>0.6210653618962273</v>
      </c>
    </row>
    <row r="61" spans="1:22" x14ac:dyDescent="0.2">
      <c r="A61" s="3" t="s">
        <v>98</v>
      </c>
      <c r="B61" s="3">
        <f t="shared" si="7"/>
        <v>51</v>
      </c>
      <c r="C61" s="61" cm="1">
        <f t="array" ref="C61:G61">MMULT(C60:G60,$C$3:$G$7)</f>
        <v>0.23912882922308862</v>
      </c>
      <c r="D61" s="61">
        <v>6.1125986778998165E-2</v>
      </c>
      <c r="E61" s="61">
        <v>0.35387950815378288</v>
      </c>
      <c r="F61" s="61">
        <v>0.34586567584412836</v>
      </c>
      <c r="G61" s="61">
        <v>3.6306687951815318E-2</v>
      </c>
      <c r="H61" s="61"/>
      <c r="I61" s="62">
        <f t="shared" si="0"/>
        <v>0.22146318426189707</v>
      </c>
      <c r="J61" s="62">
        <f t="shared" si="8"/>
        <v>0.99295656034174196</v>
      </c>
      <c r="K61" s="62">
        <f t="shared" ref="K61" si="47">2/3</f>
        <v>0.66666666666666663</v>
      </c>
      <c r="N61" s="61">
        <f t="shared" si="1"/>
        <v>0.23912882922308862</v>
      </c>
      <c r="O61" s="61">
        <f t="shared" si="2"/>
        <v>3.6306687951815318E-2</v>
      </c>
      <c r="P61" s="61">
        <f t="shared" si="3"/>
        <v>0.35387950815378288</v>
      </c>
      <c r="Q61" s="61">
        <f t="shared" si="4"/>
        <v>0.34586567584412836</v>
      </c>
      <c r="R61" s="61"/>
      <c r="S61" s="3">
        <v>5931.677032560181</v>
      </c>
      <c r="T61" s="3">
        <f t="shared" si="5"/>
        <v>875.76538909595877</v>
      </c>
      <c r="U61" s="3">
        <v>0.46191307338422871</v>
      </c>
      <c r="V61" s="3">
        <f t="shared" si="6"/>
        <v>0.30577307768299089</v>
      </c>
    </row>
    <row r="62" spans="1:22" x14ac:dyDescent="0.2">
      <c r="A62" s="3" t="s">
        <v>98</v>
      </c>
      <c r="B62" s="3">
        <f t="shared" si="7"/>
        <v>52</v>
      </c>
      <c r="C62" s="61" cm="1">
        <f t="array" ref="C62:G62">MMULT(C61:G61,$C$3:$G$7)</f>
        <v>0.2334136451753937</v>
      </c>
      <c r="D62" s="61">
        <v>5.9665074409402503E-2</v>
      </c>
      <c r="E62" s="61">
        <v>0.35315020115312751</v>
      </c>
      <c r="F62" s="61">
        <v>0.3537710792620743</v>
      </c>
      <c r="G62" s="61">
        <v>3.5438957346179009E-2</v>
      </c>
      <c r="H62" s="61"/>
      <c r="I62" s="62">
        <f t="shared" si="0"/>
        <v>0.215012800254269</v>
      </c>
      <c r="J62" s="62">
        <f t="shared" si="8"/>
        <v>0.99312431863002137</v>
      </c>
      <c r="K62" s="62">
        <f t="shared" ref="K62" si="48">4/3</f>
        <v>1.3333333333333333</v>
      </c>
      <c r="N62" s="61">
        <f t="shared" si="1"/>
        <v>0.2334136451753937</v>
      </c>
      <c r="O62" s="61">
        <f t="shared" si="2"/>
        <v>3.5438957346179009E-2</v>
      </c>
      <c r="P62" s="61">
        <f t="shared" si="3"/>
        <v>0.35315020115312751</v>
      </c>
      <c r="Q62" s="61">
        <f t="shared" si="4"/>
        <v>0.3537710792620743</v>
      </c>
      <c r="R62" s="61"/>
      <c r="S62" s="3">
        <v>5905.8361370324164</v>
      </c>
      <c r="T62" s="3">
        <f t="shared" si="5"/>
        <v>1693.1071542215927</v>
      </c>
      <c r="U62" s="3">
        <v>0.4547375515590093</v>
      </c>
      <c r="V62" s="3">
        <f t="shared" si="6"/>
        <v>0.60214789473003372</v>
      </c>
    </row>
    <row r="63" spans="1:22" x14ac:dyDescent="0.2">
      <c r="A63" s="3" t="s">
        <v>98</v>
      </c>
      <c r="B63" s="3">
        <f t="shared" si="7"/>
        <v>53</v>
      </c>
      <c r="C63" s="61" cm="1">
        <f t="array" ref="C63:G63">MMULT(C62:G62,$C$3:$G$7)</f>
        <v>0.22783505414663821</v>
      </c>
      <c r="D63" s="61">
        <v>5.8239077876165515E-2</v>
      </c>
      <c r="E63" s="61">
        <v>0.35228529162248801</v>
      </c>
      <c r="F63" s="61">
        <v>0.36164057635470626</v>
      </c>
      <c r="G63" s="61">
        <v>3.4591965520267179E-2</v>
      </c>
      <c r="H63" s="61"/>
      <c r="I63" s="62">
        <f t="shared" si="0"/>
        <v>0.20875029150899907</v>
      </c>
      <c r="J63" s="62">
        <f t="shared" si="8"/>
        <v>0.993288094826134</v>
      </c>
      <c r="K63" s="62">
        <f t="shared" ref="K63" si="49">2/3</f>
        <v>0.66666666666666663</v>
      </c>
      <c r="N63" s="61">
        <f t="shared" si="1"/>
        <v>0.22783505414663821</v>
      </c>
      <c r="O63" s="61">
        <f t="shared" si="2"/>
        <v>3.4591965520267179E-2</v>
      </c>
      <c r="P63" s="61">
        <f t="shared" si="3"/>
        <v>0.35228529162248801</v>
      </c>
      <c r="Q63" s="61">
        <f t="shared" si="4"/>
        <v>0.36164057635470626</v>
      </c>
      <c r="R63" s="61"/>
      <c r="S63" s="3">
        <v>5878.317344711666</v>
      </c>
      <c r="T63" s="3">
        <f t="shared" si="5"/>
        <v>818.06697286064377</v>
      </c>
      <c r="U63" s="3">
        <v>0.44765700836500638</v>
      </c>
      <c r="V63" s="3">
        <f t="shared" si="6"/>
        <v>0.29643491798296256</v>
      </c>
    </row>
    <row r="64" spans="1:22" x14ac:dyDescent="0.2">
      <c r="A64" s="3" t="s">
        <v>98</v>
      </c>
      <c r="B64" s="3">
        <f t="shared" si="7"/>
        <v>54</v>
      </c>
      <c r="C64" s="61" cm="1">
        <f t="array" ref="C64:G64">MMULT(C63:G63,$C$3:$G$7)</f>
        <v>0.22238979156079669</v>
      </c>
      <c r="D64" s="61">
        <v>5.6847162690063874E-2</v>
      </c>
      <c r="E64" s="61">
        <v>0.35129105072126304</v>
      </c>
      <c r="F64" s="61">
        <v>0.36947199502787437</v>
      </c>
      <c r="G64" s="61">
        <v>3.376521681680824E-2</v>
      </c>
      <c r="H64" s="61"/>
      <c r="I64" s="62">
        <f t="shared" si="0"/>
        <v>0.20267018593106703</v>
      </c>
      <c r="J64" s="62">
        <f t="shared" si="8"/>
        <v>0.99344798281548785</v>
      </c>
      <c r="K64" s="62">
        <f t="shared" ref="K64" si="50">4/3</f>
        <v>1.3333333333333333</v>
      </c>
      <c r="N64" s="61">
        <f t="shared" si="1"/>
        <v>0.22238979156079669</v>
      </c>
      <c r="O64" s="61">
        <f t="shared" si="2"/>
        <v>3.376521681680824E-2</v>
      </c>
      <c r="P64" s="61">
        <f t="shared" si="3"/>
        <v>0.35129105072126304</v>
      </c>
      <c r="Q64" s="61">
        <f t="shared" si="4"/>
        <v>0.36947199502787437</v>
      </c>
      <c r="R64" s="61"/>
      <c r="S64" s="3">
        <v>5849.206211207772</v>
      </c>
      <c r="T64" s="3">
        <f t="shared" si="5"/>
        <v>1580.612947166175</v>
      </c>
      <c r="U64" s="3">
        <v>0.4406706889389761</v>
      </c>
      <c r="V64" s="3">
        <f t="shared" si="6"/>
        <v>0.58371120934978282</v>
      </c>
    </row>
    <row r="65" spans="1:22" x14ac:dyDescent="0.2">
      <c r="A65" s="3" t="s">
        <v>98</v>
      </c>
      <c r="B65" s="3">
        <f>B64+1</f>
        <v>55</v>
      </c>
      <c r="C65" s="61" cm="1">
        <f t="array" ref="C65:G65">MMULT(C64:G64,$C$3:$G$7)</f>
        <v>0.2170746708652794</v>
      </c>
      <c r="D65" s="61">
        <v>5.5488514306184275E-2</v>
      </c>
      <c r="E65" s="61">
        <v>0.3501735397249191</v>
      </c>
      <c r="F65" s="61">
        <v>0.37726327510361524</v>
      </c>
      <c r="G65" s="61">
        <v>3.2958227424749818E-2</v>
      </c>
      <c r="H65" s="61"/>
      <c r="I65" s="62">
        <f t="shared" si="0"/>
        <v>0.19676717080686118</v>
      </c>
      <c r="J65" s="62">
        <f t="shared" si="8"/>
        <v>0.9936040743000959</v>
      </c>
      <c r="K65" s="62">
        <f t="shared" ref="K65" si="51">2/3</f>
        <v>0.66666666666666663</v>
      </c>
      <c r="N65" s="61">
        <f t="shared" si="1"/>
        <v>0.2170746708652794</v>
      </c>
      <c r="O65" s="61">
        <f t="shared" si="2"/>
        <v>3.2958227424749818E-2</v>
      </c>
      <c r="P65" s="61">
        <f t="shared" si="3"/>
        <v>0.3501735397249191</v>
      </c>
      <c r="Q65" s="61">
        <f t="shared" si="4"/>
        <v>0.37726327510361524</v>
      </c>
      <c r="R65" s="61"/>
      <c r="S65" s="3">
        <v>5818.5853473033449</v>
      </c>
      <c r="T65" s="3">
        <f t="shared" si="5"/>
        <v>763.27105125809123</v>
      </c>
      <c r="U65" s="3">
        <v>0.43377782645737717</v>
      </c>
      <c r="V65" s="3">
        <f t="shared" si="6"/>
        <v>0.2873356104727266</v>
      </c>
    </row>
    <row r="66" spans="1:22" x14ac:dyDescent="0.2">
      <c r="A66" s="3" t="s">
        <v>98</v>
      </c>
      <c r="B66" s="3">
        <f t="shared" si="7"/>
        <v>56</v>
      </c>
      <c r="C66" s="61" cm="1">
        <f t="array" ref="C66:G66">MMULT(C65:G65,$C$3:$G$7)</f>
        <v>0.2118865816661705</v>
      </c>
      <c r="D66" s="61">
        <v>5.4162337647253957E-2</v>
      </c>
      <c r="E66" s="61">
        <v>0.34893861622936179</v>
      </c>
      <c r="F66" s="61">
        <v>0.38501246445721177</v>
      </c>
      <c r="G66" s="61">
        <v>3.2170525096133877E-2</v>
      </c>
      <c r="H66" s="61"/>
      <c r="I66" s="62">
        <f t="shared" si="0"/>
        <v>0.19103608816200118</v>
      </c>
      <c r="J66" s="62">
        <f t="shared" si="8"/>
        <v>0.99375645884792474</v>
      </c>
      <c r="K66" s="62">
        <f t="shared" ref="K66" si="52">4/3</f>
        <v>1.3333333333333333</v>
      </c>
      <c r="N66" s="61">
        <f t="shared" si="1"/>
        <v>0.2118865816661705</v>
      </c>
      <c r="O66" s="61">
        <f t="shared" si="2"/>
        <v>3.2170525096133877E-2</v>
      </c>
      <c r="P66" s="61">
        <f t="shared" si="3"/>
        <v>0.34893861622936179</v>
      </c>
      <c r="Q66" s="61">
        <f t="shared" si="4"/>
        <v>0.38501246445721177</v>
      </c>
      <c r="R66" s="61"/>
      <c r="S66" s="3">
        <v>5786.5345071573029</v>
      </c>
      <c r="T66" s="3">
        <f t="shared" si="5"/>
        <v>1473.9158883490195</v>
      </c>
      <c r="U66" s="3">
        <v>0.42697764301629182</v>
      </c>
      <c r="V66" s="3">
        <f t="shared" si="6"/>
        <v>0.56574905404147124</v>
      </c>
    </row>
    <row r="67" spans="1:22" x14ac:dyDescent="0.2">
      <c r="A67" s="3" t="s">
        <v>98</v>
      </c>
      <c r="B67" s="3">
        <f t="shared" si="7"/>
        <v>57</v>
      </c>
      <c r="C67" s="61" cm="1">
        <f t="array" ref="C67:G67">MMULT(C66:G66,$C$3:$G$7)</f>
        <v>0.20682248790803415</v>
      </c>
      <c r="D67" s="61">
        <v>5.28678566383637E-2</v>
      </c>
      <c r="E67" s="61">
        <v>0.34759194018349576</v>
      </c>
      <c r="F67" s="61">
        <v>0.39271771527010441</v>
      </c>
      <c r="G67" s="61">
        <v>3.1401648869738501E-2</v>
      </c>
      <c r="H67" s="61"/>
      <c r="I67" s="62">
        <f t="shared" si="0"/>
        <v>0.18547193025437006</v>
      </c>
      <c r="J67" s="62">
        <f t="shared" si="8"/>
        <v>0.99390522394119485</v>
      </c>
      <c r="K67" s="62">
        <f t="shared" ref="K67" si="53">2/3</f>
        <v>0.66666666666666663</v>
      </c>
      <c r="N67" s="61">
        <f t="shared" si="1"/>
        <v>0.20682248790803415</v>
      </c>
      <c r="O67" s="61">
        <f t="shared" si="2"/>
        <v>3.1401648869738501E-2</v>
      </c>
      <c r="P67" s="61">
        <f t="shared" si="3"/>
        <v>0.34759194018349576</v>
      </c>
      <c r="Q67" s="61">
        <f t="shared" si="4"/>
        <v>0.39271771527010441</v>
      </c>
      <c r="R67" s="61"/>
      <c r="S67" s="3">
        <v>5753.1306740474593</v>
      </c>
      <c r="T67" s="3">
        <f t="shared" si="5"/>
        <v>711.36283408080487</v>
      </c>
      <c r="U67" s="3">
        <v>0.42026935047855485</v>
      </c>
      <c r="V67" s="3">
        <f t="shared" si="6"/>
        <v>0.27847193526867237</v>
      </c>
    </row>
    <row r="68" spans="1:22" x14ac:dyDescent="0.2">
      <c r="A68" s="3" t="s">
        <v>98</v>
      </c>
      <c r="B68" s="3">
        <f t="shared" si="7"/>
        <v>58</v>
      </c>
      <c r="C68" s="61" cm="1">
        <f t="array" ref="C68:G68">MMULT(C67:G67,$C$3:$G$7)</f>
        <v>0.20187942609722326</v>
      </c>
      <c r="D68" s="61">
        <v>5.1604313752810931E-2</v>
      </c>
      <c r="E68" s="61">
        <v>0.34613897975454522</v>
      </c>
      <c r="F68" s="61">
        <v>0.40037728039541859</v>
      </c>
      <c r="G68" s="61">
        <v>3.065114880132468E-2</v>
      </c>
      <c r="H68" s="61"/>
      <c r="I68" s="62">
        <f t="shared" si="0"/>
        <v>0.18006983519841754</v>
      </c>
      <c r="J68" s="62">
        <f t="shared" si="8"/>
        <v>0.99405045502365574</v>
      </c>
      <c r="K68" s="62">
        <f t="shared" ref="K68" si="54">4/3</f>
        <v>1.3333333333333333</v>
      </c>
      <c r="N68" s="61">
        <f t="shared" si="1"/>
        <v>0.20187942609722326</v>
      </c>
      <c r="O68" s="61">
        <f t="shared" si="2"/>
        <v>3.065114880132468E-2</v>
      </c>
      <c r="P68" s="61">
        <f t="shared" si="3"/>
        <v>0.34613897975454522</v>
      </c>
      <c r="Q68" s="61">
        <f t="shared" si="4"/>
        <v>0.40037728039541859</v>
      </c>
      <c r="R68" s="61"/>
      <c r="S68" s="3">
        <v>5718.4481437179238</v>
      </c>
      <c r="T68" s="3">
        <f t="shared" si="5"/>
        <v>1372.9600197733109</v>
      </c>
      <c r="U68" s="3">
        <v>0.41365215128910404</v>
      </c>
      <c r="V68" s="3">
        <f t="shared" si="6"/>
        <v>0.54825481228059725</v>
      </c>
    </row>
    <row r="69" spans="1:22" x14ac:dyDescent="0.2">
      <c r="A69" s="3" t="s">
        <v>98</v>
      </c>
      <c r="B69" s="3">
        <f t="shared" si="7"/>
        <v>59</v>
      </c>
      <c r="C69" s="61" cm="1">
        <f t="array" ref="C69:G69">MMULT(C68:G68,$C$3:$G$7)</f>
        <v>0.19705450356765128</v>
      </c>
      <c r="D69" s="61">
        <v>5.0370969568797205E-2</v>
      </c>
      <c r="E69" s="61">
        <v>0.34458501703058897</v>
      </c>
      <c r="F69" s="61">
        <v>0.40798950983296051</v>
      </c>
      <c r="G69" s="61">
        <v>2.9918585700330163E-2</v>
      </c>
      <c r="H69" s="61"/>
      <c r="I69" s="62">
        <f t="shared" si="0"/>
        <v>0.17482508271691022</v>
      </c>
      <c r="J69" s="62">
        <f t="shared" si="8"/>
        <v>0.99419223554684732</v>
      </c>
      <c r="K69" s="62">
        <f t="shared" ref="K69" si="55">2/3</f>
        <v>0.66666666666666663</v>
      </c>
      <c r="N69" s="61">
        <f t="shared" si="1"/>
        <v>0.19705450356765128</v>
      </c>
      <c r="O69" s="61">
        <f t="shared" si="2"/>
        <v>2.9918585700330163E-2</v>
      </c>
      <c r="P69" s="61">
        <f t="shared" si="3"/>
        <v>0.34458501703058897</v>
      </c>
      <c r="Q69" s="61">
        <f t="shared" si="4"/>
        <v>0.40798950983296051</v>
      </c>
      <c r="R69" s="61"/>
      <c r="S69" s="3">
        <v>5682.5586053954576</v>
      </c>
      <c r="T69" s="3">
        <f t="shared" si="5"/>
        <v>662.30251882130051</v>
      </c>
      <c r="U69" s="3">
        <v>0.40712523925954369</v>
      </c>
      <c r="V69" s="3">
        <f t="shared" si="6"/>
        <v>0.26984050117799385</v>
      </c>
    </row>
    <row r="70" spans="1:22" x14ac:dyDescent="0.2">
      <c r="A70" s="3" t="s">
        <v>98</v>
      </c>
      <c r="B70" s="3">
        <f t="shared" si="7"/>
        <v>60</v>
      </c>
      <c r="C70" s="61" cm="1">
        <f t="array" ref="C70:G70">MMULT(C69:G69,$C$3:$G$7)</f>
        <v>0.19234489678801192</v>
      </c>
      <c r="D70" s="61">
        <v>4.9167102336720614E-2</v>
      </c>
      <c r="E70" s="61">
        <v>0.34293515356464815</v>
      </c>
      <c r="F70" s="61">
        <v>0.4155528473106172</v>
      </c>
      <c r="G70" s="61">
        <v>2.92035308728564E-2</v>
      </c>
      <c r="H70" s="61"/>
      <c r="I70" s="62">
        <f t="shared" si="0"/>
        <v>0.1697330900164177</v>
      </c>
      <c r="J70" s="62">
        <f t="shared" si="8"/>
        <v>0.99433064701537455</v>
      </c>
      <c r="K70" s="62">
        <f t="shared" ref="K70" si="56">4/3</f>
        <v>1.3333333333333333</v>
      </c>
      <c r="N70" s="61">
        <f t="shared" si="1"/>
        <v>0.19234489678801192</v>
      </c>
      <c r="O70" s="61">
        <f t="shared" si="2"/>
        <v>2.92035308728564E-2</v>
      </c>
      <c r="P70" s="61">
        <f t="shared" si="3"/>
        <v>0.34293515356464815</v>
      </c>
      <c r="Q70" s="61">
        <f t="shared" si="4"/>
        <v>0.4155528473106172</v>
      </c>
      <c r="R70" s="61"/>
      <c r="S70" s="3">
        <v>5645.5312205371711</v>
      </c>
      <c r="T70" s="3">
        <f t="shared" si="5"/>
        <v>1277.6446117945761</v>
      </c>
      <c r="U70" s="3">
        <v>0.40068780032287643</v>
      </c>
      <c r="V70" s="3">
        <f t="shared" si="6"/>
        <v>0.53122154632828389</v>
      </c>
    </row>
    <row r="71" spans="1:22" x14ac:dyDescent="0.2">
      <c r="A71" s="3" t="s">
        <v>98</v>
      </c>
      <c r="B71" s="3">
        <f t="shared" si="7"/>
        <v>61</v>
      </c>
      <c r="C71" s="61" cm="1">
        <f t="array" ref="C71:G71">MMULT(C70:G70,$C$3:$G$7)</f>
        <v>0.18774784970945652</v>
      </c>
      <c r="D71" s="61">
        <v>4.7992007556809921E-2</v>
      </c>
      <c r="E71" s="61">
        <v>0.34119431576455223</v>
      </c>
      <c r="F71" s="61">
        <v>0.42306582696917922</v>
      </c>
      <c r="G71" s="61">
        <v>2.8505565870798E-2</v>
      </c>
      <c r="H71" s="61"/>
      <c r="I71" s="62">
        <f t="shared" si="0"/>
        <v>0.16478940778292983</v>
      </c>
      <c r="J71" s="62">
        <f>(1 / ((1 + ($J$3)) ^ (C71)))</f>
        <v>0.99446576903120654</v>
      </c>
      <c r="K71" s="62">
        <f t="shared" ref="K71" si="57">2/3</f>
        <v>0.66666666666666663</v>
      </c>
      <c r="N71" s="61">
        <f t="shared" si="1"/>
        <v>0.18774784970945652</v>
      </c>
      <c r="O71" s="61">
        <f t="shared" si="2"/>
        <v>2.8505565870798E-2</v>
      </c>
      <c r="P71" s="61">
        <f t="shared" si="3"/>
        <v>0.34119431576455223</v>
      </c>
      <c r="Q71" s="61">
        <f t="shared" si="4"/>
        <v>0.42306582696917922</v>
      </c>
      <c r="R71" s="61"/>
      <c r="S71" s="3">
        <v>5607.432699370388</v>
      </c>
      <c r="T71" s="3">
        <f t="shared" si="5"/>
        <v>616.03034247458788</v>
      </c>
      <c r="U71" s="3">
        <v>0.39433901325934007</v>
      </c>
      <c r="V71" s="3">
        <f t="shared" si="6"/>
        <v>0.26143776671997115</v>
      </c>
    </row>
    <row r="72" spans="1:22" x14ac:dyDescent="0.2">
      <c r="A72" s="3" t="s">
        <v>98</v>
      </c>
      <c r="B72" s="3">
        <f t="shared" si="7"/>
        <v>62</v>
      </c>
      <c r="C72" s="61" cm="1">
        <f t="array" ref="C72:G72">MMULT(C71:G71,$C$3:$G$7)</f>
        <v>0.18326067215276187</v>
      </c>
      <c r="D72" s="61">
        <v>4.6844997566853216E-2</v>
      </c>
      <c r="E72" s="61">
        <v>0.33936726013269886</v>
      </c>
      <c r="F72" s="61">
        <v>0.43052707014768388</v>
      </c>
      <c r="G72" s="61">
        <v>2.7824282246968125E-2</v>
      </c>
      <c r="H72" s="61"/>
      <c r="I72" s="62">
        <f t="shared" si="0"/>
        <v>0.15998971629410663</v>
      </c>
      <c r="J72" s="62">
        <f t="shared" si="8"/>
        <v>0.99459767933702292</v>
      </c>
      <c r="K72" s="62">
        <f t="shared" ref="K72" si="58">4/3</f>
        <v>1.3333333333333333</v>
      </c>
      <c r="N72" s="61">
        <f t="shared" si="1"/>
        <v>0.18326067215276187</v>
      </c>
      <c r="O72" s="61">
        <f t="shared" si="2"/>
        <v>2.7824282246968125E-2</v>
      </c>
      <c r="P72" s="61">
        <f t="shared" si="3"/>
        <v>0.33936726013269886</v>
      </c>
      <c r="Q72" s="61">
        <f t="shared" si="4"/>
        <v>0.43052707014768388</v>
      </c>
      <c r="R72" s="61"/>
      <c r="S72" s="3">
        <v>5568.3273752838786</v>
      </c>
      <c r="T72" s="3">
        <f t="shared" si="5"/>
        <v>1187.8334893391668</v>
      </c>
      <c r="U72" s="3">
        <v>0.38807805039425125</v>
      </c>
      <c r="V72" s="3">
        <f t="shared" si="6"/>
        <v>0.51464203776501138</v>
      </c>
    </row>
    <row r="73" spans="1:22" x14ac:dyDescent="0.2">
      <c r="A73" s="3" t="s">
        <v>98</v>
      </c>
      <c r="B73" s="3">
        <f t="shared" si="7"/>
        <v>63</v>
      </c>
      <c r="C73" s="61" cm="1">
        <f t="array" ref="C73:G73">MMULT(C72:G72,$C$3:$G$7)</f>
        <v>0.17888073823404479</v>
      </c>
      <c r="D73" s="61">
        <v>4.5725401139779936E-2</v>
      </c>
      <c r="E73" s="61">
        <v>0.3374585783597176</v>
      </c>
      <c r="F73" s="61">
        <v>0.43793528226645551</v>
      </c>
      <c r="G73" s="61">
        <v>2.715928131607627E-2</v>
      </c>
      <c r="H73" s="61"/>
      <c r="I73" s="62">
        <f t="shared" si="0"/>
        <v>0.15532982164476369</v>
      </c>
      <c r="J73" s="62">
        <f t="shared" si="8"/>
        <v>0.9947264538586239</v>
      </c>
      <c r="K73" s="62">
        <f t="shared" ref="K73" si="59">2/3</f>
        <v>0.66666666666666663</v>
      </c>
      <c r="N73" s="61">
        <f t="shared" si="1"/>
        <v>0.17888073823404479</v>
      </c>
      <c r="O73" s="61">
        <f t="shared" si="2"/>
        <v>2.715928131607627E-2</v>
      </c>
      <c r="P73" s="61">
        <f t="shared" si="3"/>
        <v>0.3374585783597176</v>
      </c>
      <c r="Q73" s="61">
        <f t="shared" si="4"/>
        <v>0.43793528226645551</v>
      </c>
      <c r="R73" s="61"/>
      <c r="S73" s="3">
        <v>5528.2772771281589</v>
      </c>
      <c r="T73" s="3">
        <f t="shared" si="5"/>
        <v>572.47088230607778</v>
      </c>
      <c r="U73" s="3">
        <v>0.38190407826873851</v>
      </c>
      <c r="V73" s="3">
        <f t="shared" si="6"/>
        <v>0.25326005966027237</v>
      </c>
    </row>
    <row r="74" spans="1:22" x14ac:dyDescent="0.2">
      <c r="A74" s="3" t="s">
        <v>98</v>
      </c>
      <c r="B74" s="3">
        <f t="shared" si="7"/>
        <v>64</v>
      </c>
      <c r="C74" s="61" cm="1">
        <f t="array" ref="C74:G74">MMULT(C73:G73,$C$3:$G$7)</f>
        <v>0.17460548482810209</v>
      </c>
      <c r="D74" s="61">
        <v>4.4632563090860618E-2</v>
      </c>
      <c r="E74" s="61">
        <v>0.33547270227594117</v>
      </c>
      <c r="F74" s="61">
        <v>0.44528924980509393</v>
      </c>
      <c r="G74" s="61">
        <v>2.6510173921418769E-2</v>
      </c>
      <c r="H74" s="61"/>
      <c r="I74" s="62">
        <f>(1 / ((1 + ($I$3)) ^ (B74)))</f>
        <v>0.15080565208229488</v>
      </c>
      <c r="J74" s="62">
        <f t="shared" si="8"/>
        <v>0.99485216674641985</v>
      </c>
      <c r="K74" s="62">
        <f t="shared" ref="K74" si="60">4/3</f>
        <v>1.3333333333333333</v>
      </c>
      <c r="N74" s="61">
        <f t="shared" si="1"/>
        <v>0.17460548482810209</v>
      </c>
      <c r="O74" s="61">
        <f t="shared" si="2"/>
        <v>2.6510173921418769E-2</v>
      </c>
      <c r="P74" s="61">
        <f t="shared" si="3"/>
        <v>0.33547270227594117</v>
      </c>
      <c r="Q74" s="61">
        <f t="shared" si="4"/>
        <v>0.44528924980509393</v>
      </c>
      <c r="R74" s="61"/>
      <c r="S74" s="3">
        <v>5487.342199480996</v>
      </c>
      <c r="T74" s="3">
        <f t="shared" si="5"/>
        <v>1103.3629581219011</v>
      </c>
      <c r="U74" s="3">
        <v>0.37581625828421816</v>
      </c>
      <c r="V74" s="3">
        <f>U74*K74*J74</f>
        <v>0.49850882513678213</v>
      </c>
    </row>
    <row r="75" spans="1:22" x14ac:dyDescent="0.2">
      <c r="A75" s="3" t="s">
        <v>98</v>
      </c>
      <c r="B75" s="3">
        <f t="shared" si="7"/>
        <v>65</v>
      </c>
      <c r="C75" s="61" cm="1">
        <f t="array" ref="C75:G75">MMULT(C74:G74,$C$3:$G$7)</f>
        <v>0.17043241006847684</v>
      </c>
      <c r="D75" s="61">
        <v>4.3565843894294604E-2</v>
      </c>
      <c r="E75" s="61">
        <v>0.33341390866448867</v>
      </c>
      <c r="F75" s="61">
        <v>0.45258783737273767</v>
      </c>
      <c r="G75" s="61">
        <v>2.5876580207145356E-2</v>
      </c>
      <c r="H75" s="61"/>
      <c r="I75" s="62">
        <f t="shared" si="0"/>
        <v>0.14641325444882999</v>
      </c>
      <c r="J75" s="62">
        <f t="shared" si="8"/>
        <v>0.9949748904160215</v>
      </c>
      <c r="K75" s="62">
        <f t="shared" ref="K75" si="61">2/3</f>
        <v>0.66666666666666663</v>
      </c>
      <c r="N75" s="61">
        <f t="shared" ref="N75:N85" si="62">C75</f>
        <v>0.17043241006847684</v>
      </c>
      <c r="O75" s="61">
        <f t="shared" ref="O75:O85" si="63">G75</f>
        <v>2.5876580207145356E-2</v>
      </c>
      <c r="P75" s="61">
        <f t="shared" ref="P75:P85" si="64">E75</f>
        <v>0.33341390866448867</v>
      </c>
      <c r="Q75" s="61">
        <f t="shared" ref="Q75:Q85" si="65">F75</f>
        <v>0.45258783737273767</v>
      </c>
      <c r="R75" s="61"/>
      <c r="S75" s="3">
        <v>5445.5797709328654</v>
      </c>
      <c r="T75" s="3">
        <f t="shared" ref="T75:T85" si="66">S75*K75*I75</f>
        <v>531.53670441532995</v>
      </c>
      <c r="U75" s="3">
        <v>0.36981374732144212</v>
      </c>
      <c r="V75" s="3">
        <f t="shared" si="6"/>
        <v>0.2453035951436601</v>
      </c>
    </row>
    <row r="76" spans="1:22" x14ac:dyDescent="0.2">
      <c r="A76" s="3" t="s">
        <v>98</v>
      </c>
      <c r="B76" s="3">
        <f t="shared" ref="B76:B85" si="67">B75+1</f>
        <v>66</v>
      </c>
      <c r="C76" s="61" cm="1">
        <f t="array" ref="C76:G76">MMULT(C75:G75,$C$3:$G$7)</f>
        <v>0.16635907188337312</v>
      </c>
      <c r="D76" s="61">
        <v>4.2524619308961342E-2</v>
      </c>
      <c r="E76" s="61">
        <v>0.33128632393966456</v>
      </c>
      <c r="F76" s="61">
        <v>0.45982998486799875</v>
      </c>
      <c r="G76" s="61">
        <v>2.5258129395968564E-2</v>
      </c>
      <c r="H76" s="61"/>
      <c r="I76" s="62">
        <f t="shared" ref="I76:I85" si="68">(1 / ((1 + ($I$3)) ^ (B76)))</f>
        <v>0.14214879072701941</v>
      </c>
      <c r="J76" s="62">
        <f t="shared" ref="J76:J85" si="69">(1 / ((1 + ($J$3)) ^ (C76)))</f>
        <v>0.99509469558794572</v>
      </c>
      <c r="K76" s="62">
        <f t="shared" ref="K76" si="70">4/3</f>
        <v>1.3333333333333333</v>
      </c>
      <c r="N76" s="61">
        <f t="shared" si="62"/>
        <v>0.16635907188337312</v>
      </c>
      <c r="O76" s="61">
        <f t="shared" si="63"/>
        <v>2.5258129395968564E-2</v>
      </c>
      <c r="P76" s="61">
        <f t="shared" si="64"/>
        <v>0.33128632393966456</v>
      </c>
      <c r="Q76" s="61">
        <f t="shared" si="65"/>
        <v>0.45982998486799875</v>
      </c>
      <c r="R76" s="61"/>
      <c r="S76" s="3">
        <v>5403.0455204455884</v>
      </c>
      <c r="T76" s="3">
        <f t="shared" si="66"/>
        <v>1024.0485159658394</v>
      </c>
      <c r="U76" s="3">
        <v>0.36389569833492641</v>
      </c>
      <c r="V76" s="3">
        <f t="shared" ref="V76:V85" si="71">U76*K76*J76</f>
        <v>0.48281423888047537</v>
      </c>
    </row>
    <row r="77" spans="1:22" x14ac:dyDescent="0.2">
      <c r="A77" s="3" t="s">
        <v>98</v>
      </c>
      <c r="B77" s="3">
        <f t="shared" si="67"/>
        <v>67</v>
      </c>
      <c r="C77" s="61" cm="1">
        <f t="array" ref="C77:G77">MMULT(C76:G76,$C$3:$G$7)</f>
        <v>0.16238308656656222</v>
      </c>
      <c r="D77" s="61">
        <v>4.1508280013116169E-2</v>
      </c>
      <c r="E77" s="61">
        <v>0.32909392869428189</v>
      </c>
      <c r="F77" s="61">
        <v>0.46701470472603746</v>
      </c>
      <c r="G77" s="61">
        <v>2.4654459572185917E-2</v>
      </c>
      <c r="H77" s="61"/>
      <c r="I77" s="62">
        <f t="shared" si="68"/>
        <v>0.1380085346864266</v>
      </c>
      <c r="J77" s="62">
        <f t="shared" si="69"/>
        <v>0.99521165132645362</v>
      </c>
      <c r="K77" s="62">
        <f t="shared" ref="K77" si="72">2/3</f>
        <v>0.66666666666666663</v>
      </c>
      <c r="N77" s="61">
        <f t="shared" si="62"/>
        <v>0.16238308656656222</v>
      </c>
      <c r="O77" s="61">
        <f t="shared" si="63"/>
        <v>2.4654459572185917E-2</v>
      </c>
      <c r="P77" s="61">
        <f t="shared" si="64"/>
        <v>0.32909392869428189</v>
      </c>
      <c r="Q77" s="61">
        <f t="shared" si="65"/>
        <v>0.46701470472603746</v>
      </c>
      <c r="R77" s="61"/>
      <c r="S77" s="3">
        <v>5359.7929418360964</v>
      </c>
      <c r="T77" s="3">
        <f t="shared" si="66"/>
        <v>493.13144675030088</v>
      </c>
      <c r="U77" s="3">
        <v>0.35806126092354029</v>
      </c>
      <c r="V77" s="3">
        <f t="shared" si="71"/>
        <v>0.23756449250649914</v>
      </c>
    </row>
    <row r="78" spans="1:22" x14ac:dyDescent="0.2">
      <c r="A78" s="3" t="s">
        <v>98</v>
      </c>
      <c r="B78" s="3">
        <f t="shared" si="67"/>
        <v>68</v>
      </c>
      <c r="C78" s="61" cm="1">
        <f t="array" ref="C78:G78">MMULT(C77:G77,$C$3:$G$7)</f>
        <v>0.15850212738244446</v>
      </c>
      <c r="D78" s="61">
        <v>4.0516231247816947E-2</v>
      </c>
      <c r="E78" s="61">
        <v>0.32684056211942369</v>
      </c>
      <c r="F78" s="61">
        <v>0.47414107925031262</v>
      </c>
      <c r="G78" s="61">
        <v>2.4065217469887816E-2</v>
      </c>
      <c r="H78" s="61"/>
      <c r="I78" s="62">
        <f t="shared" si="68"/>
        <v>0.13398886862759865</v>
      </c>
      <c r="J78" s="62">
        <f t="shared" si="69"/>
        <v>0.99532582507754153</v>
      </c>
      <c r="K78" s="62">
        <f t="shared" ref="K78" si="73">4/3</f>
        <v>1.3333333333333333</v>
      </c>
      <c r="N78" s="61">
        <f t="shared" si="62"/>
        <v>0.15850212738244446</v>
      </c>
      <c r="O78" s="61">
        <f t="shared" si="63"/>
        <v>2.4065217469887816E-2</v>
      </c>
      <c r="P78" s="61">
        <f t="shared" si="64"/>
        <v>0.32684056211942369</v>
      </c>
      <c r="Q78" s="61">
        <f t="shared" si="65"/>
        <v>0.47414107925031262</v>
      </c>
      <c r="R78" s="61"/>
      <c r="S78" s="3">
        <v>5315.8735564357958</v>
      </c>
      <c r="T78" s="3">
        <f t="shared" si="66"/>
        <v>949.69051145893525</v>
      </c>
      <c r="U78" s="3">
        <v>0.35230958187801903</v>
      </c>
      <c r="V78" s="3">
        <f t="shared" si="71"/>
        <v>0.46755043368728394</v>
      </c>
    </row>
    <row r="79" spans="1:22" x14ac:dyDescent="0.2">
      <c r="A79" s="3" t="s">
        <v>98</v>
      </c>
      <c r="B79" s="3">
        <f t="shared" si="67"/>
        <v>69</v>
      </c>
      <c r="C79" s="61" cm="1">
        <f t="array" ref="C79:G79">MMULT(C78:G78,$C$3:$G$7)</f>
        <v>0.1547139232044499</v>
      </c>
      <c r="D79" s="61">
        <v>3.9547892468872747E-2</v>
      </c>
      <c r="E79" s="61">
        <v>0.32452992630006505</v>
      </c>
      <c r="F79" s="61">
        <v>0.48120825802660999</v>
      </c>
      <c r="G79" s="61">
        <v>2.349005826622735E-2</v>
      </c>
      <c r="H79" s="61"/>
      <c r="I79" s="62">
        <f t="shared" si="68"/>
        <v>0.13008628022096957</v>
      </c>
      <c r="J79" s="62">
        <f t="shared" si="69"/>
        <v>0.99543728270609455</v>
      </c>
      <c r="K79" s="62">
        <f t="shared" ref="K79" si="74">2/3</f>
        <v>0.66666666666666663</v>
      </c>
      <c r="N79" s="61">
        <f t="shared" si="62"/>
        <v>0.1547139232044499</v>
      </c>
      <c r="O79" s="61">
        <f t="shared" si="63"/>
        <v>2.349005826622735E-2</v>
      </c>
      <c r="P79" s="61">
        <f t="shared" si="64"/>
        <v>0.32452992630006505</v>
      </c>
      <c r="Q79" s="61">
        <f t="shared" si="65"/>
        <v>0.48120825802660999</v>
      </c>
      <c r="R79" s="61"/>
      <c r="S79" s="3">
        <v>5271.336973974785</v>
      </c>
      <c r="T79" s="3">
        <f t="shared" si="66"/>
        <v>457.15241249042776</v>
      </c>
      <c r="U79" s="3">
        <v>0.34663980570613701</v>
      </c>
      <c r="V79" s="3">
        <f t="shared" si="71"/>
        <v>0.23003879084659037</v>
      </c>
    </row>
    <row r="80" spans="1:22" x14ac:dyDescent="0.2">
      <c r="A80" s="3" t="s">
        <v>98</v>
      </c>
      <c r="B80" s="3">
        <f t="shared" si="67"/>
        <v>70</v>
      </c>
      <c r="C80" s="61" cm="1">
        <f t="array" ref="C80:G80">MMULT(C79:G79,$C$3:$G$7)</f>
        <v>0.15101625718598144</v>
      </c>
      <c r="D80" s="61">
        <v>3.8602697007111039E-2</v>
      </c>
      <c r="E80" s="61">
        <v>0.32216559038988957</v>
      </c>
      <c r="F80" s="61">
        <v>0.48821545541701566</v>
      </c>
      <c r="G80" s="61">
        <v>2.2928645379630894E-2</v>
      </c>
      <c r="H80" s="61"/>
      <c r="I80" s="62">
        <f t="shared" si="68"/>
        <v>0.12629735943783454</v>
      </c>
      <c r="J80" s="62">
        <f t="shared" si="69"/>
        <v>0.99554608853222781</v>
      </c>
      <c r="K80" s="62">
        <f t="shared" ref="K80" si="75">4/3</f>
        <v>1.3333333333333333</v>
      </c>
      <c r="N80" s="61">
        <f t="shared" si="62"/>
        <v>0.15101625718598144</v>
      </c>
      <c r="O80" s="61">
        <f t="shared" si="63"/>
        <v>2.2928645379630894E-2</v>
      </c>
      <c r="P80" s="61">
        <f t="shared" si="64"/>
        <v>0.32216559038988957</v>
      </c>
      <c r="Q80" s="61">
        <f t="shared" si="65"/>
        <v>0.48821545541701566</v>
      </c>
      <c r="R80" s="61"/>
      <c r="S80" s="3">
        <v>5226.2309517388294</v>
      </c>
      <c r="T80" s="3">
        <f t="shared" si="66"/>
        <v>880.0788920225267</v>
      </c>
      <c r="U80" s="3">
        <v>0.34105107513625954</v>
      </c>
      <c r="V80" s="3">
        <f t="shared" si="71"/>
        <v>0.45270941845548546</v>
      </c>
    </row>
    <row r="81" spans="1:22" x14ac:dyDescent="0.2">
      <c r="A81" s="3" t="s">
        <v>98</v>
      </c>
      <c r="B81" s="3">
        <f t="shared" si="67"/>
        <v>71</v>
      </c>
      <c r="C81" s="61" cm="1">
        <f t="array" ref="C81:G81">MMULT(C80:G80,$C$3:$G$7)</f>
        <v>0.14740696546312221</v>
      </c>
      <c r="D81" s="61">
        <v>3.7680091736764412E-2</v>
      </c>
      <c r="E81" s="61">
        <v>0.31975099466854617</v>
      </c>
      <c r="F81" s="61">
        <v>0.49516194813156489</v>
      </c>
      <c r="G81" s="61">
        <v>2.2380650272831502E-2</v>
      </c>
      <c r="H81" s="61"/>
      <c r="I81" s="62">
        <f t="shared" si="68"/>
        <v>0.12261879557071313</v>
      </c>
      <c r="J81" s="62">
        <f t="shared" si="69"/>
        <v>0.99565230536682325</v>
      </c>
      <c r="K81" s="62">
        <f t="shared" ref="K81" si="76">2/3</f>
        <v>0.66666666666666663</v>
      </c>
      <c r="N81" s="61">
        <f t="shared" si="62"/>
        <v>0.14740696546312221</v>
      </c>
      <c r="O81" s="61">
        <f t="shared" si="63"/>
        <v>2.2380650272831502E-2</v>
      </c>
      <c r="P81" s="61">
        <f t="shared" si="64"/>
        <v>0.31975099466854617</v>
      </c>
      <c r="Q81" s="61">
        <f t="shared" si="65"/>
        <v>0.49516194813156489</v>
      </c>
      <c r="R81" s="61"/>
      <c r="S81" s="3">
        <v>5180.6014520457638</v>
      </c>
      <c r="T81" s="3">
        <f t="shared" si="66"/>
        <v>423.49274025449273</v>
      </c>
      <c r="U81" s="3">
        <v>0.33554253159996861</v>
      </c>
      <c r="V81" s="3">
        <f t="shared" si="71"/>
        <v>0.22272246342408591</v>
      </c>
    </row>
    <row r="82" spans="1:22" x14ac:dyDescent="0.2">
      <c r="A82" s="3" t="s">
        <v>98</v>
      </c>
      <c r="B82" s="3">
        <f t="shared" si="67"/>
        <v>72</v>
      </c>
      <c r="C82" s="61" cm="1">
        <f t="array" ref="C82:G82">MMULT(C81:G81,$C$3:$G$7)</f>
        <v>0.14388393588834852</v>
      </c>
      <c r="D82" s="61">
        <v>3.6779536751782936E-2</v>
      </c>
      <c r="E82" s="61">
        <v>0.31728945448450885</v>
      </c>
      <c r="F82" s="61">
        <v>0.50204707287535733</v>
      </c>
      <c r="G82" s="61">
        <v>2.1845752260609832E-2</v>
      </c>
      <c r="H82" s="61"/>
      <c r="I82" s="62">
        <f t="shared" si="68"/>
        <v>0.1190473743404982</v>
      </c>
      <c r="J82" s="62">
        <f t="shared" si="69"/>
        <v>0.99575599454628538</v>
      </c>
      <c r="K82" s="62">
        <f t="shared" ref="K82" si="77">4/3</f>
        <v>1.3333333333333333</v>
      </c>
      <c r="N82" s="61">
        <f t="shared" si="62"/>
        <v>0.14388393588834852</v>
      </c>
      <c r="O82" s="61">
        <f t="shared" si="63"/>
        <v>2.1845752260609832E-2</v>
      </c>
      <c r="P82" s="61">
        <f t="shared" si="64"/>
        <v>0.31728945448450885</v>
      </c>
      <c r="Q82" s="61">
        <f t="shared" si="65"/>
        <v>0.50204707287535733</v>
      </c>
      <c r="R82" s="61"/>
      <c r="S82" s="3">
        <v>5134.4926980867695</v>
      </c>
      <c r="T82" s="3">
        <f t="shared" si="66"/>
        <v>814.99716570358692</v>
      </c>
      <c r="U82" s="3">
        <v>0.33011331569444013</v>
      </c>
      <c r="V82" s="3">
        <f t="shared" si="71"/>
        <v>0.43828308397638543</v>
      </c>
    </row>
    <row r="83" spans="1:22" x14ac:dyDescent="0.2">
      <c r="A83" s="3" t="s">
        <v>98</v>
      </c>
      <c r="B83" s="3">
        <f t="shared" si="67"/>
        <v>73</v>
      </c>
      <c r="C83" s="61" cm="1">
        <f t="array" ref="C83:G83">MMULT(C82:G82,$C$3:$G$7)</f>
        <v>0.14044510679450689</v>
      </c>
      <c r="D83" s="61">
        <v>3.5900505049882632E-2</v>
      </c>
      <c r="E83" s="61">
        <v>0.31478416408661752</v>
      </c>
      <c r="F83" s="61">
        <v>0.50887022406899052</v>
      </c>
      <c r="G83" s="61">
        <v>2.1323638322130026E-2</v>
      </c>
      <c r="H83" s="61"/>
      <c r="I83" s="62">
        <f t="shared" si="68"/>
        <v>0.11557997508786232</v>
      </c>
      <c r="J83" s="62">
        <f t="shared" si="69"/>
        <v>0.9958572159665241</v>
      </c>
      <c r="K83" s="62">
        <f t="shared" ref="K83" si="78">2/3</f>
        <v>0.66666666666666663</v>
      </c>
      <c r="N83" s="61">
        <f t="shared" si="62"/>
        <v>0.14044510679450689</v>
      </c>
      <c r="O83" s="61">
        <f t="shared" si="63"/>
        <v>2.1323638322130026E-2</v>
      </c>
      <c r="P83" s="61">
        <f t="shared" si="64"/>
        <v>0.31478416408661752</v>
      </c>
      <c r="Q83" s="61">
        <f t="shared" si="65"/>
        <v>0.50887022406899052</v>
      </c>
      <c r="R83" s="61"/>
      <c r="S83" s="3">
        <v>5087.9472281767967</v>
      </c>
      <c r="T83" s="3">
        <f t="shared" si="66"/>
        <v>392.04320925402152</v>
      </c>
      <c r="U83" s="3">
        <v>0.32476256762522759</v>
      </c>
      <c r="V83" s="3">
        <f t="shared" si="71"/>
        <v>0.21561143096359944</v>
      </c>
    </row>
    <row r="84" spans="1:22" x14ac:dyDescent="0.2">
      <c r="A84" s="3" t="s">
        <v>98</v>
      </c>
      <c r="B84" s="3">
        <f t="shared" si="67"/>
        <v>74</v>
      </c>
      <c r="C84" s="61" cm="1">
        <f t="array" ref="C84:G84">MMULT(C83:G83,$C$3:$G$7)</f>
        <v>0.13708846578833217</v>
      </c>
      <c r="D84" s="61">
        <v>3.5042482224145202E-2</v>
      </c>
      <c r="E84" s="61">
        <v>0.3122382003472996</v>
      </c>
      <c r="F84" s="61">
        <v>0.5156308516402206</v>
      </c>
      <c r="G84" s="61">
        <v>2.0814002917760779E-2</v>
      </c>
      <c r="H84" s="61"/>
      <c r="I84" s="62">
        <f t="shared" si="68"/>
        <v>0.11221356804646829</v>
      </c>
      <c r="J84" s="62">
        <f t="shared" si="69"/>
        <v>0.99595602811618844</v>
      </c>
      <c r="K84" s="62">
        <f t="shared" ref="K84" si="79">4/3</f>
        <v>1.3333333333333333</v>
      </c>
      <c r="N84" s="61">
        <f t="shared" si="62"/>
        <v>0.13708846578833217</v>
      </c>
      <c r="O84" s="61">
        <f t="shared" si="63"/>
        <v>2.0814002917760779E-2</v>
      </c>
      <c r="P84" s="61">
        <f t="shared" si="64"/>
        <v>0.3122382003472996</v>
      </c>
      <c r="Q84" s="61">
        <f t="shared" si="65"/>
        <v>0.5156308516402206</v>
      </c>
      <c r="R84" s="61"/>
      <c r="S84" s="3">
        <v>5041.0059484572012</v>
      </c>
      <c r="T84" s="3">
        <f t="shared" si="66"/>
        <v>754.22568535980474</v>
      </c>
      <c r="U84" s="3">
        <v>0.31948942763009086</v>
      </c>
      <c r="V84" s="3">
        <f t="shared" si="71"/>
        <v>0.42426322849010628</v>
      </c>
    </row>
    <row r="85" spans="1:22" x14ac:dyDescent="0.2">
      <c r="A85" s="3" t="s">
        <v>98</v>
      </c>
      <c r="B85" s="3">
        <f t="shared" si="67"/>
        <v>75</v>
      </c>
      <c r="C85" s="61" cm="1">
        <f t="array" ref="C85:G85">MMULT(C84:G84,$C$3:$G$7)</f>
        <v>0.13381204857280057</v>
      </c>
      <c r="D85" s="61">
        <v>3.4204966161988488E-2</v>
      </c>
      <c r="E85" s="61">
        <v>0.30965452638039226</v>
      </c>
      <c r="F85" s="61">
        <v>0.52232845888481627</v>
      </c>
      <c r="G85" s="61">
        <v>2.0316547810274411E-2</v>
      </c>
      <c r="H85" s="61"/>
      <c r="I85" s="62">
        <f t="shared" si="68"/>
        <v>0.10894521169560026</v>
      </c>
      <c r="J85" s="62">
        <f t="shared" si="69"/>
        <v>0.99605248810915892</v>
      </c>
      <c r="K85" s="63">
        <f>1/3</f>
        <v>0.33333333333333331</v>
      </c>
      <c r="N85" s="61">
        <f t="shared" si="62"/>
        <v>0.13381204857280057</v>
      </c>
      <c r="O85" s="61">
        <f t="shared" si="63"/>
        <v>2.0316547810274411E-2</v>
      </c>
      <c r="P85" s="61">
        <f t="shared" si="64"/>
        <v>0.30965452638039226</v>
      </c>
      <c r="Q85" s="61">
        <f t="shared" si="65"/>
        <v>0.52232845888481627</v>
      </c>
      <c r="R85" s="61"/>
      <c r="S85" s="3">
        <v>4993.7081840925821</v>
      </c>
      <c r="T85" s="3">
        <f t="shared" si="66"/>
        <v>181.3468650873393</v>
      </c>
      <c r="U85" s="3">
        <v>0.31429303638448808</v>
      </c>
      <c r="V85" s="3">
        <f t="shared" si="71"/>
        <v>0.10435078696205058</v>
      </c>
    </row>
    <row r="86" spans="1:22" x14ac:dyDescent="0.2">
      <c r="K86" s="57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52CB6-FEDE-7140-B0AE-B07AB5038F83}">
  <dimension ref="A1"/>
  <sheetViews>
    <sheetView workbookViewId="0"/>
  </sheetViews>
  <sheetFormatPr baseColWidth="10" defaultRowHeight="16" x14ac:dyDescent="0.2"/>
  <sheetData>
    <row r="1" spans="1:1" x14ac:dyDescent="0.2">
      <c r="A1" s="20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transition_probabilities</vt:lpstr>
      <vt:lpstr>transition_rates</vt:lpstr>
      <vt:lpstr>parameters</vt:lpstr>
      <vt:lpstr>payoffs</vt:lpstr>
      <vt:lpstr>&lt;&lt;&lt; MODEL SETUP</vt:lpstr>
      <vt:lpstr>MODEL EXECUTION&gt;&gt;&gt;</vt:lpstr>
      <vt:lpstr>1.m_Q to m_P</vt:lpstr>
      <vt:lpstr>2. Payoffs</vt:lpstr>
      <vt:lpstr>3.Trace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2022-06-30T13:06:51Z</dcterms:created>
  <dcterms:modified xsi:type="dcterms:W3CDTF">2022-07-19T02:00:16Z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92c8cef-6f2b-4af1-b4ac-d815ff795cd6_Enabled">
    <vt:lpwstr>true</vt:lpwstr>
  </property>
  <property fmtid="{D5CDD505-2E9C-101B-9397-08002B2CF9AE}" pid="3" name="MSIP_Label_792c8cef-6f2b-4af1-b4ac-d815ff795cd6_SetDate">
    <vt:lpwstr>2022-06-30T13:06:52Z</vt:lpwstr>
  </property>
  <property fmtid="{D5CDD505-2E9C-101B-9397-08002B2CF9AE}" pid="4" name="MSIP_Label_792c8cef-6f2b-4af1-b4ac-d815ff795cd6_Method">
    <vt:lpwstr>Standard</vt:lpwstr>
  </property>
  <property fmtid="{D5CDD505-2E9C-101B-9397-08002B2CF9AE}" pid="5" name="MSIP_Label_792c8cef-6f2b-4af1-b4ac-d815ff795cd6_Name">
    <vt:lpwstr>VUMC General</vt:lpwstr>
  </property>
  <property fmtid="{D5CDD505-2E9C-101B-9397-08002B2CF9AE}" pid="6" name="MSIP_Label_792c8cef-6f2b-4af1-b4ac-d815ff795cd6_SiteId">
    <vt:lpwstr>ef575030-1424-4ed8-b83c-12c533d879ab</vt:lpwstr>
  </property>
  <property fmtid="{D5CDD505-2E9C-101B-9397-08002B2CF9AE}" pid="7" name="MSIP_Label_792c8cef-6f2b-4af1-b4ac-d815ff795cd6_ActionId">
    <vt:lpwstr>f48d207a-0ba8-4a21-9ca3-c8187142c421</vt:lpwstr>
  </property>
  <property fmtid="{D5CDD505-2E9C-101B-9397-08002B2CF9AE}" pid="8" name="MSIP_Label_792c8cef-6f2b-4af1-b4ac-d815ff795cd6_ContentBits">
    <vt:lpwstr>0</vt:lpwstr>
  </property>
</Properties>
</file>