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hidePivotFieldList="1" defaultThemeVersion="124226"/>
  <bookViews>
    <workbookView xWindow="1215" yWindow="-15" windowWidth="17895" windowHeight="8160" tabRatio="926" firstSheet="3" activeTab="16"/>
  </bookViews>
  <sheets>
    <sheet name="净值更新" sheetId="123" r:id="rId1"/>
    <sheet name="all" sheetId="128" r:id="rId2"/>
    <sheet name="银行" sheetId="99" r:id="rId3"/>
    <sheet name="证券" sheetId="100" r:id="rId4"/>
    <sheet name="金融" sheetId="101" r:id="rId5"/>
    <sheet name="国改" sheetId="104" r:id="rId6"/>
    <sheet name="带路" sheetId="105" r:id="rId7"/>
    <sheet name="军工" sheetId="107" r:id="rId8"/>
    <sheet name="新能" sheetId="108" r:id="rId9"/>
    <sheet name="医药" sheetId="110" r:id="rId10"/>
    <sheet name="食品" sheetId="111" r:id="rId11"/>
    <sheet name="地产" sheetId="112" r:id="rId12"/>
    <sheet name="有色" sheetId="113" r:id="rId13"/>
    <sheet name="煤炭" sheetId="114" r:id="rId14"/>
    <sheet name="创业" sheetId="102" r:id="rId15"/>
    <sheet name="TMT" sheetId="115" r:id="rId16"/>
    <sheet name="宽基" sheetId="118" r:id="rId17"/>
    <sheet name="转债" sheetId="121" r:id="rId18"/>
    <sheet name="其他" sheetId="117" r:id="rId19"/>
    <sheet name="模拟组合" sheetId="95" r:id="rId20"/>
    <sheet name="光大专户" sheetId="125" r:id="rId21"/>
    <sheet name="QD-LOF" sheetId="129" r:id="rId22"/>
    <sheet name="申购计算器" sheetId="127" r:id="rId23"/>
  </sheets>
  <externalReferences>
    <externalReference r:id="rId24"/>
  </externalReferences>
  <definedNames>
    <definedName name="_xlnm._FilterDatabase" localSheetId="1" hidden="1">all!$A$1:$U$1</definedName>
    <definedName name="_xlnm._FilterDatabase" localSheetId="20" hidden="1">光大专户!$A$13:$Q$13</definedName>
    <definedName name="_xlnm._FilterDatabase" localSheetId="19" hidden="1">模拟组合!$A$13:$Q$13</definedName>
    <definedName name="currentday">银行!$A$35</definedName>
    <definedName name="lastday">#REF!</definedName>
    <definedName name="preday">#REF!</definedName>
    <definedName name="today">#REF!</definedName>
  </definedNames>
  <calcPr calcId="124519"/>
  <fileRecoveryPr autoRecover="0"/>
</workbook>
</file>

<file path=xl/calcChain.xml><?xml version="1.0" encoding="utf-8"?>
<calcChain xmlns="http://schemas.openxmlformats.org/spreadsheetml/2006/main">
  <c r="B9" i="125"/>
  <c r="F13" i="129"/>
  <c r="F18"/>
  <c r="F15"/>
  <c r="F17"/>
  <c r="F16"/>
  <c r="F14"/>
  <c r="F12"/>
  <c r="F20"/>
  <c r="Q82" i="115"/>
  <c r="Q78"/>
  <c r="Q87"/>
  <c r="Q99"/>
  <c r="Q100"/>
  <c r="Q92"/>
  <c r="Q84"/>
  <c r="Q95"/>
  <c r="Q79"/>
  <c r="Q85"/>
  <c r="Q80"/>
  <c r="Q69"/>
  <c r="Q108"/>
  <c r="Q101"/>
  <c r="Q88"/>
  <c r="Q68"/>
  <c r="Q104"/>
  <c r="Q71"/>
  <c r="Q107"/>
  <c r="Q97"/>
  <c r="Q74"/>
  <c r="Q81"/>
  <c r="Q89"/>
  <c r="Q105"/>
  <c r="Q94"/>
  <c r="Q75"/>
  <c r="Q98"/>
  <c r="Q86"/>
  <c r="Q70"/>
  <c r="Q91"/>
  <c r="Q72"/>
  <c r="Q110"/>
  <c r="Q102"/>
  <c r="Q63"/>
  <c r="Q93"/>
  <c r="Q103"/>
  <c r="Q77"/>
  <c r="Q62"/>
  <c r="Q76"/>
  <c r="Q96"/>
  <c r="Q67"/>
  <c r="Q64"/>
  <c r="Q90"/>
  <c r="Q83"/>
  <c r="Q73"/>
  <c r="Q106"/>
  <c r="Q66"/>
  <c r="Q65"/>
  <c r="Q109"/>
  <c r="Q111"/>
  <c r="I17" i="95"/>
  <c r="M12" i="115"/>
  <c r="B19" i="125"/>
  <c r="D7" i="127"/>
  <c r="B16" i="95"/>
  <c r="L17"/>
  <c r="D5" i="127"/>
  <c r="D24" i="95"/>
  <c r="O2" i="105"/>
  <c r="B20" i="125"/>
  <c r="D6" i="127"/>
  <c r="E24" i="95"/>
  <c r="I24"/>
  <c r="B17"/>
  <c r="B20"/>
  <c r="E17"/>
  <c r="B24"/>
  <c r="B22" i="125"/>
  <c r="D17" i="95"/>
  <c r="F17"/>
  <c r="E7" i="105" l="1"/>
  <c r="E21" i="117"/>
  <c r="L4"/>
  <c r="J5"/>
  <c r="K5"/>
  <c r="K4"/>
  <c r="J4"/>
  <c r="L5"/>
  <c r="Q12" i="115"/>
  <c r="Q32"/>
  <c r="Q38"/>
  <c r="Q42"/>
  <c r="Q19"/>
  <c r="Q40"/>
  <c r="Q33"/>
  <c r="Q16"/>
  <c r="Q36"/>
  <c r="Q24"/>
  <c r="Q31"/>
  <c r="Q49"/>
  <c r="Q50"/>
  <c r="Q17"/>
  <c r="Q20"/>
  <c r="Q25"/>
  <c r="Q58"/>
  <c r="Q15"/>
  <c r="Q52"/>
  <c r="Q48"/>
  <c r="Q43"/>
  <c r="Q28"/>
  <c r="Q56"/>
  <c r="Q34"/>
  <c r="Q18"/>
  <c r="Q22"/>
  <c r="Q37"/>
  <c r="Q41"/>
  <c r="Q26"/>
  <c r="Q39"/>
  <c r="Q35"/>
  <c r="Q44"/>
  <c r="Q14"/>
  <c r="Q59"/>
  <c r="Q57"/>
  <c r="Q13"/>
  <c r="Q53"/>
  <c r="Q30"/>
  <c r="Q29"/>
  <c r="Q21"/>
  <c r="Q46"/>
  <c r="Q55"/>
  <c r="Q54"/>
  <c r="Q61"/>
  <c r="Q45"/>
  <c r="Q47"/>
  <c r="Q27"/>
  <c r="Q51"/>
  <c r="Q60"/>
  <c r="Q23"/>
  <c r="Q24" i="114"/>
  <c r="Q18"/>
  <c r="Q32"/>
  <c r="Q35"/>
  <c r="Q27"/>
  <c r="Q39"/>
  <c r="Q28"/>
  <c r="Q40"/>
  <c r="Q19"/>
  <c r="Q30"/>
  <c r="Q16"/>
  <c r="Q14"/>
  <c r="Q12"/>
  <c r="J5"/>
  <c r="Q41"/>
  <c r="L5"/>
  <c r="Q13"/>
  <c r="Q44"/>
  <c r="Q36"/>
  <c r="Q17"/>
  <c r="Q20"/>
  <c r="Q38"/>
  <c r="D5"/>
  <c r="Q34"/>
  <c r="C5"/>
  <c r="Q26"/>
  <c r="Q37"/>
  <c r="Q25"/>
  <c r="Q22"/>
  <c r="Q21"/>
  <c r="Q33"/>
  <c r="Q29"/>
  <c r="Q15"/>
  <c r="Q23"/>
  <c r="Q31"/>
  <c r="Q42"/>
  <c r="K5"/>
  <c r="Q43"/>
  <c r="Q32" i="112"/>
  <c r="Q12"/>
  <c r="Q41"/>
  <c r="Q25"/>
  <c r="Q36"/>
  <c r="Q24"/>
  <c r="Q46"/>
  <c r="Q23"/>
  <c r="Q34"/>
  <c r="Q57"/>
  <c r="Q38"/>
  <c r="Q17"/>
  <c r="Q28"/>
  <c r="Q35"/>
  <c r="Q13"/>
  <c r="Q18"/>
  <c r="Q44"/>
  <c r="Q47"/>
  <c r="Q16"/>
  <c r="Q45"/>
  <c r="Q43"/>
  <c r="Q54"/>
  <c r="Q30"/>
  <c r="Q53"/>
  <c r="Q19"/>
  <c r="Q15"/>
  <c r="Q52"/>
  <c r="Q39"/>
  <c r="Q56"/>
  <c r="Q27"/>
  <c r="Q55"/>
  <c r="Q49"/>
  <c r="Q42"/>
  <c r="Q20"/>
  <c r="Q48"/>
  <c r="Q21"/>
  <c r="Q33"/>
  <c r="Q40"/>
  <c r="Q26"/>
  <c r="Q29"/>
  <c r="Q51"/>
  <c r="Q22"/>
  <c r="Q50"/>
  <c r="Q31"/>
  <c r="Q37"/>
  <c r="Q14"/>
  <c r="B21" i="95"/>
  <c r="L24"/>
  <c r="F5" i="114"/>
  <c r="G4" i="117"/>
  <c r="O4"/>
  <c r="B22" i="95"/>
  <c r="B25"/>
  <c r="H17"/>
  <c r="D5" i="117"/>
  <c r="G5"/>
  <c r="B19" i="95"/>
  <c r="G5" i="114"/>
  <c r="B16" i="125"/>
  <c r="I15" i="95"/>
  <c r="M12" i="114"/>
  <c r="E5"/>
  <c r="B15" i="95"/>
  <c r="O5" i="117"/>
  <c r="M17" i="95"/>
  <c r="C4" i="117"/>
  <c r="O5" i="114"/>
  <c r="E5" i="117"/>
  <c r="H24" i="95"/>
  <c r="E18"/>
  <c r="F24"/>
  <c r="F5" i="117"/>
  <c r="D8" i="127"/>
  <c r="M12" i="112"/>
  <c r="B27" i="95"/>
  <c r="F4" i="117"/>
  <c r="E4"/>
  <c r="B23" i="95"/>
  <c r="B26"/>
  <c r="D9" i="127"/>
  <c r="D4" i="117"/>
  <c r="B18" i="95"/>
  <c r="C5" i="117"/>
  <c r="Q9" i="115" l="1"/>
  <c r="Q9" i="112"/>
  <c r="Q9" i="114"/>
  <c r="E6" i="115"/>
  <c r="E20"/>
  <c r="J3"/>
  <c r="C3"/>
  <c r="K3"/>
  <c r="J4"/>
  <c r="D4"/>
  <c r="C4"/>
  <c r="D3"/>
  <c r="K4"/>
  <c r="L3"/>
  <c r="L4"/>
  <c r="R56" i="102"/>
  <c r="R61"/>
  <c r="R52"/>
  <c r="R63"/>
  <c r="R53"/>
  <c r="R57"/>
  <c r="R55"/>
  <c r="R62"/>
  <c r="R54"/>
  <c r="R60"/>
  <c r="R59"/>
  <c r="R58"/>
  <c r="C6" i="110"/>
  <c r="L5"/>
  <c r="K6"/>
  <c r="D5"/>
  <c r="D6"/>
  <c r="K5"/>
  <c r="C5"/>
  <c r="J5"/>
  <c r="J6"/>
  <c r="L6"/>
  <c r="J5" i="105"/>
  <c r="C5"/>
  <c r="D5"/>
  <c r="L5"/>
  <c r="K5"/>
  <c r="G15" i="129"/>
  <c r="O4" i="115"/>
  <c r="G12" i="129"/>
  <c r="Q5" i="114"/>
  <c r="O3" i="115"/>
  <c r="G14" i="129"/>
  <c r="Q5" i="117"/>
  <c r="G6" i="110"/>
  <c r="G13" i="129"/>
  <c r="G17"/>
  <c r="M24" i="95"/>
  <c r="Q4" i="117"/>
  <c r="F5" i="105"/>
  <c r="O6" i="110"/>
  <c r="F3" i="115"/>
  <c r="G5" i="105"/>
  <c r="E6" i="110"/>
  <c r="G18" i="129"/>
  <c r="F6" i="110"/>
  <c r="F18" i="95"/>
  <c r="O5" i="110"/>
  <c r="O5" i="105"/>
  <c r="E5" i="110"/>
  <c r="G16" i="129"/>
  <c r="G4" i="115"/>
  <c r="G3"/>
  <c r="F4"/>
  <c r="G5" i="110"/>
  <c r="E5" i="105"/>
  <c r="E3" i="115"/>
  <c r="E4"/>
  <c r="L15" i="95"/>
  <c r="F5" i="110"/>
  <c r="E41" i="118" l="1"/>
  <c r="Q36" i="117"/>
  <c r="Q80"/>
  <c r="Q17"/>
  <c r="Q18"/>
  <c r="Q74"/>
  <c r="Q41"/>
  <c r="Q79"/>
  <c r="Q35"/>
  <c r="Q104"/>
  <c r="Q32"/>
  <c r="Q23"/>
  <c r="Q93"/>
  <c r="Q46"/>
  <c r="Q84"/>
  <c r="Q81"/>
  <c r="Q70"/>
  <c r="Q52"/>
  <c r="Q102"/>
  <c r="Q54"/>
  <c r="Q21"/>
  <c r="Q43"/>
  <c r="Q42"/>
  <c r="Q72"/>
  <c r="Q44"/>
  <c r="Q68"/>
  <c r="Q34"/>
  <c r="Q63"/>
  <c r="Q57"/>
  <c r="Q109"/>
  <c r="Q53"/>
  <c r="Q101"/>
  <c r="Q58"/>
  <c r="Q108"/>
  <c r="Q99"/>
  <c r="Q61"/>
  <c r="Q112"/>
  <c r="Q25"/>
  <c r="Q110"/>
  <c r="Q97"/>
  <c r="Q73"/>
  <c r="Q82"/>
  <c r="Q94"/>
  <c r="Q22"/>
  <c r="Q28"/>
  <c r="Q83"/>
  <c r="Q55"/>
  <c r="Q105"/>
  <c r="Q64"/>
  <c r="Q29"/>
  <c r="Q86"/>
  <c r="Q106"/>
  <c r="Q92"/>
  <c r="Q100"/>
  <c r="Q87"/>
  <c r="Q47"/>
  <c r="Q66"/>
  <c r="Q65"/>
  <c r="Q30"/>
  <c r="Q89"/>
  <c r="Q38"/>
  <c r="Q16"/>
  <c r="Q69"/>
  <c r="Q37"/>
  <c r="Q48"/>
  <c r="Q45"/>
  <c r="Q40"/>
  <c r="Q49"/>
  <c r="Q88"/>
  <c r="Q62"/>
  <c r="Q85"/>
  <c r="Q31"/>
  <c r="Q90"/>
  <c r="Q111"/>
  <c r="Q96"/>
  <c r="Q107"/>
  <c r="Q20"/>
  <c r="Q14"/>
  <c r="Q91"/>
  <c r="Q113"/>
  <c r="Q24"/>
  <c r="Q78"/>
  <c r="Q71"/>
  <c r="Q75"/>
  <c r="Q77"/>
  <c r="Q103"/>
  <c r="Q95"/>
  <c r="Q26"/>
  <c r="Q39"/>
  <c r="Q33"/>
  <c r="Q50"/>
  <c r="Q27"/>
  <c r="Q51"/>
  <c r="Q59"/>
  <c r="Q19"/>
  <c r="Q67"/>
  <c r="Q98"/>
  <c r="Q76"/>
  <c r="Q60"/>
  <c r="Q56"/>
  <c r="Q500" i="118"/>
  <c r="Q464"/>
  <c r="Q341"/>
  <c r="Q213"/>
  <c r="Q175"/>
  <c r="Q171"/>
  <c r="Q130"/>
  <c r="Q381"/>
  <c r="Q453"/>
  <c r="Q176"/>
  <c r="B44"/>
  <c r="Q400"/>
  <c r="Q170"/>
  <c r="Q473"/>
  <c r="Q367"/>
  <c r="Q314"/>
  <c r="Q412"/>
  <c r="Q420"/>
  <c r="Q436"/>
  <c r="Q285"/>
  <c r="Q264"/>
  <c r="Q335"/>
  <c r="Q289"/>
  <c r="Q398"/>
  <c r="Q227"/>
  <c r="Q485"/>
  <c r="Q474"/>
  <c r="Q391"/>
  <c r="Q493"/>
  <c r="Q471"/>
  <c r="Q355"/>
  <c r="Q148"/>
  <c r="Q188"/>
  <c r="Q217"/>
  <c r="Q278"/>
  <c r="C46"/>
  <c r="Q235"/>
  <c r="Q187"/>
  <c r="Q122"/>
  <c r="Q119"/>
  <c r="Q246"/>
  <c r="Q178"/>
  <c r="Q316"/>
  <c r="Q286"/>
  <c r="Q238"/>
  <c r="Q390"/>
  <c r="Q386"/>
  <c r="Q454"/>
  <c r="Q462"/>
  <c r="Q343"/>
  <c r="Q368"/>
  <c r="Q339"/>
  <c r="Q290"/>
  <c r="Q190"/>
  <c r="Q374"/>
  <c r="Q445"/>
  <c r="B42"/>
  <c r="Q212"/>
  <c r="Q358"/>
  <c r="C43"/>
  <c r="Q387"/>
  <c r="Q407"/>
  <c r="Q340"/>
  <c r="Q161"/>
  <c r="Q301"/>
  <c r="Q377"/>
  <c r="Q192"/>
  <c r="Q312"/>
  <c r="Q356"/>
  <c r="Q283"/>
  <c r="Q452"/>
  <c r="Q218"/>
  <c r="Q365"/>
  <c r="B43"/>
  <c r="Q419"/>
  <c r="Q131"/>
  <c r="Q401"/>
  <c r="Q193"/>
  <c r="Q121"/>
  <c r="Q141"/>
  <c r="Q207"/>
  <c r="Q150"/>
  <c r="Q201"/>
  <c r="Q346"/>
  <c r="Q247"/>
  <c r="Q136"/>
  <c r="Q357"/>
  <c r="Q469"/>
  <c r="Q406"/>
  <c r="Q477"/>
  <c r="Q280"/>
  <c r="Q194"/>
  <c r="Q240"/>
  <c r="Q489"/>
  <c r="Q203"/>
  <c r="C44"/>
  <c r="Q378"/>
  <c r="Q254"/>
  <c r="B49"/>
  <c r="Q165"/>
  <c r="Q135"/>
  <c r="Q338"/>
  <c r="Q431"/>
  <c r="Q318"/>
  <c r="Q488"/>
  <c r="Q198"/>
  <c r="Q502"/>
  <c r="Q125"/>
  <c r="Q164"/>
  <c r="Q457"/>
  <c r="Q348"/>
  <c r="Q234"/>
  <c r="Q353"/>
  <c r="Q507"/>
  <c r="Q418"/>
  <c r="Q402"/>
  <c r="Q510"/>
  <c r="Q129"/>
  <c r="Q152"/>
  <c r="Q206"/>
  <c r="Q480"/>
  <c r="Q299"/>
  <c r="Q208"/>
  <c r="Q275"/>
  <c r="Q388"/>
  <c r="Q440"/>
  <c r="Q416"/>
  <c r="Q140"/>
  <c r="Q323"/>
  <c r="Q442"/>
  <c r="Q349"/>
  <c r="Q253"/>
  <c r="Q432"/>
  <c r="Q189"/>
  <c r="Q380"/>
  <c r="Q426"/>
  <c r="Q354"/>
  <c r="Q303"/>
  <c r="Q223"/>
  <c r="Q470"/>
  <c r="Q276"/>
  <c r="Q359"/>
  <c r="Q512"/>
  <c r="Q167"/>
  <c r="Q379"/>
  <c r="Q501"/>
  <c r="Q305"/>
  <c r="Q274"/>
  <c r="Q239"/>
  <c r="Q433"/>
  <c r="Q319"/>
  <c r="Q342"/>
  <c r="Q157"/>
  <c r="Q310"/>
  <c r="Q460"/>
  <c r="Q444"/>
  <c r="Q437"/>
  <c r="Q479"/>
  <c r="Q421"/>
  <c r="Q256"/>
  <c r="Q456"/>
  <c r="Q360"/>
  <c r="Q191"/>
  <c r="Q177"/>
  <c r="Q142"/>
  <c r="Q260"/>
  <c r="Q225"/>
  <c r="Q120"/>
  <c r="Q422"/>
  <c r="Q408"/>
  <c r="Q158"/>
  <c r="B51"/>
  <c r="Q413"/>
  <c r="Q306"/>
  <c r="Q395"/>
  <c r="Q284"/>
  <c r="Q116"/>
  <c r="Q311"/>
  <c r="Q160"/>
  <c r="Q439"/>
  <c r="Q263"/>
  <c r="Q308"/>
  <c r="Q327"/>
  <c r="Q483"/>
  <c r="C45"/>
  <c r="Q128"/>
  <c r="Q281"/>
  <c r="Q399"/>
  <c r="Q430"/>
  <c r="Q443"/>
  <c r="Q405"/>
  <c r="Q334"/>
  <c r="Q292"/>
  <c r="Q511"/>
  <c r="G46"/>
  <c r="Q369"/>
  <c r="Q196"/>
  <c r="Q168"/>
  <c r="Q134"/>
  <c r="Q396"/>
  <c r="Q300"/>
  <c r="Q434"/>
  <c r="Q417"/>
  <c r="Q195"/>
  <c r="Q182"/>
  <c r="Q447"/>
  <c r="Q298"/>
  <c r="Q494"/>
  <c r="Q296"/>
  <c r="Q410"/>
  <c r="Q475"/>
  <c r="Q337"/>
  <c r="Q199"/>
  <c r="Q229"/>
  <c r="Q277"/>
  <c r="Q154"/>
  <c r="Q363"/>
  <c r="Q373"/>
  <c r="Q372"/>
  <c r="Q427"/>
  <c r="Q137"/>
  <c r="Q200"/>
  <c r="Q252"/>
  <c r="Q204"/>
  <c r="Q394"/>
  <c r="Q491"/>
  <c r="Q221"/>
  <c r="Q465"/>
  <c r="Q179"/>
  <c r="Q172"/>
  <c r="Q385"/>
  <c r="Q266"/>
  <c r="Q384"/>
  <c r="Q449"/>
  <c r="Q375"/>
  <c r="Q403"/>
  <c r="Q267"/>
  <c r="Q302"/>
  <c r="Q147"/>
  <c r="Q124"/>
  <c r="Q458"/>
  <c r="Q132"/>
  <c r="Q307"/>
  <c r="Q243"/>
  <c r="Q332"/>
  <c r="Q219"/>
  <c r="Q149"/>
  <c r="Q228"/>
  <c r="Q146"/>
  <c r="B48"/>
  <c r="Q222"/>
  <c r="Q126"/>
  <c r="Q257"/>
  <c r="Q233"/>
  <c r="Q424"/>
  <c r="Q392"/>
  <c r="Q173"/>
  <c r="Q429"/>
  <c r="Q249"/>
  <c r="Q145"/>
  <c r="Q461"/>
  <c r="Q231"/>
  <c r="Q184"/>
  <c r="Q468"/>
  <c r="Q174"/>
  <c r="Q270"/>
  <c r="Q258"/>
  <c r="Q282"/>
  <c r="Q496"/>
  <c r="Q181"/>
  <c r="Q364"/>
  <c r="Q232"/>
  <c r="Q205"/>
  <c r="Q186"/>
  <c r="Q329"/>
  <c r="Q202"/>
  <c r="C48"/>
  <c r="Q320"/>
  <c r="B45"/>
  <c r="Q242"/>
  <c r="Q295"/>
  <c r="Q389"/>
  <c r="Q250"/>
  <c r="Q345"/>
  <c r="Q425"/>
  <c r="Q123"/>
  <c r="Q370"/>
  <c r="Q237"/>
  <c r="Q183"/>
  <c r="Q515"/>
  <c r="B50"/>
  <c r="Q448"/>
  <c r="Q428"/>
  <c r="Q255"/>
  <c r="Q166"/>
  <c r="Q138"/>
  <c r="Q352"/>
  <c r="Q288"/>
  <c r="Q155"/>
  <c r="Q513"/>
  <c r="Q414"/>
  <c r="Q455"/>
  <c r="Q415"/>
  <c r="Q492"/>
  <c r="Q261"/>
  <c r="Q499"/>
  <c r="Q495"/>
  <c r="Q409"/>
  <c r="Q498"/>
  <c r="Q272"/>
  <c r="Q328"/>
  <c r="Q503"/>
  <c r="Q144"/>
  <c r="Q211"/>
  <c r="C51"/>
  <c r="C47"/>
  <c r="Q215"/>
  <c r="Q466"/>
  <c r="Q273"/>
  <c r="Q441"/>
  <c r="C49"/>
  <c r="Q321"/>
  <c r="C42"/>
  <c r="Q423"/>
  <c r="Q251"/>
  <c r="Q309"/>
  <c r="Q317"/>
  <c r="Q325"/>
  <c r="Q216"/>
  <c r="Q209"/>
  <c r="Q169"/>
  <c r="Q504"/>
  <c r="Q153"/>
  <c r="Q156"/>
  <c r="Q117"/>
  <c r="B47"/>
  <c r="Q279"/>
  <c r="Q143"/>
  <c r="Q210"/>
  <c r="Q476"/>
  <c r="Q459"/>
  <c r="Q230"/>
  <c r="Q330"/>
  <c r="Q350"/>
  <c r="Q478"/>
  <c r="Q467"/>
  <c r="Q287"/>
  <c r="Q118"/>
  <c r="Q220"/>
  <c r="Q463"/>
  <c r="Q435"/>
  <c r="Q304"/>
  <c r="Q497"/>
  <c r="Q241"/>
  <c r="Q271"/>
  <c r="Q265"/>
  <c r="C50"/>
  <c r="Q185"/>
  <c r="Q344"/>
  <c r="B46"/>
  <c r="Q336"/>
  <c r="Q404"/>
  <c r="Q324"/>
  <c r="Q509"/>
  <c r="Q236"/>
  <c r="Q362"/>
  <c r="Q333"/>
  <c r="Q127"/>
  <c r="Q487"/>
  <c r="Q438"/>
  <c r="Q139"/>
  <c r="Q214"/>
  <c r="Q366"/>
  <c r="Q481"/>
  <c r="Q197"/>
  <c r="Q159"/>
  <c r="Q326"/>
  <c r="Q291"/>
  <c r="Q446"/>
  <c r="Q248"/>
  <c r="Q490"/>
  <c r="Q269"/>
  <c r="Q505"/>
  <c r="Q294"/>
  <c r="Q226"/>
  <c r="Q331"/>
  <c r="Q259"/>
  <c r="Q472"/>
  <c r="Q482"/>
  <c r="Q383"/>
  <c r="Q486"/>
  <c r="Q244"/>
  <c r="Q262"/>
  <c r="Q397"/>
  <c r="Q322"/>
  <c r="Q313"/>
  <c r="Q245"/>
  <c r="Q361"/>
  <c r="Q351"/>
  <c r="Q268"/>
  <c r="Q506"/>
  <c r="Q451"/>
  <c r="Q180"/>
  <c r="Q293"/>
  <c r="Q133"/>
  <c r="Q162"/>
  <c r="Q393"/>
  <c r="Q347"/>
  <c r="Q484"/>
  <c r="Q508"/>
  <c r="Q371"/>
  <c r="Q151"/>
  <c r="Q514"/>
  <c r="Q450"/>
  <c r="Q163"/>
  <c r="Q382"/>
  <c r="Q315"/>
  <c r="Q224"/>
  <c r="Q376"/>
  <c r="Q411"/>
  <c r="Q297"/>
  <c r="M14" i="117"/>
  <c r="N5" i="114"/>
  <c r="Q5" i="110"/>
  <c r="Q5" i="105"/>
  <c r="B142" i="123"/>
  <c r="D15" i="95"/>
  <c r="N4" i="117"/>
  <c r="Q6" i="110"/>
  <c r="Q4" i="115"/>
  <c r="O15" i="95"/>
  <c r="M16" i="118"/>
  <c r="L7" i="129"/>
  <c r="Q3" i="115"/>
  <c r="N5" i="117"/>
  <c r="E15" i="95"/>
  <c r="B52" i="118" l="1"/>
  <c r="Q11" i="117"/>
  <c r="C26" i="129"/>
  <c r="G42" i="118"/>
  <c r="G50"/>
  <c r="F47"/>
  <c r="F42"/>
  <c r="F43"/>
  <c r="G51"/>
  <c r="F46"/>
  <c r="G47"/>
  <c r="G48"/>
  <c r="G43"/>
  <c r="F45"/>
  <c r="F50"/>
  <c r="F48"/>
  <c r="F44"/>
  <c r="F49"/>
  <c r="G44"/>
  <c r="G45"/>
  <c r="G49"/>
  <c r="F51"/>
  <c r="C3" i="105"/>
  <c r="I19" i="95"/>
  <c r="N4" i="115"/>
  <c r="F15" i="95"/>
  <c r="N3" i="115"/>
  <c r="E19" i="95"/>
  <c r="N6" i="110"/>
  <c r="M13" i="111"/>
  <c r="M15" i="95"/>
  <c r="D19"/>
  <c r="N5" i="110"/>
  <c r="N5" i="105"/>
  <c r="M11" i="108"/>
  <c r="H15" i="95"/>
  <c r="F52" i="118" l="1"/>
  <c r="E24"/>
  <c r="D23" i="95"/>
  <c r="L19"/>
  <c r="F19"/>
  <c r="I23"/>
  <c r="B14"/>
  <c r="E23"/>
  <c r="H19"/>
  <c r="Q16" i="125" l="1"/>
  <c r="H23" i="95"/>
  <c r="M19"/>
  <c r="D25"/>
  <c r="E16"/>
  <c r="I25"/>
  <c r="D26"/>
  <c r="E25"/>
  <c r="E16" i="125"/>
  <c r="D16" i="95"/>
  <c r="E26"/>
  <c r="I16"/>
  <c r="F23"/>
  <c r="I16" i="125"/>
  <c r="L23" i="95"/>
  <c r="I26"/>
  <c r="D16" i="125"/>
  <c r="Q21" l="1"/>
  <c r="L26" i="95"/>
  <c r="F16" i="125"/>
  <c r="B21"/>
  <c r="D21"/>
  <c r="I21"/>
  <c r="H16"/>
  <c r="L16" i="95"/>
  <c r="L16" i="125"/>
  <c r="E21"/>
  <c r="L25" i="95"/>
  <c r="H25"/>
  <c r="H26"/>
  <c r="F26"/>
  <c r="F16"/>
  <c r="H16"/>
  <c r="F25"/>
  <c r="M23"/>
  <c r="E7" i="102" l="1"/>
  <c r="Q82" i="118"/>
  <c r="Q18"/>
  <c r="Q110"/>
  <c r="Q64"/>
  <c r="Q108"/>
  <c r="Q23"/>
  <c r="Q91"/>
  <c r="Q86"/>
  <c r="Q48"/>
  <c r="Q104"/>
  <c r="Q46"/>
  <c r="Q34"/>
  <c r="Q42"/>
  <c r="Q78"/>
  <c r="Q27"/>
  <c r="Q113"/>
  <c r="Q20"/>
  <c r="Q53"/>
  <c r="Q28"/>
  <c r="Q114"/>
  <c r="Q99"/>
  <c r="Q69"/>
  <c r="Q81"/>
  <c r="Q79"/>
  <c r="Q65"/>
  <c r="Q35"/>
  <c r="Q106"/>
  <c r="Q31"/>
  <c r="Q93"/>
  <c r="Q111"/>
  <c r="Q57"/>
  <c r="Q103"/>
  <c r="Q39"/>
  <c r="Q85"/>
  <c r="Q83"/>
  <c r="Q19"/>
  <c r="Q76"/>
  <c r="Q55"/>
  <c r="Q109"/>
  <c r="Q105"/>
  <c r="Q25"/>
  <c r="Q22"/>
  <c r="Q63"/>
  <c r="Q44"/>
  <c r="Q115"/>
  <c r="Q58"/>
  <c r="Q33"/>
  <c r="Q36"/>
  <c r="Q52"/>
  <c r="Q62"/>
  <c r="Q43"/>
  <c r="Q72"/>
  <c r="Q59"/>
  <c r="Q98"/>
  <c r="Q66"/>
  <c r="Q84"/>
  <c r="Q70"/>
  <c r="Q75"/>
  <c r="Q68"/>
  <c r="Q29"/>
  <c r="Q30"/>
  <c r="Q16"/>
  <c r="Q41"/>
  <c r="Q56"/>
  <c r="Q96"/>
  <c r="Q67"/>
  <c r="Q49"/>
  <c r="Q88"/>
  <c r="Q54"/>
  <c r="Q38"/>
  <c r="Q47"/>
  <c r="Q107"/>
  <c r="Q24"/>
  <c r="Q97"/>
  <c r="Q100"/>
  <c r="Q60"/>
  <c r="Q45"/>
  <c r="Q26"/>
  <c r="Q95"/>
  <c r="Q71"/>
  <c r="Q90"/>
  <c r="Q61"/>
  <c r="Q89"/>
  <c r="Q51"/>
  <c r="Q87"/>
  <c r="Q73"/>
  <c r="Q102"/>
  <c r="Q112"/>
  <c r="Q37"/>
  <c r="Q74"/>
  <c r="Q40"/>
  <c r="Q92"/>
  <c r="Q32"/>
  <c r="Q77"/>
  <c r="Q21"/>
  <c r="Q50"/>
  <c r="Q80"/>
  <c r="Q94"/>
  <c r="Q101"/>
  <c r="Q33" i="105"/>
  <c r="Q22"/>
  <c r="Q62"/>
  <c r="Q73"/>
  <c r="Q27"/>
  <c r="Q69"/>
  <c r="Q77"/>
  <c r="Q47"/>
  <c r="Q53"/>
  <c r="Q41"/>
  <c r="Q52"/>
  <c r="Q15"/>
  <c r="Q51"/>
  <c r="Q98"/>
  <c r="Q91"/>
  <c r="Q44"/>
  <c r="Q99"/>
  <c r="Q81"/>
  <c r="Q74"/>
  <c r="Q87"/>
  <c r="Q45"/>
  <c r="Q78"/>
  <c r="Q79"/>
  <c r="Q84"/>
  <c r="Q72"/>
  <c r="Q57"/>
  <c r="Q95"/>
  <c r="Q18"/>
  <c r="Q37"/>
  <c r="Q23"/>
  <c r="Q25"/>
  <c r="Q17"/>
  <c r="Q21"/>
  <c r="Q40"/>
  <c r="Q82"/>
  <c r="Q80"/>
  <c r="Q29"/>
  <c r="Q60"/>
  <c r="Q26"/>
  <c r="Q19"/>
  <c r="Q20"/>
  <c r="Q42"/>
  <c r="Q34"/>
  <c r="Q32"/>
  <c r="Q58"/>
  <c r="Q56"/>
  <c r="Q76"/>
  <c r="Q46"/>
  <c r="Q55"/>
  <c r="Q70"/>
  <c r="Q49"/>
  <c r="Q50"/>
  <c r="Q92"/>
  <c r="Q67"/>
  <c r="Q65"/>
  <c r="Q75"/>
  <c r="Q63"/>
  <c r="Q90"/>
  <c r="Q30"/>
  <c r="Q48"/>
  <c r="Q59"/>
  <c r="Q38"/>
  <c r="Q97"/>
  <c r="Q61"/>
  <c r="Q24"/>
  <c r="Q36"/>
  <c r="Q83"/>
  <c r="Q43"/>
  <c r="Q88"/>
  <c r="Q35"/>
  <c r="Q31"/>
  <c r="Q86"/>
  <c r="Q39"/>
  <c r="Q64"/>
  <c r="Q94"/>
  <c r="Q93"/>
  <c r="Q96"/>
  <c r="Q28"/>
  <c r="Q54"/>
  <c r="Q85"/>
  <c r="Q89"/>
  <c r="Q66"/>
  <c r="Q68"/>
  <c r="Q71"/>
  <c r="Q16"/>
  <c r="M25" i="95"/>
  <c r="F21" i="125"/>
  <c r="L21"/>
  <c r="M15" i="105"/>
  <c r="I21" i="95"/>
  <c r="M16"/>
  <c r="D21"/>
  <c r="M26"/>
  <c r="M16" i="125"/>
  <c r="E21" i="95"/>
  <c r="H21" i="125"/>
  <c r="Q13" i="118" l="1"/>
  <c r="Q12" i="105"/>
  <c r="Q22" i="125"/>
  <c r="I22"/>
  <c r="D18" i="95"/>
  <c r="D14"/>
  <c r="M21" i="125"/>
  <c r="I14" i="95"/>
  <c r="I20"/>
  <c r="L21"/>
  <c r="I18"/>
  <c r="B17" i="125"/>
  <c r="H21" i="95"/>
  <c r="E20"/>
  <c r="F21"/>
  <c r="E22" i="125"/>
  <c r="D22"/>
  <c r="D20" i="95"/>
  <c r="E14"/>
  <c r="E21" i="102" l="1"/>
  <c r="D5"/>
  <c r="R22"/>
  <c r="R44"/>
  <c r="R36"/>
  <c r="R41"/>
  <c r="R29"/>
  <c r="R33"/>
  <c r="L5"/>
  <c r="R47"/>
  <c r="R37"/>
  <c r="R21"/>
  <c r="R30"/>
  <c r="R19"/>
  <c r="R40"/>
  <c r="R48"/>
  <c r="R16"/>
  <c r="K5"/>
  <c r="R38"/>
  <c r="R17"/>
  <c r="R15"/>
  <c r="R34"/>
  <c r="R42"/>
  <c r="R50"/>
  <c r="R49"/>
  <c r="J5"/>
  <c r="R28"/>
  <c r="R51"/>
  <c r="R20"/>
  <c r="R39"/>
  <c r="R45"/>
  <c r="R18"/>
  <c r="R31"/>
  <c r="R35"/>
  <c r="R24"/>
  <c r="C5"/>
  <c r="R26"/>
  <c r="R25"/>
  <c r="R43"/>
  <c r="R27"/>
  <c r="R14"/>
  <c r="R32"/>
  <c r="R46"/>
  <c r="R23"/>
  <c r="Q18" i="111"/>
  <c r="Q22"/>
  <c r="Q17"/>
  <c r="Q30"/>
  <c r="Q27"/>
  <c r="Q36"/>
  <c r="Q19"/>
  <c r="Q37"/>
  <c r="Q29"/>
  <c r="Q13"/>
  <c r="Q24"/>
  <c r="Q20"/>
  <c r="Q33"/>
  <c r="Q32"/>
  <c r="Q15"/>
  <c r="Q16"/>
  <c r="Q38"/>
  <c r="Q31"/>
  <c r="Q34"/>
  <c r="Q21"/>
  <c r="Q28"/>
  <c r="Q39"/>
  <c r="Q23"/>
  <c r="Q26"/>
  <c r="Q35"/>
  <c r="Q25"/>
  <c r="Q14"/>
  <c r="H18" i="95"/>
  <c r="L22" i="125"/>
  <c r="E5" i="102"/>
  <c r="O5"/>
  <c r="F14" i="95"/>
  <c r="L18"/>
  <c r="N14" i="102"/>
  <c r="H22" i="125"/>
  <c r="H20" i="95"/>
  <c r="L20"/>
  <c r="F20"/>
  <c r="M21"/>
  <c r="G5" i="102"/>
  <c r="F22" i="125"/>
  <c r="H14" i="95"/>
  <c r="F5" i="102"/>
  <c r="L14" i="95"/>
  <c r="R11" i="102" l="1"/>
  <c r="Q10" i="111"/>
  <c r="Q26" i="100"/>
  <c r="Q18"/>
  <c r="Q41"/>
  <c r="Q29"/>
  <c r="Q28"/>
  <c r="Q30"/>
  <c r="Q38"/>
  <c r="Q22"/>
  <c r="Q21"/>
  <c r="Q39"/>
  <c r="Q19"/>
  <c r="Q31"/>
  <c r="Q34"/>
  <c r="Q25"/>
  <c r="Q24"/>
  <c r="Q33"/>
  <c r="Q23"/>
  <c r="Q36"/>
  <c r="Q20"/>
  <c r="Q32"/>
  <c r="Q35"/>
  <c r="Q27"/>
  <c r="Q37"/>
  <c r="Q42"/>
  <c r="Q40"/>
  <c r="Q18" i="99"/>
  <c r="Q20"/>
  <c r="Q22"/>
  <c r="Q19"/>
  <c r="Q21"/>
  <c r="Q17"/>
  <c r="Q15"/>
  <c r="Q16"/>
  <c r="Q29"/>
  <c r="Q25"/>
  <c r="Q30"/>
  <c r="Q24"/>
  <c r="Q27"/>
  <c r="Q26"/>
  <c r="Q28"/>
  <c r="Q23"/>
  <c r="Q5" i="102"/>
  <c r="M22" i="125"/>
  <c r="M15" i="99"/>
  <c r="M18" i="100"/>
  <c r="M18" i="95"/>
  <c r="M20"/>
  <c r="M14"/>
  <c r="Q12" i="99" l="1"/>
  <c r="Q15" i="100"/>
  <c r="C4" i="107"/>
  <c r="C5"/>
  <c r="E22" i="95"/>
  <c r="I22"/>
  <c r="N5" i="102"/>
  <c r="D22" i="95"/>
  <c r="Q18" i="125" l="1"/>
  <c r="J2" i="117"/>
  <c r="C2" i="108"/>
  <c r="J6" i="107"/>
  <c r="J5"/>
  <c r="E18" i="125"/>
  <c r="E27" i="95"/>
  <c r="I27"/>
  <c r="L22"/>
  <c r="I18" i="125"/>
  <c r="F22" i="95"/>
  <c r="D18" i="125"/>
  <c r="H22" i="95"/>
  <c r="D27"/>
  <c r="C2" i="117"/>
  <c r="D15" i="125"/>
  <c r="B18"/>
  <c r="J3" i="129" l="1"/>
  <c r="I3"/>
  <c r="H27" i="95"/>
  <c r="F27"/>
  <c r="L27"/>
  <c r="M22"/>
  <c r="L18" i="125"/>
  <c r="H18"/>
  <c r="F18"/>
  <c r="B2" i="95" l="1"/>
  <c r="Q20" i="125"/>
  <c r="M18"/>
  <c r="L8" i="129"/>
  <c r="I20" i="125"/>
  <c r="M27" i="95"/>
  <c r="E20" i="125"/>
  <c r="D19"/>
  <c r="D20"/>
  <c r="I18" i="129" l="1"/>
  <c r="I12"/>
  <c r="I13"/>
  <c r="I15"/>
  <c r="I14"/>
  <c r="I16"/>
  <c r="I17"/>
  <c r="Q41" i="108"/>
  <c r="Q72"/>
  <c r="Q47"/>
  <c r="Q22"/>
  <c r="Q38"/>
  <c r="Q26"/>
  <c r="Q57"/>
  <c r="Q73"/>
  <c r="Q60"/>
  <c r="Q13"/>
  <c r="Q20"/>
  <c r="Q55"/>
  <c r="Q50"/>
  <c r="Q53"/>
  <c r="Q76"/>
  <c r="Q77"/>
  <c r="Q61"/>
  <c r="Q78"/>
  <c r="Q49"/>
  <c r="Q46"/>
  <c r="Q52"/>
  <c r="Q83"/>
  <c r="Q39"/>
  <c r="Q32"/>
  <c r="Q33"/>
  <c r="Q88"/>
  <c r="Q65"/>
  <c r="Q35"/>
  <c r="Q48"/>
  <c r="Q62"/>
  <c r="Q34"/>
  <c r="Q59"/>
  <c r="Q29"/>
  <c r="Q67"/>
  <c r="Q14"/>
  <c r="Q68"/>
  <c r="Q69"/>
  <c r="Q54"/>
  <c r="Q25"/>
  <c r="Q21"/>
  <c r="Q87"/>
  <c r="Q63"/>
  <c r="Q66"/>
  <c r="Q84"/>
  <c r="Q15"/>
  <c r="Q31"/>
  <c r="Q80"/>
  <c r="Q11"/>
  <c r="Q27"/>
  <c r="Q45"/>
  <c r="Q82"/>
  <c r="Q56"/>
  <c r="Q75"/>
  <c r="Q19"/>
  <c r="Q71"/>
  <c r="Q85"/>
  <c r="Q74"/>
  <c r="Q42"/>
  <c r="Q79"/>
  <c r="Q24"/>
  <c r="Q12"/>
  <c r="Q70"/>
  <c r="Q37"/>
  <c r="Q16"/>
  <c r="Q18"/>
  <c r="Q43"/>
  <c r="Q86"/>
  <c r="Q51"/>
  <c r="Q30"/>
  <c r="Q64"/>
  <c r="Q17"/>
  <c r="Q28"/>
  <c r="Q81"/>
  <c r="Q23"/>
  <c r="Q40"/>
  <c r="Q36"/>
  <c r="Q58"/>
  <c r="Q44"/>
  <c r="Q52" i="107"/>
  <c r="Q24"/>
  <c r="Q58"/>
  <c r="Q42"/>
  <c r="Q36"/>
  <c r="Q41"/>
  <c r="Q61"/>
  <c r="Q29"/>
  <c r="Q53"/>
  <c r="Q28"/>
  <c r="Q60"/>
  <c r="Q56"/>
  <c r="Q55"/>
  <c r="Q45"/>
  <c r="Q54"/>
  <c r="Q35"/>
  <c r="Q38"/>
  <c r="Q40"/>
  <c r="Q57"/>
  <c r="Q30"/>
  <c r="Q46"/>
  <c r="Q39"/>
  <c r="Q47"/>
  <c r="Q33"/>
  <c r="Q49"/>
  <c r="Q50"/>
  <c r="Q31"/>
  <c r="Q44"/>
  <c r="Q26"/>
  <c r="Q27"/>
  <c r="Q51"/>
  <c r="Q48"/>
  <c r="Q25"/>
  <c r="Q43"/>
  <c r="Q34"/>
  <c r="Q59"/>
  <c r="Q37"/>
  <c r="Q32"/>
  <c r="Q102" i="104"/>
  <c r="Q89"/>
  <c r="Q93"/>
  <c r="Q64"/>
  <c r="Q55"/>
  <c r="Q15"/>
  <c r="Q24"/>
  <c r="Q101"/>
  <c r="Q34"/>
  <c r="Q81"/>
  <c r="Q56"/>
  <c r="Q88"/>
  <c r="Q16"/>
  <c r="Q68"/>
  <c r="Q70"/>
  <c r="Q37"/>
  <c r="Q18"/>
  <c r="Q54"/>
  <c r="Q106"/>
  <c r="Q87"/>
  <c r="Q76"/>
  <c r="Q51"/>
  <c r="Q30"/>
  <c r="Q108"/>
  <c r="Q82"/>
  <c r="Q91"/>
  <c r="Q84"/>
  <c r="Q94"/>
  <c r="Q80"/>
  <c r="Q47"/>
  <c r="Q48"/>
  <c r="Q69"/>
  <c r="Q107"/>
  <c r="Q111"/>
  <c r="Q27"/>
  <c r="Q74"/>
  <c r="Q32"/>
  <c r="Q26"/>
  <c r="Q45"/>
  <c r="Q53"/>
  <c r="Q25"/>
  <c r="Q52"/>
  <c r="Q41"/>
  <c r="Q85"/>
  <c r="Q31"/>
  <c r="Q46"/>
  <c r="Q92"/>
  <c r="Q109"/>
  <c r="Q98"/>
  <c r="Q83"/>
  <c r="Q97"/>
  <c r="Q28"/>
  <c r="Q75"/>
  <c r="Q77"/>
  <c r="Q44"/>
  <c r="Q99"/>
  <c r="Q72"/>
  <c r="Q110"/>
  <c r="Q29"/>
  <c r="Q23"/>
  <c r="Q57"/>
  <c r="Q62"/>
  <c r="Q35"/>
  <c r="Q17"/>
  <c r="Q66"/>
  <c r="Q86"/>
  <c r="Q105"/>
  <c r="Q19"/>
  <c r="Q104"/>
  <c r="Q71"/>
  <c r="Q73"/>
  <c r="Q78"/>
  <c r="Q96"/>
  <c r="Q39"/>
  <c r="Q95"/>
  <c r="Q103"/>
  <c r="Q60"/>
  <c r="Q40"/>
  <c r="Q33"/>
  <c r="Q63"/>
  <c r="Q61"/>
  <c r="Q100"/>
  <c r="Q112"/>
  <c r="Q50"/>
  <c r="Q38"/>
  <c r="Q58"/>
  <c r="Q22"/>
  <c r="Q20"/>
  <c r="Q42"/>
  <c r="Q14"/>
  <c r="Q49"/>
  <c r="Q36"/>
  <c r="Q13"/>
  <c r="Q59"/>
  <c r="Q79"/>
  <c r="Q90"/>
  <c r="Q65"/>
  <c r="Q21"/>
  <c r="Q43"/>
  <c r="Q67"/>
  <c r="D10" i="127"/>
  <c r="M13" i="104"/>
  <c r="F20" i="125"/>
  <c r="M24" i="107"/>
  <c r="L20" i="125"/>
  <c r="H20"/>
  <c r="E7" i="129"/>
  <c r="Q21" i="107" l="1"/>
  <c r="Q8" i="108"/>
  <c r="Q10" i="104"/>
  <c r="C2" i="129"/>
  <c r="C4"/>
  <c r="C3"/>
  <c r="C6" i="128"/>
  <c r="D40"/>
  <c r="D57"/>
  <c r="D9"/>
  <c r="C43"/>
  <c r="C16"/>
  <c r="D4"/>
  <c r="D26"/>
  <c r="C39"/>
  <c r="C90"/>
  <c r="C87"/>
  <c r="C14"/>
  <c r="D12"/>
  <c r="D35"/>
  <c r="C75"/>
  <c r="C104"/>
  <c r="D80"/>
  <c r="C15"/>
  <c r="D111"/>
  <c r="C65"/>
  <c r="D27"/>
  <c r="C51"/>
  <c r="C10"/>
  <c r="C80"/>
  <c r="D91"/>
  <c r="D105"/>
  <c r="D110"/>
  <c r="D28"/>
  <c r="D77"/>
  <c r="C13"/>
  <c r="D54"/>
  <c r="D86"/>
  <c r="C53"/>
  <c r="D65"/>
  <c r="D37"/>
  <c r="D39"/>
  <c r="C2"/>
  <c r="D3"/>
  <c r="C5"/>
  <c r="D95"/>
  <c r="C97"/>
  <c r="C30"/>
  <c r="C25"/>
  <c r="C7"/>
  <c r="C23"/>
  <c r="D51"/>
  <c r="C35"/>
  <c r="D71"/>
  <c r="D46"/>
  <c r="C64"/>
  <c r="D6"/>
  <c r="C77"/>
  <c r="D24"/>
  <c r="C42"/>
  <c r="C50"/>
  <c r="C100"/>
  <c r="D13"/>
  <c r="D7"/>
  <c r="D73"/>
  <c r="C22"/>
  <c r="D87"/>
  <c r="C55"/>
  <c r="D89"/>
  <c r="D67"/>
  <c r="D38"/>
  <c r="D106"/>
  <c r="C82"/>
  <c r="D56"/>
  <c r="C95"/>
  <c r="C71"/>
  <c r="C103"/>
  <c r="D69"/>
  <c r="D96"/>
  <c r="D83"/>
  <c r="D5"/>
  <c r="C29"/>
  <c r="D66"/>
  <c r="C109"/>
  <c r="C8"/>
  <c r="C27"/>
  <c r="D98"/>
  <c r="C88"/>
  <c r="C105"/>
  <c r="C3"/>
  <c r="C68"/>
  <c r="D45"/>
  <c r="C98"/>
  <c r="C102"/>
  <c r="C61"/>
  <c r="C72"/>
  <c r="C62"/>
  <c r="C40"/>
  <c r="D93"/>
  <c r="D109"/>
  <c r="C94"/>
  <c r="C67"/>
  <c r="C18"/>
  <c r="D78"/>
  <c r="C49"/>
  <c r="D63"/>
  <c r="C41"/>
  <c r="D55"/>
  <c r="D30"/>
  <c r="D34"/>
  <c r="D92"/>
  <c r="C21"/>
  <c r="D62"/>
  <c r="C11"/>
  <c r="D21"/>
  <c r="C78"/>
  <c r="D79"/>
  <c r="C86"/>
  <c r="D50"/>
  <c r="D29"/>
  <c r="D108"/>
  <c r="C9"/>
  <c r="C84"/>
  <c r="D14"/>
  <c r="D22"/>
  <c r="D70"/>
  <c r="C54"/>
  <c r="D8"/>
  <c r="D107"/>
  <c r="D33"/>
  <c r="D102"/>
  <c r="D16"/>
  <c r="C47"/>
  <c r="D76"/>
  <c r="C38"/>
  <c r="C34"/>
  <c r="D31"/>
  <c r="C56"/>
  <c r="C33"/>
  <c r="D100"/>
  <c r="D43"/>
  <c r="C28"/>
  <c r="D90"/>
  <c r="C58"/>
  <c r="C92"/>
  <c r="C74"/>
  <c r="D81"/>
  <c r="C107"/>
  <c r="C60"/>
  <c r="C57"/>
  <c r="D17"/>
  <c r="D20"/>
  <c r="C59"/>
  <c r="C36"/>
  <c r="D36"/>
  <c r="C4"/>
  <c r="C48"/>
  <c r="C37"/>
  <c r="D49"/>
  <c r="D58"/>
  <c r="D2"/>
  <c r="C106"/>
  <c r="D48"/>
  <c r="D10"/>
  <c r="C19"/>
  <c r="C24"/>
  <c r="D52"/>
  <c r="C26"/>
  <c r="C91"/>
  <c r="D103"/>
  <c r="D61"/>
  <c r="C79"/>
  <c r="D32"/>
  <c r="C85"/>
  <c r="D42"/>
  <c r="D75"/>
  <c r="D68"/>
  <c r="C46"/>
  <c r="D64"/>
  <c r="C66"/>
  <c r="C110"/>
  <c r="C83"/>
  <c r="C69"/>
  <c r="D84"/>
  <c r="D101"/>
  <c r="D15"/>
  <c r="C63"/>
  <c r="D104"/>
  <c r="D41"/>
  <c r="D53"/>
  <c r="D19"/>
  <c r="C44"/>
  <c r="D25"/>
  <c r="D82"/>
  <c r="D85"/>
  <c r="C81"/>
  <c r="C17"/>
  <c r="C31"/>
  <c r="D18"/>
  <c r="C89"/>
  <c r="D97"/>
  <c r="D23"/>
  <c r="D74"/>
  <c r="C52"/>
  <c r="C96"/>
  <c r="D72"/>
  <c r="D88"/>
  <c r="D94"/>
  <c r="C70"/>
  <c r="C32"/>
  <c r="C101"/>
  <c r="C108"/>
  <c r="C76"/>
  <c r="D99"/>
  <c r="C12"/>
  <c r="D60"/>
  <c r="C73"/>
  <c r="C111"/>
  <c r="C45"/>
  <c r="D44"/>
  <c r="D59"/>
  <c r="C20"/>
  <c r="D47"/>
  <c r="C93"/>
  <c r="D11"/>
  <c r="C99"/>
  <c r="G78"/>
  <c r="E7"/>
  <c r="H68"/>
  <c r="G79"/>
  <c r="O69"/>
  <c r="F92"/>
  <c r="F50"/>
  <c r="H41"/>
  <c r="G93"/>
  <c r="F85"/>
  <c r="F110"/>
  <c r="H101"/>
  <c r="H105"/>
  <c r="H103"/>
  <c r="G73"/>
  <c r="O13"/>
  <c r="F98"/>
  <c r="F95"/>
  <c r="G96"/>
  <c r="E93"/>
  <c r="G36"/>
  <c r="G21"/>
  <c r="O91"/>
  <c r="F51"/>
  <c r="E102"/>
  <c r="F73"/>
  <c r="G55"/>
  <c r="O89"/>
  <c r="H14"/>
  <c r="H102"/>
  <c r="G58"/>
  <c r="G98"/>
  <c r="F44"/>
  <c r="H37"/>
  <c r="O63"/>
  <c r="H99"/>
  <c r="O110"/>
  <c r="H20"/>
  <c r="O15"/>
  <c r="H50"/>
  <c r="E108"/>
  <c r="O99"/>
  <c r="O33"/>
  <c r="E98"/>
  <c r="G26"/>
  <c r="F17"/>
  <c r="H39"/>
  <c r="F42"/>
  <c r="O80"/>
  <c r="F29"/>
  <c r="G74"/>
  <c r="O88"/>
  <c r="G11"/>
  <c r="F57"/>
  <c r="F26"/>
  <c r="E41"/>
  <c r="F5"/>
  <c r="O22"/>
  <c r="O67"/>
  <c r="H106"/>
  <c r="H47"/>
  <c r="O20"/>
  <c r="E70"/>
  <c r="F45"/>
  <c r="O60"/>
  <c r="G37"/>
  <c r="G27"/>
  <c r="E29"/>
  <c r="G44"/>
  <c r="H77"/>
  <c r="E32"/>
  <c r="E45"/>
  <c r="F23"/>
  <c r="F30"/>
  <c r="G48"/>
  <c r="O43"/>
  <c r="E4"/>
  <c r="F37"/>
  <c r="E9"/>
  <c r="H36"/>
  <c r="O101"/>
  <c r="G72"/>
  <c r="G22"/>
  <c r="H92"/>
  <c r="O95"/>
  <c r="E110"/>
  <c r="G52"/>
  <c r="F54"/>
  <c r="H58"/>
  <c r="G38"/>
  <c r="E79"/>
  <c r="E86"/>
  <c r="E82"/>
  <c r="H88"/>
  <c r="G34"/>
  <c r="F8"/>
  <c r="G77"/>
  <c r="H62"/>
  <c r="G47"/>
  <c r="G31"/>
  <c r="F9"/>
  <c r="G63"/>
  <c r="H19"/>
  <c r="H48"/>
  <c r="G14"/>
  <c r="E57"/>
  <c r="O92"/>
  <c r="G30"/>
  <c r="F38"/>
  <c r="O24"/>
  <c r="G49"/>
  <c r="O96"/>
  <c r="O23"/>
  <c r="O55"/>
  <c r="F89"/>
  <c r="H95"/>
  <c r="H6"/>
  <c r="E77"/>
  <c r="H69"/>
  <c r="F108"/>
  <c r="E95"/>
  <c r="F53"/>
  <c r="E47"/>
  <c r="H76"/>
  <c r="H16"/>
  <c r="F84"/>
  <c r="H29"/>
  <c r="O97"/>
  <c r="H66"/>
  <c r="G8"/>
  <c r="F83"/>
  <c r="E15"/>
  <c r="O82"/>
  <c r="F47"/>
  <c r="H79"/>
  <c r="F109"/>
  <c r="E111"/>
  <c r="E65"/>
  <c r="F27"/>
  <c r="G59"/>
  <c r="E97"/>
  <c r="F103"/>
  <c r="G15"/>
  <c r="F68"/>
  <c r="E64"/>
  <c r="E17"/>
  <c r="H108"/>
  <c r="O108"/>
  <c r="O50"/>
  <c r="G80"/>
  <c r="E89"/>
  <c r="G84"/>
  <c r="E107"/>
  <c r="E55"/>
  <c r="E60"/>
  <c r="O51"/>
  <c r="O7"/>
  <c r="G10"/>
  <c r="E8" i="129"/>
  <c r="F32" i="128"/>
  <c r="E8"/>
  <c r="O18"/>
  <c r="F46"/>
  <c r="H23"/>
  <c r="H93"/>
  <c r="F93"/>
  <c r="F60"/>
  <c r="H56"/>
  <c r="F75"/>
  <c r="E81"/>
  <c r="F12"/>
  <c r="H70"/>
  <c r="O85"/>
  <c r="G16"/>
  <c r="O70"/>
  <c r="F76"/>
  <c r="E94"/>
  <c r="O109"/>
  <c r="H60"/>
  <c r="G69"/>
  <c r="E5"/>
  <c r="H98"/>
  <c r="F43"/>
  <c r="O103"/>
  <c r="G17"/>
  <c r="O78"/>
  <c r="G20"/>
  <c r="H82"/>
  <c r="F48"/>
  <c r="E22"/>
  <c r="O11"/>
  <c r="E101"/>
  <c r="E90"/>
  <c r="F107"/>
  <c r="H89"/>
  <c r="H40"/>
  <c r="H61"/>
  <c r="O10"/>
  <c r="F28"/>
  <c r="E104"/>
  <c r="H71"/>
  <c r="O44"/>
  <c r="E99"/>
  <c r="E56"/>
  <c r="E76"/>
  <c r="F22"/>
  <c r="E100"/>
  <c r="F39"/>
  <c r="O2"/>
  <c r="E62"/>
  <c r="G4"/>
  <c r="E88"/>
  <c r="E75"/>
  <c r="H17"/>
  <c r="H34"/>
  <c r="H78"/>
  <c r="O28"/>
  <c r="F11"/>
  <c r="G33"/>
  <c r="F4"/>
  <c r="O86"/>
  <c r="G106"/>
  <c r="G61"/>
  <c r="H18"/>
  <c r="G60"/>
  <c r="F78"/>
  <c r="F14"/>
  <c r="F16"/>
  <c r="G5"/>
  <c r="H51"/>
  <c r="F13"/>
  <c r="G102"/>
  <c r="H52"/>
  <c r="H53"/>
  <c r="H75"/>
  <c r="F66"/>
  <c r="E11"/>
  <c r="G109"/>
  <c r="F7"/>
  <c r="E18"/>
  <c r="E66"/>
  <c r="E44"/>
  <c r="E12"/>
  <c r="F94"/>
  <c r="E14"/>
  <c r="F49"/>
  <c r="H33"/>
  <c r="O35"/>
  <c r="E27"/>
  <c r="E20"/>
  <c r="F61"/>
  <c r="G35"/>
  <c r="H7"/>
  <c r="C8" i="129"/>
  <c r="H86" i="128"/>
  <c r="O16"/>
  <c r="H22"/>
  <c r="E91"/>
  <c r="H5"/>
  <c r="F86"/>
  <c r="F58"/>
  <c r="F97"/>
  <c r="O34"/>
  <c r="G7"/>
  <c r="F36"/>
  <c r="O73"/>
  <c r="E103"/>
  <c r="O46"/>
  <c r="E38"/>
  <c r="G88"/>
  <c r="F62"/>
  <c r="E3"/>
  <c r="G62"/>
  <c r="O104"/>
  <c r="O30"/>
  <c r="G45"/>
  <c r="E42"/>
  <c r="E46"/>
  <c r="H73"/>
  <c r="G2"/>
  <c r="G40"/>
  <c r="H94"/>
  <c r="G100"/>
  <c r="H10"/>
  <c r="F100"/>
  <c r="O39"/>
  <c r="O66"/>
  <c r="E73"/>
  <c r="F33"/>
  <c r="O58"/>
  <c r="F21"/>
  <c r="G6"/>
  <c r="O105"/>
  <c r="O59"/>
  <c r="E24"/>
  <c r="H32"/>
  <c r="E96"/>
  <c r="G99"/>
  <c r="E37"/>
  <c r="O62"/>
  <c r="F111"/>
  <c r="H4"/>
  <c r="O36"/>
  <c r="G94"/>
  <c r="E19"/>
  <c r="F72"/>
  <c r="H81"/>
  <c r="O48"/>
  <c r="F88"/>
  <c r="O56"/>
  <c r="F79"/>
  <c r="H74"/>
  <c r="C7" i="129"/>
  <c r="E51" i="128"/>
  <c r="F65"/>
  <c r="G53"/>
  <c r="F15"/>
  <c r="E31"/>
  <c r="E87"/>
  <c r="E59"/>
  <c r="G68"/>
  <c r="E63"/>
  <c r="H54"/>
  <c r="E39"/>
  <c r="F106"/>
  <c r="E30"/>
  <c r="E83"/>
  <c r="F3"/>
  <c r="O47"/>
  <c r="O38"/>
  <c r="O12"/>
  <c r="H104"/>
  <c r="O4"/>
  <c r="G97"/>
  <c r="O25"/>
  <c r="H13"/>
  <c r="H9"/>
  <c r="G75"/>
  <c r="E67"/>
  <c r="E16"/>
  <c r="F6"/>
  <c r="O84"/>
  <c r="G110"/>
  <c r="G76"/>
  <c r="H44"/>
  <c r="F80"/>
  <c r="E13"/>
  <c r="F90"/>
  <c r="O68"/>
  <c r="F102"/>
  <c r="O19"/>
  <c r="O65"/>
  <c r="H87"/>
  <c r="F40"/>
  <c r="E71"/>
  <c r="H85"/>
  <c r="O93"/>
  <c r="O57"/>
  <c r="G51"/>
  <c r="G92"/>
  <c r="F41"/>
  <c r="G89"/>
  <c r="H55"/>
  <c r="E80"/>
  <c r="G24"/>
  <c r="O87"/>
  <c r="F63"/>
  <c r="O37"/>
  <c r="E25"/>
  <c r="H2"/>
  <c r="F52"/>
  <c r="G42"/>
  <c r="F70"/>
  <c r="E48"/>
  <c r="F18"/>
  <c r="G87"/>
  <c r="F101"/>
  <c r="G18"/>
  <c r="H42"/>
  <c r="G9"/>
  <c r="O71"/>
  <c r="E26"/>
  <c r="G85"/>
  <c r="H35"/>
  <c r="F20"/>
  <c r="O79"/>
  <c r="F19"/>
  <c r="G29"/>
  <c r="G46"/>
  <c r="G108"/>
  <c r="H59"/>
  <c r="O100"/>
  <c r="E78"/>
  <c r="O32"/>
  <c r="O53"/>
  <c r="H83"/>
  <c r="E84"/>
  <c r="O27"/>
  <c r="G43"/>
  <c r="F35"/>
  <c r="O40"/>
  <c r="O41"/>
  <c r="O106"/>
  <c r="G19"/>
  <c r="H28"/>
  <c r="E2"/>
  <c r="H38"/>
  <c r="O61"/>
  <c r="G90"/>
  <c r="G91"/>
  <c r="M20" i="125"/>
  <c r="F10" i="128"/>
  <c r="E34"/>
  <c r="H63"/>
  <c r="G104"/>
  <c r="O76"/>
  <c r="G32"/>
  <c r="F64"/>
  <c r="H96"/>
  <c r="G66"/>
  <c r="H30"/>
  <c r="O31"/>
  <c r="G101"/>
  <c r="H12"/>
  <c r="O8"/>
  <c r="H15"/>
  <c r="I7" i="129"/>
  <c r="H11" i="128"/>
  <c r="H97"/>
  <c r="G56"/>
  <c r="E21"/>
  <c r="O6"/>
  <c r="H25"/>
  <c r="H57"/>
  <c r="O74"/>
  <c r="H46"/>
  <c r="O98"/>
  <c r="H65"/>
  <c r="E61"/>
  <c r="F96"/>
  <c r="F56"/>
  <c r="H64"/>
  <c r="H110"/>
  <c r="G83"/>
  <c r="F2"/>
  <c r="G71"/>
  <c r="O90"/>
  <c r="O54"/>
  <c r="E35"/>
  <c r="E10"/>
  <c r="E28"/>
  <c r="O14"/>
  <c r="O64"/>
  <c r="H111"/>
  <c r="G39"/>
  <c r="F82"/>
  <c r="H45"/>
  <c r="G103"/>
  <c r="G57"/>
  <c r="H67"/>
  <c r="G23"/>
  <c r="G70"/>
  <c r="F31"/>
  <c r="F34"/>
  <c r="G54"/>
  <c r="O26"/>
  <c r="O42"/>
  <c r="E6"/>
  <c r="F74"/>
  <c r="H80"/>
  <c r="H31"/>
  <c r="G25"/>
  <c r="E106"/>
  <c r="H84"/>
  <c r="G41"/>
  <c r="H90"/>
  <c r="F77"/>
  <c r="E36"/>
  <c r="E105"/>
  <c r="E40"/>
  <c r="G64"/>
  <c r="E43"/>
  <c r="O72"/>
  <c r="G111"/>
  <c r="O83"/>
  <c r="H21"/>
  <c r="H107"/>
  <c r="H24"/>
  <c r="G105"/>
  <c r="O94"/>
  <c r="F69"/>
  <c r="E69"/>
  <c r="G65"/>
  <c r="H8"/>
  <c r="H43"/>
  <c r="F91"/>
  <c r="F104"/>
  <c r="E58"/>
  <c r="O3"/>
  <c r="E33"/>
  <c r="E50"/>
  <c r="O5"/>
  <c r="O45"/>
  <c r="O9"/>
  <c r="F87"/>
  <c r="O75"/>
  <c r="O49"/>
  <c r="E52"/>
  <c r="O77"/>
  <c r="G12"/>
  <c r="O102"/>
  <c r="O29"/>
  <c r="F71"/>
  <c r="F99"/>
  <c r="H27"/>
  <c r="F59"/>
  <c r="E109"/>
  <c r="H3"/>
  <c r="F105"/>
  <c r="E23"/>
  <c r="F67"/>
  <c r="O52"/>
  <c r="F55"/>
  <c r="E92"/>
  <c r="H72"/>
  <c r="E68"/>
  <c r="O111"/>
  <c r="E53"/>
  <c r="G13"/>
  <c r="O107"/>
  <c r="F24"/>
  <c r="H26"/>
  <c r="G67"/>
  <c r="E54"/>
  <c r="F25"/>
  <c r="G50"/>
  <c r="H49"/>
  <c r="G82"/>
  <c r="F81"/>
  <c r="H91"/>
  <c r="G95"/>
  <c r="E49"/>
  <c r="O21"/>
  <c r="H109"/>
  <c r="O81"/>
  <c r="G28"/>
  <c r="G86"/>
  <c r="E72"/>
  <c r="E74"/>
  <c r="O17"/>
  <c r="G3"/>
  <c r="H100"/>
  <c r="E85"/>
  <c r="G81"/>
  <c r="G107"/>
  <c r="Q19" i="125" l="1"/>
  <c r="J60" i="128"/>
  <c r="Q82"/>
  <c r="L55"/>
  <c r="I96"/>
  <c r="Q100"/>
  <c r="J62"/>
  <c r="E19" i="125"/>
  <c r="J88" i="128"/>
  <c r="I15"/>
  <c r="L83"/>
  <c r="K79"/>
  <c r="K97"/>
  <c r="Q103"/>
  <c r="L70"/>
  <c r="Q18"/>
  <c r="I79"/>
  <c r="L6"/>
  <c r="Q60"/>
  <c r="Q33"/>
  <c r="K72"/>
  <c r="I22"/>
  <c r="J91"/>
  <c r="K67"/>
  <c r="J75"/>
  <c r="Q27"/>
  <c r="K45"/>
  <c r="Q20"/>
  <c r="J98"/>
  <c r="J5"/>
  <c r="L17"/>
  <c r="L2"/>
  <c r="J53"/>
  <c r="J43"/>
  <c r="L61"/>
  <c r="I24"/>
  <c r="J55"/>
  <c r="K48"/>
  <c r="I25"/>
  <c r="I33"/>
  <c r="I58"/>
  <c r="J2"/>
  <c r="I51"/>
  <c r="Q66"/>
  <c r="J8"/>
  <c r="K22"/>
  <c r="L9"/>
  <c r="I94"/>
  <c r="Q16"/>
  <c r="I26"/>
  <c r="Q39"/>
  <c r="Q28"/>
  <c r="Q55"/>
  <c r="L107"/>
  <c r="J66"/>
  <c r="I44"/>
  <c r="L40"/>
  <c r="G7" i="129"/>
  <c r="I86" i="128"/>
  <c r="K30"/>
  <c r="J29"/>
  <c r="K69"/>
  <c r="K111"/>
  <c r="K3"/>
  <c r="L78"/>
  <c r="Q54"/>
  <c r="L31"/>
  <c r="Q51"/>
  <c r="K27"/>
  <c r="J34"/>
  <c r="K89"/>
  <c r="K42"/>
  <c r="L109"/>
  <c r="K100"/>
  <c r="Q92"/>
  <c r="I6"/>
  <c r="Q14"/>
  <c r="Q77"/>
  <c r="I53"/>
  <c r="I47"/>
  <c r="Q42"/>
  <c r="I17"/>
  <c r="J50"/>
  <c r="I18"/>
  <c r="K52"/>
  <c r="Q84"/>
  <c r="Q94"/>
  <c r="J31"/>
  <c r="I85"/>
  <c r="I68"/>
  <c r="K98"/>
  <c r="K21"/>
  <c r="J46"/>
  <c r="K94"/>
  <c r="I64"/>
  <c r="J20"/>
  <c r="J9"/>
  <c r="L92"/>
  <c r="K12"/>
  <c r="J28"/>
  <c r="L106"/>
  <c r="Q104"/>
  <c r="Q41"/>
  <c r="K107"/>
  <c r="I82"/>
  <c r="K102"/>
  <c r="J36"/>
  <c r="K108"/>
  <c r="Q25"/>
  <c r="K55"/>
  <c r="J92"/>
  <c r="K63"/>
  <c r="K6"/>
  <c r="L32"/>
  <c r="L27"/>
  <c r="L13"/>
  <c r="K17"/>
  <c r="Q12"/>
  <c r="L43"/>
  <c r="K59"/>
  <c r="L95"/>
  <c r="I84"/>
  <c r="K106"/>
  <c r="L74"/>
  <c r="I48"/>
  <c r="J90"/>
  <c r="K53"/>
  <c r="I73"/>
  <c r="I4"/>
  <c r="J70"/>
  <c r="Q76"/>
  <c r="K41"/>
  <c r="L12"/>
  <c r="I57"/>
  <c r="L8"/>
  <c r="Q7"/>
  <c r="Q110"/>
  <c r="K65"/>
  <c r="L64"/>
  <c r="L3"/>
  <c r="Q15"/>
  <c r="Q70"/>
  <c r="L36"/>
  <c r="K81"/>
  <c r="Q69"/>
  <c r="I72"/>
  <c r="Q3"/>
  <c r="I89"/>
  <c r="Q109"/>
  <c r="Q13"/>
  <c r="K28"/>
  <c r="Q83"/>
  <c r="L82"/>
  <c r="L91"/>
  <c r="I92"/>
  <c r="Q40"/>
  <c r="K46"/>
  <c r="Q106"/>
  <c r="I50"/>
  <c r="J80"/>
  <c r="I97"/>
  <c r="J99"/>
  <c r="K20"/>
  <c r="J23"/>
  <c r="K64"/>
  <c r="Q52"/>
  <c r="J77"/>
  <c r="Q5"/>
  <c r="L23"/>
  <c r="I105"/>
  <c r="I21"/>
  <c r="I93"/>
  <c r="J13"/>
  <c r="Q17"/>
  <c r="I40"/>
  <c r="I83"/>
  <c r="L93"/>
  <c r="I34"/>
  <c r="I14"/>
  <c r="L46"/>
  <c r="I111"/>
  <c r="J52"/>
  <c r="J51"/>
  <c r="L19"/>
  <c r="L66"/>
  <c r="Q64"/>
  <c r="J79"/>
  <c r="K60"/>
  <c r="Q4"/>
  <c r="L11"/>
  <c r="L38"/>
  <c r="J26"/>
  <c r="L72"/>
  <c r="Q91"/>
  <c r="I74"/>
  <c r="I54"/>
  <c r="J65"/>
  <c r="I63"/>
  <c r="J16"/>
  <c r="L81"/>
  <c r="L96"/>
  <c r="I43"/>
  <c r="K14"/>
  <c r="K103"/>
  <c r="K29"/>
  <c r="K80"/>
  <c r="J21"/>
  <c r="I16"/>
  <c r="Q22"/>
  <c r="I7"/>
  <c r="J22"/>
  <c r="I61"/>
  <c r="J40"/>
  <c r="Q35"/>
  <c r="Q96"/>
  <c r="K83"/>
  <c r="I75"/>
  <c r="L49"/>
  <c r="L30"/>
  <c r="J14"/>
  <c r="J7"/>
  <c r="K44"/>
  <c r="K31"/>
  <c r="Q48"/>
  <c r="I110"/>
  <c r="L84"/>
  <c r="Q107"/>
  <c r="J94"/>
  <c r="I98"/>
  <c r="Q11"/>
  <c r="Q88"/>
  <c r="K85"/>
  <c r="L62"/>
  <c r="J68"/>
  <c r="L89"/>
  <c r="Q105"/>
  <c r="J109"/>
  <c r="L58"/>
  <c r="K9"/>
  <c r="I60"/>
  <c r="Q49"/>
  <c r="K47"/>
  <c r="Q93"/>
  <c r="L65"/>
  <c r="Q44"/>
  <c r="Q59"/>
  <c r="I45"/>
  <c r="I80"/>
  <c r="I70"/>
  <c r="J96"/>
  <c r="K71"/>
  <c r="Q89"/>
  <c r="I91"/>
  <c r="L50"/>
  <c r="L37"/>
  <c r="J56"/>
  <c r="I41"/>
  <c r="J48"/>
  <c r="Q97"/>
  <c r="L86"/>
  <c r="Q78"/>
  <c r="K40"/>
  <c r="L35"/>
  <c r="J74"/>
  <c r="I20"/>
  <c r="J67"/>
  <c r="Q24"/>
  <c r="J47"/>
  <c r="K68"/>
  <c r="L68"/>
  <c r="L79"/>
  <c r="J41"/>
  <c r="K51"/>
  <c r="J95"/>
  <c r="I90"/>
  <c r="K37"/>
  <c r="J69"/>
  <c r="L25"/>
  <c r="L45"/>
  <c r="K49"/>
  <c r="L90"/>
  <c r="I23"/>
  <c r="J76"/>
  <c r="K77"/>
  <c r="I19"/>
  <c r="K61"/>
  <c r="I109"/>
  <c r="K26"/>
  <c r="J87"/>
  <c r="L102"/>
  <c r="I2"/>
  <c r="H7" i="129"/>
  <c r="J105" i="128"/>
  <c r="Q81"/>
  <c r="I8" i="129"/>
  <c r="I55" i="128"/>
  <c r="I8"/>
  <c r="I108"/>
  <c r="K50"/>
  <c r="L99"/>
  <c r="K34"/>
  <c r="J86"/>
  <c r="K4"/>
  <c r="K38"/>
  <c r="I37"/>
  <c r="L53"/>
  <c r="Q62"/>
  <c r="Q8"/>
  <c r="I42"/>
  <c r="K87"/>
  <c r="I81"/>
  <c r="I29"/>
  <c r="J78"/>
  <c r="J72"/>
  <c r="J38"/>
  <c r="I49"/>
  <c r="L98"/>
  <c r="L94"/>
  <c r="I35"/>
  <c r="J33"/>
  <c r="J24"/>
  <c r="I87"/>
  <c r="J102"/>
  <c r="L100"/>
  <c r="I11"/>
  <c r="J59"/>
  <c r="K84"/>
  <c r="J30"/>
  <c r="K99"/>
  <c r="J63"/>
  <c r="I99"/>
  <c r="K19"/>
  <c r="J85"/>
  <c r="J37"/>
  <c r="J32"/>
  <c r="L51"/>
  <c r="L76"/>
  <c r="I107"/>
  <c r="L16"/>
  <c r="Q56"/>
  <c r="J4"/>
  <c r="Q45"/>
  <c r="L60"/>
  <c r="I52"/>
  <c r="L69"/>
  <c r="J45"/>
  <c r="K90"/>
  <c r="L54"/>
  <c r="Q36"/>
  <c r="L108"/>
  <c r="K101"/>
  <c r="I13"/>
  <c r="J44"/>
  <c r="K39"/>
  <c r="I69"/>
  <c r="J10"/>
  <c r="K10"/>
  <c r="J104"/>
  <c r="I59"/>
  <c r="Q65"/>
  <c r="I67"/>
  <c r="J58"/>
  <c r="Q95"/>
  <c r="Q31"/>
  <c r="Q102"/>
  <c r="L42"/>
  <c r="L33"/>
  <c r="L73"/>
  <c r="J11"/>
  <c r="L29"/>
  <c r="I71"/>
  <c r="L110"/>
  <c r="J107"/>
  <c r="J18"/>
  <c r="Q67"/>
  <c r="Q10"/>
  <c r="Q32"/>
  <c r="L104"/>
  <c r="I39"/>
  <c r="L5"/>
  <c r="L41"/>
  <c r="J61"/>
  <c r="J103"/>
  <c r="L10"/>
  <c r="I104"/>
  <c r="J73"/>
  <c r="J100"/>
  <c r="J108"/>
  <c r="Q9"/>
  <c r="I9"/>
  <c r="K66"/>
  <c r="I66"/>
  <c r="L18"/>
  <c r="K109"/>
  <c r="I65"/>
  <c r="I5"/>
  <c r="G8" i="129"/>
  <c r="K7" i="128"/>
  <c r="K23"/>
  <c r="Q43"/>
  <c r="K15"/>
  <c r="L103"/>
  <c r="K11"/>
  <c r="K5"/>
  <c r="J82"/>
  <c r="L15"/>
  <c r="Q80"/>
  <c r="Q47"/>
  <c r="L21"/>
  <c r="Q23"/>
  <c r="I27"/>
  <c r="Q53"/>
  <c r="L28"/>
  <c r="I106"/>
  <c r="J71"/>
  <c r="J39"/>
  <c r="J84"/>
  <c r="Q50"/>
  <c r="L105"/>
  <c r="Q72"/>
  <c r="Q111"/>
  <c r="L7"/>
  <c r="H8" i="129"/>
  <c r="Q99" i="128"/>
  <c r="Q2"/>
  <c r="L101"/>
  <c r="I103"/>
  <c r="L14"/>
  <c r="J89"/>
  <c r="Q85"/>
  <c r="Q90"/>
  <c r="Q38"/>
  <c r="Q63"/>
  <c r="L111"/>
  <c r="L20"/>
  <c r="I56"/>
  <c r="J35"/>
  <c r="Q37"/>
  <c r="J83"/>
  <c r="K58"/>
  <c r="J3"/>
  <c r="K35"/>
  <c r="J111"/>
  <c r="J93"/>
  <c r="K25"/>
  <c r="I19" i="125"/>
  <c r="Q26" i="128"/>
  <c r="Q58"/>
  <c r="I46"/>
  <c r="Q73"/>
  <c r="L57"/>
  <c r="K78"/>
  <c r="L88"/>
  <c r="K75"/>
  <c r="I32"/>
  <c r="Q86"/>
  <c r="Q87"/>
  <c r="K110"/>
  <c r="J17"/>
  <c r="I102"/>
  <c r="J81"/>
  <c r="K43"/>
  <c r="J101"/>
  <c r="J49"/>
  <c r="J42"/>
  <c r="J54"/>
  <c r="J110"/>
  <c r="K62"/>
  <c r="K18"/>
  <c r="Q30"/>
  <c r="J64"/>
  <c r="I12"/>
  <c r="L87"/>
  <c r="I88"/>
  <c r="I95"/>
  <c r="I101"/>
  <c r="J106"/>
  <c r="Q34"/>
  <c r="K16"/>
  <c r="Q21"/>
  <c r="J27"/>
  <c r="J6"/>
  <c r="Q75"/>
  <c r="K82"/>
  <c r="K56"/>
  <c r="K32"/>
  <c r="K8"/>
  <c r="I76"/>
  <c r="J25"/>
  <c r="K105"/>
  <c r="K36"/>
  <c r="L22"/>
  <c r="I28"/>
  <c r="Q68"/>
  <c r="K13"/>
  <c r="Q19"/>
  <c r="Q57"/>
  <c r="K86"/>
  <c r="Q46"/>
  <c r="L77"/>
  <c r="Q6"/>
  <c r="L4"/>
  <c r="L97"/>
  <c r="Q61"/>
  <c r="Q79"/>
  <c r="K24"/>
  <c r="L59"/>
  <c r="I100"/>
  <c r="J19"/>
  <c r="L63"/>
  <c r="L71"/>
  <c r="K95"/>
  <c r="K93"/>
  <c r="Q98"/>
  <c r="K57"/>
  <c r="L80"/>
  <c r="Q71"/>
  <c r="K54"/>
  <c r="L56"/>
  <c r="I38"/>
  <c r="J57"/>
  <c r="I3"/>
  <c r="L47"/>
  <c r="I77"/>
  <c r="K104"/>
  <c r="J15"/>
  <c r="K88"/>
  <c r="K76"/>
  <c r="K74"/>
  <c r="L26"/>
  <c r="L75"/>
  <c r="I36"/>
  <c r="K96"/>
  <c r="I10"/>
  <c r="K70"/>
  <c r="L67"/>
  <c r="Q108"/>
  <c r="I62"/>
  <c r="L44"/>
  <c r="K91"/>
  <c r="Q29"/>
  <c r="J97"/>
  <c r="L24"/>
  <c r="K73"/>
  <c r="K2"/>
  <c r="I78"/>
  <c r="L85"/>
  <c r="I31"/>
  <c r="K92"/>
  <c r="Q74"/>
  <c r="I30"/>
  <c r="L34"/>
  <c r="L39"/>
  <c r="K33"/>
  <c r="Q101"/>
  <c r="L52"/>
  <c r="L48"/>
  <c r="J12"/>
  <c r="J7" i="129" l="1"/>
  <c r="K7" s="1"/>
  <c r="M7" s="1"/>
  <c r="J8"/>
  <c r="K8" s="1"/>
  <c r="M8" s="1"/>
  <c r="Q17" i="125"/>
  <c r="N29" i="128"/>
  <c r="N100"/>
  <c r="N87"/>
  <c r="N56"/>
  <c r="N27"/>
  <c r="N63"/>
  <c r="N110"/>
  <c r="N21"/>
  <c r="N76"/>
  <c r="N93"/>
  <c r="N67"/>
  <c r="N9"/>
  <c r="N49"/>
  <c r="N79"/>
  <c r="N5"/>
  <c r="N34"/>
  <c r="N69"/>
  <c r="N82"/>
  <c r="N37"/>
  <c r="N10"/>
  <c r="N38"/>
  <c r="H19" i="125"/>
  <c r="N72" i="128"/>
  <c r="N62"/>
  <c r="N44"/>
  <c r="N85"/>
  <c r="N111"/>
  <c r="N84"/>
  <c r="N61"/>
  <c r="N47"/>
  <c r="N57"/>
  <c r="N8"/>
  <c r="N41"/>
  <c r="N6"/>
  <c r="N19"/>
  <c r="N94"/>
  <c r="N7"/>
  <c r="N50"/>
  <c r="N51"/>
  <c r="N75"/>
  <c r="N58"/>
  <c r="N59"/>
  <c r="N26"/>
  <c r="N23"/>
  <c r="N70"/>
  <c r="N46"/>
  <c r="N32"/>
  <c r="N60"/>
  <c r="N43"/>
  <c r="N96"/>
  <c r="N31"/>
  <c r="N28"/>
  <c r="N48"/>
  <c r="N80"/>
  <c r="N12"/>
  <c r="N86"/>
  <c r="N16"/>
  <c r="N14"/>
  <c r="N54"/>
  <c r="N55"/>
  <c r="N104"/>
  <c r="N103"/>
  <c r="N74"/>
  <c r="N83"/>
  <c r="N64"/>
  <c r="N71"/>
  <c r="N42"/>
  <c r="N88"/>
  <c r="N45"/>
  <c r="N98"/>
  <c r="N39"/>
  <c r="N15"/>
  <c r="N13"/>
  <c r="N105"/>
  <c r="N109"/>
  <c r="D17" i="125"/>
  <c r="N33" i="128"/>
  <c r="N4"/>
  <c r="N22"/>
  <c r="N65"/>
  <c r="N92"/>
  <c r="N101"/>
  <c r="N77"/>
  <c r="N52"/>
  <c r="N89"/>
  <c r="N73"/>
  <c r="N78"/>
  <c r="E17" i="125"/>
  <c r="N53" i="128"/>
  <c r="N90"/>
  <c r="N66"/>
  <c r="N81"/>
  <c r="N24"/>
  <c r="N106"/>
  <c r="N68"/>
  <c r="N11"/>
  <c r="N99"/>
  <c r="N108"/>
  <c r="N36"/>
  <c r="N91"/>
  <c r="F19" i="125"/>
  <c r="N2" i="128"/>
  <c r="N107"/>
  <c r="I17" i="125"/>
  <c r="N102" i="128"/>
  <c r="N97"/>
  <c r="N30"/>
  <c r="N35"/>
  <c r="N20"/>
  <c r="N95"/>
  <c r="N3"/>
  <c r="N25"/>
  <c r="N40"/>
  <c r="L19" i="125"/>
  <c r="N17" i="128"/>
  <c r="N18"/>
  <c r="L17" i="125"/>
  <c r="F17"/>
  <c r="Q15" l="1"/>
  <c r="M17"/>
  <c r="B15"/>
  <c r="E15"/>
  <c r="M19"/>
  <c r="I15"/>
  <c r="H17"/>
  <c r="B2" i="127" l="1"/>
  <c r="H15" i="125"/>
  <c r="C6" i="127"/>
  <c r="C9"/>
  <c r="C5"/>
  <c r="F15" i="125"/>
  <c r="C7" i="127"/>
  <c r="L15" i="125"/>
  <c r="C8" i="127"/>
  <c r="C10"/>
  <c r="E7" l="1"/>
  <c r="F7" s="1"/>
  <c r="E8"/>
  <c r="F8" s="1"/>
  <c r="E9"/>
  <c r="F9" s="1"/>
  <c r="E10"/>
  <c r="F10" s="1"/>
  <c r="E6"/>
  <c r="F6" s="1"/>
  <c r="E5"/>
  <c r="F5" s="1"/>
  <c r="M15" i="125"/>
  <c r="E10" i="118" l="1"/>
  <c r="L7"/>
  <c r="K7"/>
  <c r="D7"/>
  <c r="C7"/>
  <c r="J6"/>
  <c r="K6"/>
  <c r="L6"/>
  <c r="D6"/>
  <c r="J7"/>
  <c r="C6"/>
  <c r="E6"/>
  <c r="F7"/>
  <c r="E7"/>
  <c r="G6"/>
  <c r="O6"/>
  <c r="Q6"/>
  <c r="G7"/>
  <c r="O7"/>
  <c r="Q7" s="1"/>
  <c r="F6"/>
  <c r="Q23" i="125" l="1"/>
  <c r="I23"/>
  <c r="B141" i="123"/>
  <c r="E23" i="125"/>
  <c r="B23"/>
  <c r="N7" i="118"/>
  <c r="D23" i="125"/>
  <c r="N6" i="118"/>
  <c r="Q14" i="125" l="1"/>
  <c r="J4" i="113"/>
  <c r="K4"/>
  <c r="C4"/>
  <c r="D4"/>
  <c r="L4"/>
  <c r="G4"/>
  <c r="L23" i="125"/>
  <c r="F4" i="113"/>
  <c r="I3" i="121"/>
  <c r="H23" i="125"/>
  <c r="B14"/>
  <c r="E4" i="113"/>
  <c r="I14" i="125"/>
  <c r="E14"/>
  <c r="I2" i="121"/>
  <c r="F23" i="125"/>
  <c r="I4" i="121"/>
  <c r="O4" i="113"/>
  <c r="D14" i="125"/>
  <c r="B1" l="1"/>
  <c r="M23"/>
  <c r="L14"/>
  <c r="Q4" i="113"/>
  <c r="F14" i="125"/>
  <c r="H14"/>
  <c r="B2" l="1"/>
  <c r="J4" i="102"/>
  <c r="M14" i="125"/>
  <c r="N4" i="113"/>
  <c r="B125" i="123"/>
  <c r="E9" i="100" l="1"/>
  <c r="B21" i="123"/>
  <c r="B46"/>
  <c r="B127"/>
  <c r="B28"/>
  <c r="B29"/>
  <c r="B38"/>
  <c r="B138"/>
  <c r="B51"/>
  <c r="B140"/>
  <c r="B113"/>
  <c r="B111"/>
  <c r="B136"/>
  <c r="B68"/>
  <c r="B27"/>
  <c r="B132"/>
  <c r="B94"/>
  <c r="B90"/>
  <c r="B133"/>
  <c r="B120"/>
  <c r="B73"/>
  <c r="B15"/>
  <c r="B39"/>
  <c r="B109"/>
  <c r="B47"/>
  <c r="B13"/>
  <c r="B85"/>
  <c r="B84"/>
  <c r="B131"/>
  <c r="B32"/>
  <c r="B107"/>
  <c r="B49"/>
  <c r="B43"/>
  <c r="B60"/>
  <c r="B4"/>
  <c r="B112"/>
  <c r="B69"/>
  <c r="B137"/>
  <c r="B66"/>
  <c r="B98"/>
  <c r="B16"/>
  <c r="B80"/>
  <c r="B3"/>
  <c r="B135"/>
  <c r="B103"/>
  <c r="B67"/>
  <c r="B129"/>
  <c r="B96"/>
  <c r="B7"/>
  <c r="B75"/>
  <c r="B48"/>
  <c r="B40"/>
  <c r="B56"/>
  <c r="B101"/>
  <c r="B18"/>
  <c r="B99"/>
  <c r="B63"/>
  <c r="B71"/>
  <c r="B61"/>
  <c r="B65"/>
  <c r="B79"/>
  <c r="B42"/>
  <c r="B5"/>
  <c r="B97"/>
  <c r="B124"/>
  <c r="B62"/>
  <c r="B89"/>
  <c r="B77"/>
  <c r="B108"/>
  <c r="B72"/>
  <c r="B86"/>
  <c r="B10"/>
  <c r="B37"/>
  <c r="B78"/>
  <c r="B93"/>
  <c r="B59"/>
  <c r="B81"/>
  <c r="B100"/>
  <c r="B116"/>
  <c r="B8"/>
  <c r="B36"/>
  <c r="B110"/>
  <c r="B57"/>
  <c r="B12"/>
  <c r="B76"/>
  <c r="B130"/>
  <c r="B33"/>
  <c r="B20"/>
  <c r="B55"/>
  <c r="B70"/>
  <c r="B74"/>
  <c r="B122"/>
  <c r="B19"/>
  <c r="B123"/>
  <c r="B54"/>
  <c r="B30"/>
  <c r="B58"/>
  <c r="B31"/>
  <c r="B17"/>
  <c r="B1"/>
  <c r="B50"/>
  <c r="B24"/>
  <c r="B104"/>
  <c r="B139"/>
  <c r="B83"/>
  <c r="B35"/>
  <c r="B87"/>
  <c r="B92"/>
  <c r="B41"/>
  <c r="B9"/>
  <c r="B53"/>
  <c r="B118"/>
  <c r="B25"/>
  <c r="B121"/>
  <c r="B23"/>
  <c r="B106"/>
  <c r="B45"/>
  <c r="B6"/>
  <c r="B119"/>
  <c r="B26"/>
  <c r="B134"/>
  <c r="B117"/>
  <c r="B128"/>
  <c r="B11"/>
  <c r="B44"/>
  <c r="B95"/>
  <c r="B102"/>
  <c r="B2"/>
  <c r="B52"/>
  <c r="B88"/>
  <c r="B115"/>
  <c r="B91"/>
  <c r="B14"/>
  <c r="B82"/>
  <c r="B126"/>
  <c r="B105"/>
  <c r="B22"/>
  <c r="B34"/>
  <c r="B64"/>
  <c r="B114"/>
  <c r="O17" i="95" l="1"/>
  <c r="K17" s="1"/>
  <c r="P17" s="1"/>
  <c r="O24"/>
  <c r="K24" s="1"/>
  <c r="P24" s="1"/>
  <c r="P5" i="114"/>
  <c r="S5" s="1"/>
  <c r="M5" s="1"/>
  <c r="P5" i="117"/>
  <c r="S5" s="1"/>
  <c r="M5" s="1"/>
  <c r="P4"/>
  <c r="S4" s="1"/>
  <c r="P4" i="115"/>
  <c r="S4" s="1"/>
  <c r="P3"/>
  <c r="S3" s="1"/>
  <c r="M3" s="1"/>
  <c r="P6" i="110"/>
  <c r="S6" s="1"/>
  <c r="M6" s="1"/>
  <c r="P5"/>
  <c r="S5" s="1"/>
  <c r="M5" s="1"/>
  <c r="P5" i="105"/>
  <c r="S5" s="1"/>
  <c r="K15" i="95"/>
  <c r="P15" s="1"/>
  <c r="O19"/>
  <c r="K19" s="1"/>
  <c r="P19" s="1"/>
  <c r="O23"/>
  <c r="K23" s="1"/>
  <c r="O25"/>
  <c r="K25" s="1"/>
  <c r="O16" i="125"/>
  <c r="K16" s="1"/>
  <c r="P16" s="1"/>
  <c r="O16" i="95"/>
  <c r="K16" s="1"/>
  <c r="O26"/>
  <c r="K26" s="1"/>
  <c r="P26" s="1"/>
  <c r="O21" i="125"/>
  <c r="K21" s="1"/>
  <c r="P21" s="1"/>
  <c r="O21" i="95"/>
  <c r="K21" s="1"/>
  <c r="P21" s="1"/>
  <c r="O14"/>
  <c r="K14" s="1"/>
  <c r="O22" i="125"/>
  <c r="K22" s="1"/>
  <c r="P22" s="1"/>
  <c r="O20" i="95"/>
  <c r="K20" s="1"/>
  <c r="P20" s="1"/>
  <c r="O18"/>
  <c r="K18" s="1"/>
  <c r="P18" s="1"/>
  <c r="P5" i="102"/>
  <c r="S5" s="1"/>
  <c r="O22" i="95"/>
  <c r="K22" s="1"/>
  <c r="O18" i="125"/>
  <c r="K18" s="1"/>
  <c r="P18" s="1"/>
  <c r="O27" i="95"/>
  <c r="K27" s="1"/>
  <c r="P27" s="1"/>
  <c r="O20" i="125"/>
  <c r="P67" i="128"/>
  <c r="S67" s="1"/>
  <c r="M67" s="1"/>
  <c r="P15"/>
  <c r="S15" s="1"/>
  <c r="M15" s="1"/>
  <c r="P99"/>
  <c r="S99" s="1"/>
  <c r="M99" s="1"/>
  <c r="P108"/>
  <c r="S108" s="1"/>
  <c r="M108" s="1"/>
  <c r="P48"/>
  <c r="S48" s="1"/>
  <c r="M48" s="1"/>
  <c r="P14"/>
  <c r="S14" s="1"/>
  <c r="M14" s="1"/>
  <c r="P16"/>
  <c r="S16" s="1"/>
  <c r="M16" s="1"/>
  <c r="P109"/>
  <c r="S109" s="1"/>
  <c r="M109" s="1"/>
  <c r="P50"/>
  <c r="S50" s="1"/>
  <c r="M50" s="1"/>
  <c r="P9"/>
  <c r="S9" s="1"/>
  <c r="M9" s="1"/>
  <c r="P53"/>
  <c r="S53" s="1"/>
  <c r="M53" s="1"/>
  <c r="P27"/>
  <c r="S27" s="1"/>
  <c r="M27" s="1"/>
  <c r="P24"/>
  <c r="S24" s="1"/>
  <c r="M24" s="1"/>
  <c r="P94"/>
  <c r="S94" s="1"/>
  <c r="M94" s="1"/>
  <c r="P69"/>
  <c r="S69" s="1"/>
  <c r="M69" s="1"/>
  <c r="P28"/>
  <c r="S28" s="1"/>
  <c r="M28" s="1"/>
  <c r="P21"/>
  <c r="S21" s="1"/>
  <c r="M21" s="1"/>
  <c r="P58"/>
  <c r="S58" s="1"/>
  <c r="M58" s="1"/>
  <c r="P80"/>
  <c r="S80" s="1"/>
  <c r="M80" s="1"/>
  <c r="P3"/>
  <c r="S3" s="1"/>
  <c r="M3" s="1"/>
  <c r="P86"/>
  <c r="S86" s="1"/>
  <c r="M86" s="1"/>
  <c r="P54"/>
  <c r="S54" s="1"/>
  <c r="M54" s="1"/>
  <c r="P91"/>
  <c r="S91" s="1"/>
  <c r="M91" s="1"/>
  <c r="P100"/>
  <c r="S100" s="1"/>
  <c r="M100" s="1"/>
  <c r="P92"/>
  <c r="S92" s="1"/>
  <c r="M92" s="1"/>
  <c r="P59"/>
  <c r="S59" s="1"/>
  <c r="M59" s="1"/>
  <c r="P34"/>
  <c r="S34" s="1"/>
  <c r="M34" s="1"/>
  <c r="P96"/>
  <c r="S96" s="1"/>
  <c r="M96" s="1"/>
  <c r="P103"/>
  <c r="S103" s="1"/>
  <c r="M103" s="1"/>
  <c r="P20"/>
  <c r="S20" s="1"/>
  <c r="M20" s="1"/>
  <c r="P64"/>
  <c r="S64" s="1"/>
  <c r="M64" s="1"/>
  <c r="P19"/>
  <c r="S19" s="1"/>
  <c r="M19" s="1"/>
  <c r="P4"/>
  <c r="S4" s="1"/>
  <c r="M4" s="1"/>
  <c r="P7"/>
  <c r="S7" s="1"/>
  <c r="M7" s="1"/>
  <c r="P75"/>
  <c r="S75" s="1"/>
  <c r="M75" s="1"/>
  <c r="P78"/>
  <c r="S78" s="1"/>
  <c r="M78" s="1"/>
  <c r="P56"/>
  <c r="S56" s="1"/>
  <c r="M56" s="1"/>
  <c r="P57"/>
  <c r="S57" s="1"/>
  <c r="M57" s="1"/>
  <c r="P5"/>
  <c r="S5" s="1"/>
  <c r="M5" s="1"/>
  <c r="P87"/>
  <c r="S87" s="1"/>
  <c r="M87" s="1"/>
  <c r="P29"/>
  <c r="S29" s="1"/>
  <c r="M29" s="1"/>
  <c r="P106"/>
  <c r="S106" s="1"/>
  <c r="M106" s="1"/>
  <c r="P49"/>
  <c r="S49" s="1"/>
  <c r="M49" s="1"/>
  <c r="P8"/>
  <c r="S8" s="1"/>
  <c r="M8" s="1"/>
  <c r="P66"/>
  <c r="S66" s="1"/>
  <c r="M66" s="1"/>
  <c r="P63"/>
  <c r="S63" s="1"/>
  <c r="M63" s="1"/>
  <c r="P13"/>
  <c r="S13" s="1"/>
  <c r="M13" s="1"/>
  <c r="P31"/>
  <c r="S31" s="1"/>
  <c r="M31" s="1"/>
  <c r="P52"/>
  <c r="S52" s="1"/>
  <c r="M52" s="1"/>
  <c r="P107"/>
  <c r="S107" s="1"/>
  <c r="M107" s="1"/>
  <c r="P98"/>
  <c r="S98" s="1"/>
  <c r="M98" s="1"/>
  <c r="P42"/>
  <c r="S42" s="1"/>
  <c r="M42" s="1"/>
  <c r="P10"/>
  <c r="S10" s="1"/>
  <c r="M10" s="1"/>
  <c r="P70"/>
  <c r="S70" s="1"/>
  <c r="M70" s="1"/>
  <c r="P55"/>
  <c r="S55" s="1"/>
  <c r="M55" s="1"/>
  <c r="P51"/>
  <c r="S51" s="1"/>
  <c r="M51" s="1"/>
  <c r="P68"/>
  <c r="S68" s="1"/>
  <c r="M68" s="1"/>
  <c r="P93"/>
  <c r="S93" s="1"/>
  <c r="M93" s="1"/>
  <c r="P39"/>
  <c r="S39" s="1"/>
  <c r="M39" s="1"/>
  <c r="P26"/>
  <c r="S26" s="1"/>
  <c r="M26" s="1"/>
  <c r="P37"/>
  <c r="S37" s="1"/>
  <c r="M37" s="1"/>
  <c r="P81"/>
  <c r="S81" s="1"/>
  <c r="M81" s="1"/>
  <c r="P82"/>
  <c r="S82" s="1"/>
  <c r="M82" s="1"/>
  <c r="P12"/>
  <c r="S12" s="1"/>
  <c r="M12" s="1"/>
  <c r="P88"/>
  <c r="S88" s="1"/>
  <c r="M88" s="1"/>
  <c r="P84"/>
  <c r="S84" s="1"/>
  <c r="M84" s="1"/>
  <c r="P62"/>
  <c r="S62" s="1"/>
  <c r="M62" s="1"/>
  <c r="P61"/>
  <c r="S61" s="1"/>
  <c r="M61" s="1"/>
  <c r="P90"/>
  <c r="S90" s="1"/>
  <c r="M90" s="1"/>
  <c r="P102"/>
  <c r="S102" s="1"/>
  <c r="M102" s="1"/>
  <c r="P110"/>
  <c r="S110" s="1"/>
  <c r="M110" s="1"/>
  <c r="P36"/>
  <c r="S36" s="1"/>
  <c r="M36" s="1"/>
  <c r="P72"/>
  <c r="S72" s="1"/>
  <c r="M72" s="1"/>
  <c r="P6"/>
  <c r="S6" s="1"/>
  <c r="M6" s="1"/>
  <c r="P45"/>
  <c r="S45" s="1"/>
  <c r="M45" s="1"/>
  <c r="P95"/>
  <c r="S95" s="1"/>
  <c r="M95" s="1"/>
  <c r="P2"/>
  <c r="S2" s="1"/>
  <c r="M2" s="1"/>
  <c r="P76"/>
  <c r="S76" s="1"/>
  <c r="M76" s="1"/>
  <c r="P18"/>
  <c r="S18" s="1"/>
  <c r="M18" s="1"/>
  <c r="P85"/>
  <c r="S85" s="1"/>
  <c r="M85" s="1"/>
  <c r="P79"/>
  <c r="S79" s="1"/>
  <c r="M79" s="1"/>
  <c r="P89"/>
  <c r="S89" s="1"/>
  <c r="M89" s="1"/>
  <c r="P105"/>
  <c r="S105" s="1"/>
  <c r="M105" s="1"/>
  <c r="P23"/>
  <c r="S23" s="1"/>
  <c r="M23" s="1"/>
  <c r="P35"/>
  <c r="S35" s="1"/>
  <c r="M35" s="1"/>
  <c r="P44"/>
  <c r="S44" s="1"/>
  <c r="M44" s="1"/>
  <c r="P60"/>
  <c r="S60" s="1"/>
  <c r="M60" s="1"/>
  <c r="P101"/>
  <c r="S101" s="1"/>
  <c r="M101" s="1"/>
  <c r="P74"/>
  <c r="S74" s="1"/>
  <c r="M74" s="1"/>
  <c r="P30"/>
  <c r="S30" s="1"/>
  <c r="M30" s="1"/>
  <c r="P22"/>
  <c r="S22" s="1"/>
  <c r="M22" s="1"/>
  <c r="P40"/>
  <c r="S40" s="1"/>
  <c r="M40" s="1"/>
  <c r="P111"/>
  <c r="S111" s="1"/>
  <c r="M111" s="1"/>
  <c r="P33"/>
  <c r="S33" s="1"/>
  <c r="M33" s="1"/>
  <c r="P11"/>
  <c r="S11" s="1"/>
  <c r="M11" s="1"/>
  <c r="P46"/>
  <c r="S46" s="1"/>
  <c r="M46" s="1"/>
  <c r="P38"/>
  <c r="S38" s="1"/>
  <c r="M38" s="1"/>
  <c r="P32"/>
  <c r="S32" s="1"/>
  <c r="M32" s="1"/>
  <c r="P83"/>
  <c r="S83" s="1"/>
  <c r="M83" s="1"/>
  <c r="P41"/>
  <c r="S41" s="1"/>
  <c r="M41" s="1"/>
  <c r="P73"/>
  <c r="S73" s="1"/>
  <c r="M73" s="1"/>
  <c r="P25"/>
  <c r="S25" s="1"/>
  <c r="M25" s="1"/>
  <c r="P77"/>
  <c r="S77" s="1"/>
  <c r="M77" s="1"/>
  <c r="P65"/>
  <c r="S65" s="1"/>
  <c r="M65" s="1"/>
  <c r="P104"/>
  <c r="S104" s="1"/>
  <c r="M104" s="1"/>
  <c r="P97"/>
  <c r="S97" s="1"/>
  <c r="M97" s="1"/>
  <c r="P47"/>
  <c r="S47" s="1"/>
  <c r="M47" s="1"/>
  <c r="P17"/>
  <c r="S17" s="1"/>
  <c r="M17" s="1"/>
  <c r="P43"/>
  <c r="S43" s="1"/>
  <c r="M43" s="1"/>
  <c r="P71"/>
  <c r="S71" s="1"/>
  <c r="M71" s="1"/>
  <c r="O19" i="125"/>
  <c r="K19" s="1"/>
  <c r="P19" s="1"/>
  <c r="O17"/>
  <c r="K17" s="1"/>
  <c r="O15"/>
  <c r="P7" i="118"/>
  <c r="S7" s="1"/>
  <c r="K41" s="1"/>
  <c r="P6"/>
  <c r="S6" s="1"/>
  <c r="O14" i="125"/>
  <c r="K14" s="1"/>
  <c r="P14" s="1"/>
  <c r="O23"/>
  <c r="P4" i="113"/>
  <c r="S4" s="1"/>
  <c r="M4" s="1"/>
  <c r="B3" i="95" l="1"/>
  <c r="P16"/>
  <c r="E1"/>
  <c r="M5" i="105"/>
  <c r="K7"/>
  <c r="M4" i="117"/>
  <c r="K21"/>
  <c r="M4" i="115"/>
  <c r="K20"/>
  <c r="H42" i="118"/>
  <c r="H48"/>
  <c r="H47"/>
  <c r="H46"/>
  <c r="H45"/>
  <c r="H44"/>
  <c r="H43"/>
  <c r="H51"/>
  <c r="H50"/>
  <c r="H49"/>
  <c r="H52"/>
  <c r="K46"/>
  <c r="K47"/>
  <c r="P25" i="95"/>
  <c r="M6" i="118"/>
  <c r="P23" i="95"/>
  <c r="P14"/>
  <c r="P17" i="125"/>
  <c r="P22" i="95"/>
  <c r="K23" i="125"/>
  <c r="P23" s="1"/>
  <c r="K20"/>
  <c r="P20" s="1"/>
  <c r="K15"/>
  <c r="P15" s="1"/>
  <c r="M5" i="102"/>
  <c r="M7" i="118"/>
  <c r="E22" i="110"/>
  <c r="E3" i="100"/>
  <c r="E3" i="108"/>
  <c r="F2" i="105"/>
  <c r="F6" i="100"/>
  <c r="O6"/>
  <c r="O2" i="102"/>
  <c r="O7" i="107"/>
  <c r="F3" i="100"/>
  <c r="O3" i="114"/>
  <c r="B3" i="121"/>
  <c r="B5" i="99"/>
  <c r="E4" i="102"/>
  <c r="O7" i="100"/>
  <c r="O2" i="118"/>
  <c r="O2" i="117"/>
  <c r="F4" i="110"/>
  <c r="O4" i="102"/>
  <c r="E2" i="105"/>
  <c r="I3" i="117"/>
  <c r="F2" i="99"/>
  <c r="E4" i="114"/>
  <c r="E6" i="100"/>
  <c r="E2" i="117"/>
  <c r="F7" i="100"/>
  <c r="E3" i="110"/>
  <c r="E5" i="107"/>
  <c r="O2" i="113"/>
  <c r="O4" i="104"/>
  <c r="E3" i="121"/>
  <c r="F3" i="99"/>
  <c r="E2" i="100"/>
  <c r="F2" i="112"/>
  <c r="F4" i="104"/>
  <c r="O4" i="99"/>
  <c r="O5" i="100"/>
  <c r="E2" i="112"/>
  <c r="O4" i="110"/>
  <c r="F5" i="107"/>
  <c r="E2" i="108"/>
  <c r="O3" i="121"/>
  <c r="E4" i="99"/>
  <c r="O4" i="121"/>
  <c r="I5" i="99"/>
  <c r="I4"/>
  <c r="O4" i="111"/>
  <c r="E3" i="104"/>
  <c r="I3" i="99"/>
  <c r="E5" i="100"/>
  <c r="E6" i="107"/>
  <c r="O4" i="112"/>
  <c r="O2"/>
  <c r="O3" i="113"/>
  <c r="F2" i="107"/>
  <c r="E4" i="100"/>
  <c r="E4" i="101"/>
  <c r="B4" i="121"/>
  <c r="O2" i="114"/>
  <c r="I2" i="117"/>
  <c r="F4" i="112"/>
  <c r="E3" i="111"/>
  <c r="F2" i="115"/>
  <c r="F2" i="121"/>
  <c r="E4" i="118"/>
  <c r="E3" i="113"/>
  <c r="F7" i="107"/>
  <c r="B2" i="121"/>
  <c r="F3" i="102"/>
  <c r="E4" i="110"/>
  <c r="E2" i="118"/>
  <c r="O3" i="117"/>
  <c r="E3" i="112"/>
  <c r="B3" i="99"/>
  <c r="O3" i="105"/>
  <c r="O4" i="118"/>
  <c r="I2" i="99"/>
  <c r="O6" i="107"/>
  <c r="O3" i="111"/>
  <c r="O2" i="107"/>
  <c r="F2" i="104"/>
  <c r="O4" i="101"/>
  <c r="F2" i="111"/>
  <c r="O2" i="100"/>
  <c r="F2" i="108"/>
  <c r="O3" i="99"/>
  <c r="F3" i="118"/>
  <c r="F4" i="99"/>
  <c r="O2" i="101"/>
  <c r="E3" i="105"/>
  <c r="F2" i="114"/>
  <c r="O5" i="118"/>
  <c r="E2" i="110"/>
  <c r="E4" i="111"/>
  <c r="F3" i="104"/>
  <c r="E4"/>
  <c r="O3" i="112"/>
  <c r="F4" i="114"/>
  <c r="O3" i="118"/>
  <c r="E2" i="113"/>
  <c r="F3" i="101"/>
  <c r="O3" i="108"/>
  <c r="O2" i="115"/>
  <c r="F4" i="102"/>
  <c r="E4" i="112"/>
  <c r="O3" i="100"/>
  <c r="E4" i="105"/>
  <c r="F4" i="118"/>
  <c r="B2" i="99"/>
  <c r="B4"/>
  <c r="E2" i="101"/>
  <c r="E3" i="118"/>
  <c r="F3" i="114"/>
  <c r="F3" i="110"/>
  <c r="O2" i="111"/>
  <c r="F2" i="117"/>
  <c r="E7" i="100"/>
  <c r="E3" i="99"/>
  <c r="E5"/>
  <c r="F5" i="118"/>
  <c r="O5" i="107"/>
  <c r="E3" i="102"/>
  <c r="F4" i="121"/>
  <c r="F2" i="100"/>
  <c r="O2" i="110"/>
  <c r="E2" i="102"/>
  <c r="F6" i="107"/>
  <c r="E5" i="118"/>
  <c r="F2" i="101"/>
  <c r="F2" i="110"/>
  <c r="O2" i="99"/>
  <c r="F4" i="111"/>
  <c r="F4" i="101"/>
  <c r="F2" i="118"/>
  <c r="O3" i="102"/>
  <c r="F3" i="105"/>
  <c r="O3" i="110"/>
  <c r="F3" i="107"/>
  <c r="O4" i="105"/>
  <c r="E2" i="115"/>
  <c r="F3" i="112"/>
  <c r="E2" i="114"/>
  <c r="F3" i="108"/>
  <c r="O2"/>
  <c r="F3" i="117"/>
  <c r="E4" i="107"/>
  <c r="F2" i="102"/>
  <c r="F4" i="100"/>
  <c r="O4"/>
  <c r="E2" i="104"/>
  <c r="O5" i="99"/>
  <c r="O2" i="104"/>
  <c r="E2" i="99"/>
  <c r="O3" i="104"/>
  <c r="O3" i="101"/>
  <c r="E3"/>
  <c r="O3" i="107"/>
  <c r="F4"/>
  <c r="F2" i="113"/>
  <c r="E2" i="111"/>
  <c r="B3" i="117"/>
  <c r="F3" i="121"/>
  <c r="F3" i="111"/>
  <c r="E2" i="121"/>
  <c r="E7" i="107"/>
  <c r="E2"/>
  <c r="E3" i="117"/>
  <c r="E4" i="121"/>
  <c r="F5" i="100"/>
  <c r="F3" i="113"/>
  <c r="O4" i="114"/>
  <c r="O2" i="121"/>
  <c r="E3" i="107"/>
  <c r="O4"/>
  <c r="F4" i="105"/>
  <c r="E3" i="114"/>
  <c r="F5" i="99"/>
  <c r="B2" i="117"/>
  <c r="B3" i="125" l="1"/>
  <c r="E1"/>
  <c r="E2" i="95"/>
  <c r="P6" i="100"/>
  <c r="P4" i="102"/>
  <c r="P5" i="99"/>
  <c r="P3" i="102"/>
  <c r="Q2" i="100"/>
  <c r="Q3" i="102"/>
  <c r="Q4" i="112"/>
  <c r="Q2" i="114"/>
  <c r="Q3" i="104"/>
  <c r="Q4" i="99"/>
  <c r="Q3" i="108"/>
  <c r="Q3" i="121"/>
  <c r="Q4" i="110"/>
  <c r="Q2" i="115"/>
  <c r="Q2" i="111"/>
  <c r="Q4" i="107"/>
  <c r="Q5"/>
  <c r="Q4" i="100"/>
  <c r="Q6" i="107"/>
  <c r="Q2" i="110"/>
  <c r="Q2" i="104"/>
  <c r="Q2" i="105"/>
  <c r="Q7" i="107"/>
  <c r="Q3" i="118"/>
  <c r="Q4" i="101"/>
  <c r="Q2" i="121"/>
  <c r="Q3" i="110"/>
  <c r="Q2" i="108"/>
  <c r="Q3" i="105"/>
  <c r="Q2" i="107"/>
  <c r="Q4" i="111"/>
  <c r="Q3" i="100"/>
  <c r="Q4" i="105"/>
  <c r="Q7" i="100"/>
  <c r="Q4" i="102"/>
  <c r="Q5" i="99"/>
  <c r="Q3" i="114"/>
  <c r="Q2" i="102"/>
  <c r="Q2" i="113"/>
  <c r="Q3" i="117"/>
  <c r="Q6" i="100"/>
  <c r="Q4" i="114"/>
  <c r="Q2" i="112"/>
  <c r="Q3" i="99"/>
  <c r="Q2" i="117"/>
  <c r="Q5" i="118"/>
  <c r="Q3" i="112"/>
  <c r="Q3" i="113"/>
  <c r="Q2" i="101"/>
  <c r="Q4" i="104"/>
  <c r="Q3" i="101"/>
  <c r="Q3" i="111"/>
  <c r="Q2" i="118"/>
  <c r="Q2" i="99"/>
  <c r="Q4" i="118"/>
  <c r="Q5" i="100"/>
  <c r="Q3" i="107"/>
  <c r="E2" i="125" l="1"/>
  <c r="E3" s="1"/>
  <c r="Q4" i="121"/>
  <c r="A35" i="99"/>
  <c r="E7" i="117"/>
  <c r="N4" i="101"/>
  <c r="N3"/>
  <c r="N4" i="118"/>
  <c r="P2" i="121"/>
  <c r="N5" i="118"/>
  <c r="P4" i="121"/>
  <c r="P3"/>
  <c r="N4"/>
  <c r="E22" l="1"/>
  <c r="E8"/>
  <c r="J3" i="117"/>
  <c r="K3"/>
  <c r="L3"/>
  <c r="K2"/>
  <c r="L2"/>
  <c r="L4" i="121"/>
  <c r="J4"/>
  <c r="K4"/>
  <c r="D4" i="118"/>
  <c r="C2"/>
  <c r="K4"/>
  <c r="J5"/>
  <c r="L5"/>
  <c r="K2"/>
  <c r="D3"/>
  <c r="L3"/>
  <c r="L2"/>
  <c r="C3"/>
  <c r="D2"/>
  <c r="C5"/>
  <c r="J2"/>
  <c r="D5"/>
  <c r="J4"/>
  <c r="K3"/>
  <c r="J3"/>
  <c r="C4"/>
  <c r="L4"/>
  <c r="K5"/>
  <c r="D7" i="107"/>
  <c r="J7"/>
  <c r="C7"/>
  <c r="K7"/>
  <c r="L7"/>
  <c r="G3" i="118"/>
  <c r="D4" i="121"/>
  <c r="C4"/>
  <c r="G2" i="117"/>
  <c r="G4" i="121"/>
  <c r="G5" i="118"/>
  <c r="C3" i="117"/>
  <c r="G7" i="107"/>
  <c r="G4" i="118"/>
  <c r="G3" i="117"/>
  <c r="G2" i="118"/>
  <c r="D3" i="117"/>
  <c r="D2"/>
  <c r="P3" i="118" l="1"/>
  <c r="P4"/>
  <c r="P7" i="107"/>
  <c r="P2" i="118"/>
  <c r="P5"/>
  <c r="P6" i="107"/>
  <c r="P2" i="117"/>
  <c r="P3"/>
  <c r="N7" i="107"/>
  <c r="N3" i="118"/>
  <c r="N3" i="117"/>
  <c r="N2"/>
  <c r="N2" i="118"/>
  <c r="E6" i="95" l="1"/>
  <c r="C28" i="121"/>
  <c r="B29"/>
  <c r="B28"/>
  <c r="B31"/>
  <c r="C31"/>
  <c r="B32"/>
  <c r="C29"/>
  <c r="C30"/>
  <c r="B30"/>
  <c r="C32"/>
  <c r="K6" i="107"/>
  <c r="C6"/>
  <c r="L6"/>
  <c r="D6"/>
  <c r="G6"/>
  <c r="B33" i="121" l="1"/>
  <c r="E3" i="95"/>
  <c r="F23" i="121"/>
  <c r="C23"/>
  <c r="F27"/>
  <c r="G31"/>
  <c r="G24"/>
  <c r="F31"/>
  <c r="F24"/>
  <c r="B25"/>
  <c r="B26"/>
  <c r="G30"/>
  <c r="G28"/>
  <c r="G25"/>
  <c r="G26"/>
  <c r="B24"/>
  <c r="B23"/>
  <c r="F25"/>
  <c r="C26"/>
  <c r="F26"/>
  <c r="C25"/>
  <c r="F28"/>
  <c r="C27"/>
  <c r="C24"/>
  <c r="B27"/>
  <c r="G23"/>
  <c r="F32"/>
  <c r="F30"/>
  <c r="G29"/>
  <c r="G27"/>
  <c r="G32"/>
  <c r="F29"/>
  <c r="N6" i="107"/>
  <c r="F33" i="121" l="1"/>
  <c r="B12"/>
  <c r="F18"/>
  <c r="C17"/>
  <c r="G18"/>
  <c r="G11"/>
  <c r="G16"/>
  <c r="C9"/>
  <c r="G17"/>
  <c r="F13"/>
  <c r="C12"/>
  <c r="B16"/>
  <c r="C11"/>
  <c r="B15"/>
  <c r="F9"/>
  <c r="K3"/>
  <c r="F15"/>
  <c r="F14"/>
  <c r="G13"/>
  <c r="L3"/>
  <c r="B14"/>
  <c r="L2"/>
  <c r="F11"/>
  <c r="F17"/>
  <c r="C16"/>
  <c r="G10"/>
  <c r="B13"/>
  <c r="B9"/>
  <c r="C13"/>
  <c r="C10"/>
  <c r="J2"/>
  <c r="C18"/>
  <c r="K2"/>
  <c r="G15"/>
  <c r="G9"/>
  <c r="C14"/>
  <c r="F16"/>
  <c r="G14"/>
  <c r="B11"/>
  <c r="F12"/>
  <c r="G12"/>
  <c r="B10"/>
  <c r="C15"/>
  <c r="F10"/>
  <c r="J3"/>
  <c r="B17"/>
  <c r="B18"/>
  <c r="D4" i="101"/>
  <c r="K4"/>
  <c r="L4"/>
  <c r="J4"/>
  <c r="C4"/>
  <c r="G3" i="121"/>
  <c r="G2"/>
  <c r="D3"/>
  <c r="D2"/>
  <c r="N3"/>
  <c r="G4" i="101"/>
  <c r="C3" i="121"/>
  <c r="B19" l="1"/>
  <c r="P4" i="101"/>
  <c r="F26" i="118"/>
  <c r="G34"/>
  <c r="G26"/>
  <c r="F33"/>
  <c r="G32"/>
  <c r="F31"/>
  <c r="F27"/>
  <c r="G29"/>
  <c r="B32"/>
  <c r="B26"/>
  <c r="C31"/>
  <c r="G25"/>
  <c r="F28"/>
  <c r="C34"/>
  <c r="C29"/>
  <c r="C26"/>
  <c r="F32"/>
  <c r="G31"/>
  <c r="F29"/>
  <c r="F25"/>
  <c r="G33"/>
  <c r="G28"/>
  <c r="C32"/>
  <c r="B29"/>
  <c r="B33"/>
  <c r="C25"/>
  <c r="B31"/>
  <c r="B27"/>
  <c r="B34"/>
  <c r="B30"/>
  <c r="G27"/>
  <c r="B28"/>
  <c r="F30"/>
  <c r="B25"/>
  <c r="C33"/>
  <c r="F34"/>
  <c r="C27"/>
  <c r="C28"/>
  <c r="G30"/>
  <c r="C30"/>
  <c r="N2" i="121"/>
  <c r="B35" i="118" l="1"/>
  <c r="F35"/>
  <c r="C29" i="117"/>
  <c r="B22"/>
  <c r="B23"/>
  <c r="B31"/>
  <c r="B30"/>
  <c r="C28"/>
  <c r="C27"/>
  <c r="F24"/>
  <c r="B25"/>
  <c r="G29"/>
  <c r="C23"/>
  <c r="B27"/>
  <c r="B28"/>
  <c r="F28"/>
  <c r="C25"/>
  <c r="C22"/>
  <c r="B26"/>
  <c r="G31"/>
  <c r="B24"/>
  <c r="G25"/>
  <c r="F31"/>
  <c r="G26"/>
  <c r="G23"/>
  <c r="G22"/>
  <c r="F22"/>
  <c r="F25"/>
  <c r="C30"/>
  <c r="G28"/>
  <c r="F29"/>
  <c r="B29"/>
  <c r="G27"/>
  <c r="G30"/>
  <c r="F23"/>
  <c r="C24"/>
  <c r="C26"/>
  <c r="G24"/>
  <c r="F30"/>
  <c r="C31"/>
  <c r="F26"/>
  <c r="F27"/>
  <c r="C17" i="118"/>
  <c r="B19"/>
  <c r="C13"/>
  <c r="C14"/>
  <c r="B14"/>
  <c r="B17"/>
  <c r="C20"/>
  <c r="C18"/>
  <c r="C11"/>
  <c r="C15"/>
  <c r="G19"/>
  <c r="C19"/>
  <c r="B13"/>
  <c r="C16"/>
  <c r="B20"/>
  <c r="B12"/>
  <c r="B15"/>
  <c r="C12"/>
  <c r="B11"/>
  <c r="B18"/>
  <c r="B16"/>
  <c r="B21" l="1"/>
  <c r="B32" i="117"/>
  <c r="C17"/>
  <c r="C14"/>
  <c r="C15"/>
  <c r="B16"/>
  <c r="B17"/>
  <c r="C13"/>
  <c r="B14"/>
  <c r="B13"/>
  <c r="B15"/>
  <c r="C16"/>
  <c r="G16" i="118"/>
  <c r="G12"/>
  <c r="F15"/>
  <c r="G11"/>
  <c r="F19"/>
  <c r="F13"/>
  <c r="G17"/>
  <c r="G18"/>
  <c r="F14"/>
  <c r="F16"/>
  <c r="G13"/>
  <c r="G20"/>
  <c r="F20"/>
  <c r="F11"/>
  <c r="F12"/>
  <c r="F18"/>
  <c r="G14"/>
  <c r="F17"/>
  <c r="G15"/>
  <c r="B18" i="117" l="1"/>
  <c r="G12"/>
  <c r="F8"/>
  <c r="G14"/>
  <c r="G8"/>
  <c r="C10"/>
  <c r="G17"/>
  <c r="F16"/>
  <c r="G13"/>
  <c r="C8"/>
  <c r="F11"/>
  <c r="C9"/>
  <c r="B9"/>
  <c r="B8"/>
  <c r="F17"/>
  <c r="B11"/>
  <c r="G11"/>
  <c r="C11"/>
  <c r="F14"/>
  <c r="F9"/>
  <c r="F12"/>
  <c r="G16"/>
  <c r="G10"/>
  <c r="F15"/>
  <c r="G9"/>
  <c r="F10"/>
  <c r="F13"/>
  <c r="C12"/>
  <c r="B10"/>
  <c r="B12"/>
  <c r="G15"/>
  <c r="B26" i="115"/>
  <c r="C29"/>
  <c r="C26"/>
  <c r="B30"/>
  <c r="C30"/>
  <c r="C28"/>
  <c r="B29"/>
  <c r="B27"/>
  <c r="B28"/>
  <c r="C27"/>
  <c r="K7" i="100"/>
  <c r="L7"/>
  <c r="D6"/>
  <c r="D7"/>
  <c r="J6"/>
  <c r="C6"/>
  <c r="L6"/>
  <c r="K6"/>
  <c r="J7"/>
  <c r="C7"/>
  <c r="G6"/>
  <c r="G7"/>
  <c r="P7" l="1"/>
  <c r="B10" i="115"/>
  <c r="C23"/>
  <c r="G23"/>
  <c r="C10"/>
  <c r="B11"/>
  <c r="C21"/>
  <c r="G22"/>
  <c r="C8"/>
  <c r="F23"/>
  <c r="G21"/>
  <c r="G25"/>
  <c r="F27"/>
  <c r="B15"/>
  <c r="C7"/>
  <c r="C13"/>
  <c r="G27"/>
  <c r="G28"/>
  <c r="D2"/>
  <c r="B21"/>
  <c r="B22"/>
  <c r="F26"/>
  <c r="F29"/>
  <c r="F24"/>
  <c r="L2"/>
  <c r="F21"/>
  <c r="F10"/>
  <c r="C15"/>
  <c r="G29"/>
  <c r="C16"/>
  <c r="B24"/>
  <c r="C25"/>
  <c r="F22"/>
  <c r="K2"/>
  <c r="C11"/>
  <c r="C22"/>
  <c r="B9"/>
  <c r="B8"/>
  <c r="B7"/>
  <c r="F28"/>
  <c r="B13"/>
  <c r="G24"/>
  <c r="C9"/>
  <c r="F25"/>
  <c r="B12"/>
  <c r="G26"/>
  <c r="C14"/>
  <c r="G30"/>
  <c r="C12"/>
  <c r="J2"/>
  <c r="B23"/>
  <c r="B16"/>
  <c r="F30"/>
  <c r="C24"/>
  <c r="B25"/>
  <c r="B14"/>
  <c r="C2"/>
  <c r="C31" i="114"/>
  <c r="B30"/>
  <c r="C28"/>
  <c r="C29"/>
  <c r="C30"/>
  <c r="B27"/>
  <c r="C27"/>
  <c r="B31"/>
  <c r="B29"/>
  <c r="B28"/>
  <c r="N7" i="100"/>
  <c r="N6"/>
  <c r="G2" i="115"/>
  <c r="B17" l="1"/>
  <c r="B31"/>
  <c r="B32" i="114"/>
  <c r="P2" i="115"/>
  <c r="E21" i="114"/>
  <c r="G9" i="115"/>
  <c r="G12"/>
  <c r="G16"/>
  <c r="G14"/>
  <c r="F12"/>
  <c r="F11"/>
  <c r="G11"/>
  <c r="G8"/>
  <c r="F13"/>
  <c r="F16"/>
  <c r="G10"/>
  <c r="F7"/>
  <c r="F15"/>
  <c r="G15"/>
  <c r="G7"/>
  <c r="F8"/>
  <c r="G13"/>
  <c r="F14"/>
  <c r="F9"/>
  <c r="C26" i="114"/>
  <c r="B24"/>
  <c r="C15"/>
  <c r="B15"/>
  <c r="B26"/>
  <c r="C17"/>
  <c r="C14"/>
  <c r="C13"/>
  <c r="B13"/>
  <c r="B16"/>
  <c r="C22"/>
  <c r="C16"/>
  <c r="B17"/>
  <c r="B22"/>
  <c r="C23"/>
  <c r="C24"/>
  <c r="C25"/>
  <c r="B23"/>
  <c r="B14"/>
  <c r="B25"/>
  <c r="F24"/>
  <c r="F17" i="115" l="1"/>
  <c r="B18" i="114"/>
  <c r="E7"/>
  <c r="K3"/>
  <c r="C2"/>
  <c r="G26"/>
  <c r="F23"/>
  <c r="L3"/>
  <c r="F31"/>
  <c r="C8"/>
  <c r="F27"/>
  <c r="J3"/>
  <c r="G30"/>
  <c r="F28"/>
  <c r="C10"/>
  <c r="F26"/>
  <c r="C11"/>
  <c r="C4"/>
  <c r="G22"/>
  <c r="D4"/>
  <c r="G29"/>
  <c r="G15"/>
  <c r="F29"/>
  <c r="B11"/>
  <c r="D2"/>
  <c r="B10"/>
  <c r="L2"/>
  <c r="B12"/>
  <c r="L4"/>
  <c r="F22"/>
  <c r="F25"/>
  <c r="K4"/>
  <c r="G23"/>
  <c r="G28"/>
  <c r="B8"/>
  <c r="G31"/>
  <c r="J2"/>
  <c r="G25"/>
  <c r="C9"/>
  <c r="D3"/>
  <c r="G27"/>
  <c r="J4"/>
  <c r="C12"/>
  <c r="B9"/>
  <c r="K2"/>
  <c r="F30"/>
  <c r="C3"/>
  <c r="G24"/>
  <c r="C29" i="111"/>
  <c r="B27"/>
  <c r="B31"/>
  <c r="C27"/>
  <c r="C28"/>
  <c r="B30"/>
  <c r="B28"/>
  <c r="B29"/>
  <c r="C31"/>
  <c r="C30"/>
  <c r="G4" i="114"/>
  <c r="G3"/>
  <c r="N2" i="115"/>
  <c r="G2" i="114"/>
  <c r="B32" i="111" l="1"/>
  <c r="P3" i="114"/>
  <c r="P2"/>
  <c r="P4"/>
  <c r="E21" i="111"/>
  <c r="F14" i="114"/>
  <c r="F16"/>
  <c r="G17"/>
  <c r="G10"/>
  <c r="G12"/>
  <c r="G16"/>
  <c r="F10"/>
  <c r="F13"/>
  <c r="G11"/>
  <c r="G14"/>
  <c r="F15"/>
  <c r="F8"/>
  <c r="G13"/>
  <c r="F11"/>
  <c r="F12"/>
  <c r="F17"/>
  <c r="G9"/>
  <c r="F9"/>
  <c r="G8"/>
  <c r="B13" i="111"/>
  <c r="B23"/>
  <c r="C15"/>
  <c r="B17"/>
  <c r="B22"/>
  <c r="B15"/>
  <c r="B26"/>
  <c r="C14"/>
  <c r="C17"/>
  <c r="C26"/>
  <c r="C25"/>
  <c r="B25"/>
  <c r="B14"/>
  <c r="C16"/>
  <c r="C24"/>
  <c r="C13"/>
  <c r="C23"/>
  <c r="C22"/>
  <c r="B16"/>
  <c r="B24"/>
  <c r="F22"/>
  <c r="F18" i="114" l="1"/>
  <c r="E7" i="111"/>
  <c r="B30" i="112"/>
  <c r="C28"/>
  <c r="C27"/>
  <c r="B31"/>
  <c r="B27"/>
  <c r="C31"/>
  <c r="C29"/>
  <c r="B29"/>
  <c r="B28"/>
  <c r="C30"/>
  <c r="C10" i="111"/>
  <c r="G29"/>
  <c r="F26"/>
  <c r="C4"/>
  <c r="F24"/>
  <c r="C12"/>
  <c r="F25"/>
  <c r="B9"/>
  <c r="J2"/>
  <c r="G26"/>
  <c r="D4"/>
  <c r="J3"/>
  <c r="G25"/>
  <c r="F30"/>
  <c r="F27"/>
  <c r="C3"/>
  <c r="K2"/>
  <c r="G28"/>
  <c r="L2"/>
  <c r="G22"/>
  <c r="L3"/>
  <c r="F31"/>
  <c r="G24"/>
  <c r="L4"/>
  <c r="K3"/>
  <c r="D3"/>
  <c r="G27"/>
  <c r="F28"/>
  <c r="C9"/>
  <c r="C2"/>
  <c r="B8"/>
  <c r="K4"/>
  <c r="F23"/>
  <c r="C8"/>
  <c r="D2"/>
  <c r="F29"/>
  <c r="G23"/>
  <c r="J4"/>
  <c r="B10"/>
  <c r="G30"/>
  <c r="B11"/>
  <c r="C11"/>
  <c r="G31"/>
  <c r="B12"/>
  <c r="G9"/>
  <c r="G4"/>
  <c r="N2" i="114"/>
  <c r="G2" i="111"/>
  <c r="G3"/>
  <c r="N3" i="114"/>
  <c r="N4"/>
  <c r="B18" i="111" l="1"/>
  <c r="P3"/>
  <c r="P4"/>
  <c r="P2"/>
  <c r="F32"/>
  <c r="E21" i="112"/>
  <c r="C14"/>
  <c r="B17"/>
  <c r="C15"/>
  <c r="B26"/>
  <c r="B13"/>
  <c r="C13"/>
  <c r="C17"/>
  <c r="B14"/>
  <c r="B15"/>
  <c r="B24"/>
  <c r="C22"/>
  <c r="C24"/>
  <c r="B22"/>
  <c r="B23"/>
  <c r="C23"/>
  <c r="C26"/>
  <c r="C25"/>
  <c r="B25"/>
  <c r="B16"/>
  <c r="C16"/>
  <c r="F22"/>
  <c r="F8" i="111"/>
  <c r="G14"/>
  <c r="G16"/>
  <c r="G11"/>
  <c r="F14"/>
  <c r="G17"/>
  <c r="F12"/>
  <c r="F17"/>
  <c r="G8"/>
  <c r="F11"/>
  <c r="G15"/>
  <c r="F9"/>
  <c r="F10"/>
  <c r="G12"/>
  <c r="F15"/>
  <c r="F13"/>
  <c r="G10"/>
  <c r="G13"/>
  <c r="F16"/>
  <c r="B32" i="112" l="1"/>
  <c r="F18" i="111"/>
  <c r="E7" i="112"/>
  <c r="C29" i="113"/>
  <c r="B31"/>
  <c r="C30"/>
  <c r="B28"/>
  <c r="B29"/>
  <c r="C31"/>
  <c r="C27"/>
  <c r="B30"/>
  <c r="C28"/>
  <c r="B27"/>
  <c r="D4" i="112"/>
  <c r="G25"/>
  <c r="D3"/>
  <c r="C11"/>
  <c r="C4"/>
  <c r="G30"/>
  <c r="K3"/>
  <c r="F25"/>
  <c r="B10"/>
  <c r="G22"/>
  <c r="D2"/>
  <c r="J4"/>
  <c r="C3"/>
  <c r="G31"/>
  <c r="B11"/>
  <c r="G24"/>
  <c r="F28"/>
  <c r="F27"/>
  <c r="F23"/>
  <c r="K4"/>
  <c r="B8"/>
  <c r="B12"/>
  <c r="K2"/>
  <c r="C12"/>
  <c r="F24"/>
  <c r="G27"/>
  <c r="L4"/>
  <c r="F26"/>
  <c r="C10"/>
  <c r="F29"/>
  <c r="J3"/>
  <c r="G28"/>
  <c r="F17"/>
  <c r="F31"/>
  <c r="L3"/>
  <c r="C8"/>
  <c r="G26"/>
  <c r="L2"/>
  <c r="C2"/>
  <c r="G29"/>
  <c r="B9"/>
  <c r="J2"/>
  <c r="C9"/>
  <c r="F30"/>
  <c r="G23"/>
  <c r="G3"/>
  <c r="N4" i="111"/>
  <c r="G4" i="112"/>
  <c r="G2"/>
  <c r="N2" i="111"/>
  <c r="N3"/>
  <c r="B18" i="112" l="1"/>
  <c r="P2"/>
  <c r="P3"/>
  <c r="P4"/>
  <c r="E21" i="113"/>
  <c r="B16"/>
  <c r="C22"/>
  <c r="F27"/>
  <c r="B24"/>
  <c r="C17"/>
  <c r="C15"/>
  <c r="B23"/>
  <c r="C25"/>
  <c r="C23"/>
  <c r="B25"/>
  <c r="B22"/>
  <c r="C24"/>
  <c r="B15"/>
  <c r="C14"/>
  <c r="B17"/>
  <c r="B14"/>
  <c r="C26"/>
  <c r="C16"/>
  <c r="B26"/>
  <c r="B13"/>
  <c r="C13"/>
  <c r="F8" i="112"/>
  <c r="G16"/>
  <c r="G13"/>
  <c r="F15"/>
  <c r="G8"/>
  <c r="F11"/>
  <c r="F13"/>
  <c r="F10"/>
  <c r="G17"/>
  <c r="G14"/>
  <c r="F12"/>
  <c r="G12"/>
  <c r="F16"/>
  <c r="G10"/>
  <c r="G9"/>
  <c r="G15"/>
  <c r="G11"/>
  <c r="F9"/>
  <c r="F14"/>
  <c r="B32" i="113" l="1"/>
  <c r="F18" i="112"/>
  <c r="E7" i="113"/>
  <c r="B8"/>
  <c r="C8"/>
  <c r="F31"/>
  <c r="G30"/>
  <c r="G26"/>
  <c r="G27"/>
  <c r="G31"/>
  <c r="F22"/>
  <c r="J3"/>
  <c r="F30"/>
  <c r="C3"/>
  <c r="F29"/>
  <c r="J2"/>
  <c r="G25"/>
  <c r="B10"/>
  <c r="G29"/>
  <c r="F23"/>
  <c r="B11"/>
  <c r="F26"/>
  <c r="G23"/>
  <c r="L2"/>
  <c r="F28"/>
  <c r="C11"/>
  <c r="C12"/>
  <c r="G14"/>
  <c r="D3"/>
  <c r="B9"/>
  <c r="K2"/>
  <c r="L3"/>
  <c r="C2"/>
  <c r="C9"/>
  <c r="K3"/>
  <c r="D2"/>
  <c r="F25"/>
  <c r="F24"/>
  <c r="B12"/>
  <c r="C10"/>
  <c r="G24"/>
  <c r="G28"/>
  <c r="G22"/>
  <c r="B29" i="110"/>
  <c r="C29"/>
  <c r="B32"/>
  <c r="C31"/>
  <c r="B31"/>
  <c r="C28"/>
  <c r="B28"/>
  <c r="C32"/>
  <c r="B30"/>
  <c r="C30"/>
  <c r="N4" i="112"/>
  <c r="N3"/>
  <c r="N2"/>
  <c r="G2" i="113"/>
  <c r="G3"/>
  <c r="B33" i="110" l="1"/>
  <c r="B18" i="113"/>
  <c r="P2"/>
  <c r="P3"/>
  <c r="G17"/>
  <c r="F13"/>
  <c r="G16"/>
  <c r="F15"/>
  <c r="F14"/>
  <c r="G10"/>
  <c r="F12"/>
  <c r="G13"/>
  <c r="F17"/>
  <c r="G9"/>
  <c r="F16"/>
  <c r="G8"/>
  <c r="F11"/>
  <c r="G11"/>
  <c r="F8"/>
  <c r="G12"/>
  <c r="F9"/>
  <c r="G15"/>
  <c r="F10"/>
  <c r="B18" i="110"/>
  <c r="B17"/>
  <c r="C27"/>
  <c r="B14"/>
  <c r="C25"/>
  <c r="C16"/>
  <c r="B27"/>
  <c r="B26"/>
  <c r="B16"/>
  <c r="C14"/>
  <c r="C23"/>
  <c r="C24"/>
  <c r="G23"/>
  <c r="C17"/>
  <c r="B25"/>
  <c r="C26"/>
  <c r="B24"/>
  <c r="C15"/>
  <c r="B23"/>
  <c r="B15"/>
  <c r="C18"/>
  <c r="B19" l="1"/>
  <c r="F18" i="113"/>
  <c r="E8" i="110"/>
  <c r="G32"/>
  <c r="F32"/>
  <c r="D3"/>
  <c r="F28"/>
  <c r="F24"/>
  <c r="G26"/>
  <c r="F27"/>
  <c r="L3"/>
  <c r="K4"/>
  <c r="F30"/>
  <c r="K2"/>
  <c r="K3"/>
  <c r="D2"/>
  <c r="C13"/>
  <c r="C2"/>
  <c r="G30"/>
  <c r="J4"/>
  <c r="B13"/>
  <c r="L2"/>
  <c r="G31"/>
  <c r="C10"/>
  <c r="F31"/>
  <c r="G25"/>
  <c r="D4"/>
  <c r="B10"/>
  <c r="C11"/>
  <c r="B12"/>
  <c r="F23"/>
  <c r="L4"/>
  <c r="F25"/>
  <c r="F29"/>
  <c r="G29"/>
  <c r="F26"/>
  <c r="C3"/>
  <c r="B11"/>
  <c r="C9"/>
  <c r="C12"/>
  <c r="C4"/>
  <c r="G28"/>
  <c r="B9"/>
  <c r="G27"/>
  <c r="J3"/>
  <c r="G24"/>
  <c r="J2"/>
  <c r="F17"/>
  <c r="G3"/>
  <c r="N2" i="113"/>
  <c r="G4" i="110"/>
  <c r="G2"/>
  <c r="N3" i="113"/>
  <c r="P3" i="110" l="1"/>
  <c r="P4"/>
  <c r="P2"/>
  <c r="G16"/>
  <c r="G11"/>
  <c r="F16"/>
  <c r="F14"/>
  <c r="G17"/>
  <c r="G14"/>
  <c r="F15"/>
  <c r="F11"/>
  <c r="F13"/>
  <c r="F18"/>
  <c r="G18"/>
  <c r="G15"/>
  <c r="F9"/>
  <c r="F10"/>
  <c r="G9"/>
  <c r="F12"/>
  <c r="G12"/>
  <c r="G13"/>
  <c r="G10"/>
  <c r="F19" l="1"/>
  <c r="B30" i="108"/>
  <c r="C26"/>
  <c r="B29"/>
  <c r="B28"/>
  <c r="C30"/>
  <c r="C29"/>
  <c r="C28"/>
  <c r="B26"/>
  <c r="C27"/>
  <c r="B27"/>
  <c r="N2" i="110"/>
  <c r="N3"/>
  <c r="N4"/>
  <c r="B32" i="108" l="1"/>
  <c r="E20"/>
  <c r="C16"/>
  <c r="B15"/>
  <c r="B23"/>
  <c r="C13"/>
  <c r="B16"/>
  <c r="B25"/>
  <c r="C15"/>
  <c r="B24"/>
  <c r="C25"/>
  <c r="C22"/>
  <c r="C14"/>
  <c r="C21"/>
  <c r="B12"/>
  <c r="C24"/>
  <c r="B13"/>
  <c r="B14"/>
  <c r="C12"/>
  <c r="B21"/>
  <c r="C23"/>
  <c r="B22"/>
  <c r="F21"/>
  <c r="B17" l="1"/>
  <c r="B31"/>
  <c r="E6"/>
  <c r="F27"/>
  <c r="L2"/>
  <c r="D2"/>
  <c r="D3"/>
  <c r="C3"/>
  <c r="G26"/>
  <c r="J2"/>
  <c r="C7"/>
  <c r="L3"/>
  <c r="G27"/>
  <c r="F26"/>
  <c r="B9"/>
  <c r="G29"/>
  <c r="C9"/>
  <c r="B8"/>
  <c r="F25"/>
  <c r="G28"/>
  <c r="C11"/>
  <c r="G30"/>
  <c r="F28"/>
  <c r="B10"/>
  <c r="J3"/>
  <c r="K3"/>
  <c r="B11"/>
  <c r="B7"/>
  <c r="F23"/>
  <c r="F22"/>
  <c r="G22"/>
  <c r="K2"/>
  <c r="F30"/>
  <c r="G24"/>
  <c r="G21"/>
  <c r="G23"/>
  <c r="G25"/>
  <c r="C8"/>
  <c r="F29"/>
  <c r="F24"/>
  <c r="C10"/>
  <c r="F10"/>
  <c r="B33" i="107"/>
  <c r="C30"/>
  <c r="B30"/>
  <c r="B31"/>
  <c r="C31"/>
  <c r="B34"/>
  <c r="C32"/>
  <c r="B32"/>
  <c r="C34"/>
  <c r="C33"/>
  <c r="G2" i="108"/>
  <c r="G3"/>
  <c r="B35" i="107" l="1"/>
  <c r="P3" i="108"/>
  <c r="P2"/>
  <c r="E24" i="107"/>
  <c r="F15" i="108"/>
  <c r="G8"/>
  <c r="G7"/>
  <c r="G15"/>
  <c r="G16"/>
  <c r="G14"/>
  <c r="G9"/>
  <c r="F7"/>
  <c r="F8"/>
  <c r="F12"/>
  <c r="G13"/>
  <c r="G12"/>
  <c r="G11"/>
  <c r="F16"/>
  <c r="F14"/>
  <c r="F11"/>
  <c r="F9"/>
  <c r="F13"/>
  <c r="G10"/>
  <c r="C27" i="107"/>
  <c r="C17"/>
  <c r="C29"/>
  <c r="B17"/>
  <c r="C16"/>
  <c r="B25"/>
  <c r="C26"/>
  <c r="B29"/>
  <c r="B19"/>
  <c r="B16"/>
  <c r="C18"/>
  <c r="C28"/>
  <c r="B27"/>
  <c r="B20"/>
  <c r="C19"/>
  <c r="C20"/>
  <c r="B18"/>
  <c r="B28"/>
  <c r="B26"/>
  <c r="C25"/>
  <c r="F31"/>
  <c r="F17" i="108" l="1"/>
  <c r="E10" i="107"/>
  <c r="G26"/>
  <c r="C15"/>
  <c r="B12"/>
  <c r="G32"/>
  <c r="G33"/>
  <c r="G25"/>
  <c r="F34"/>
  <c r="J4"/>
  <c r="B15"/>
  <c r="B13"/>
  <c r="C3"/>
  <c r="F33"/>
  <c r="G29"/>
  <c r="C14"/>
  <c r="L3"/>
  <c r="F27"/>
  <c r="G34"/>
  <c r="G30"/>
  <c r="G31"/>
  <c r="C2"/>
  <c r="K4"/>
  <c r="B11"/>
  <c r="D5"/>
  <c r="L5"/>
  <c r="C13"/>
  <c r="F30"/>
  <c r="L4"/>
  <c r="F28"/>
  <c r="K5"/>
  <c r="G27"/>
  <c r="D2"/>
  <c r="C12"/>
  <c r="D4"/>
  <c r="F29"/>
  <c r="F32"/>
  <c r="J3"/>
  <c r="K2"/>
  <c r="C11"/>
  <c r="J2"/>
  <c r="K3"/>
  <c r="L2"/>
  <c r="B14"/>
  <c r="F26"/>
  <c r="G28"/>
  <c r="D3"/>
  <c r="F25"/>
  <c r="F11"/>
  <c r="N3" i="108"/>
  <c r="G5" i="107"/>
  <c r="G3"/>
  <c r="G4"/>
  <c r="G2"/>
  <c r="N2" i="108"/>
  <c r="B21" i="107" l="1"/>
  <c r="P5"/>
  <c r="P3"/>
  <c r="P2"/>
  <c r="P4"/>
  <c r="G13"/>
  <c r="G20"/>
  <c r="F18"/>
  <c r="G19"/>
  <c r="F12"/>
  <c r="F15"/>
  <c r="G14"/>
  <c r="G18"/>
  <c r="G11"/>
  <c r="G16"/>
  <c r="F19"/>
  <c r="F16"/>
  <c r="G15"/>
  <c r="G17"/>
  <c r="F14"/>
  <c r="F13"/>
  <c r="G12"/>
  <c r="F17"/>
  <c r="F20"/>
  <c r="B29" i="105"/>
  <c r="C4"/>
  <c r="B30"/>
  <c r="C27"/>
  <c r="D4"/>
  <c r="C30"/>
  <c r="C31"/>
  <c r="C29"/>
  <c r="B27"/>
  <c r="B28"/>
  <c r="B31"/>
  <c r="K4"/>
  <c r="C28"/>
  <c r="J4"/>
  <c r="L4"/>
  <c r="N4" i="107"/>
  <c r="N2"/>
  <c r="G4" i="105"/>
  <c r="N5" i="107"/>
  <c r="N3"/>
  <c r="P4" i="105" l="1"/>
  <c r="E21"/>
  <c r="F15"/>
  <c r="G14"/>
  <c r="C9"/>
  <c r="G13"/>
  <c r="F10"/>
  <c r="F14"/>
  <c r="G12"/>
  <c r="B14"/>
  <c r="B15"/>
  <c r="C25"/>
  <c r="G8"/>
  <c r="G17"/>
  <c r="C16"/>
  <c r="G16"/>
  <c r="B25"/>
  <c r="F8"/>
  <c r="C10"/>
  <c r="C22"/>
  <c r="B8"/>
  <c r="C23"/>
  <c r="B11"/>
  <c r="B12"/>
  <c r="B22"/>
  <c r="F9"/>
  <c r="C26"/>
  <c r="F12"/>
  <c r="C13"/>
  <c r="B24"/>
  <c r="B9"/>
  <c r="B16"/>
  <c r="C11"/>
  <c r="C15"/>
  <c r="G10"/>
  <c r="C12"/>
  <c r="B23"/>
  <c r="F17"/>
  <c r="C17"/>
  <c r="C8"/>
  <c r="F13"/>
  <c r="C24"/>
  <c r="G9"/>
  <c r="B26"/>
  <c r="B13"/>
  <c r="G15"/>
  <c r="B10"/>
  <c r="F11"/>
  <c r="G11"/>
  <c r="C14"/>
  <c r="B17"/>
  <c r="F16"/>
  <c r="G22"/>
  <c r="B18" l="1"/>
  <c r="B32"/>
  <c r="J3"/>
  <c r="G26"/>
  <c r="C2"/>
  <c r="F31"/>
  <c r="F29"/>
  <c r="L3"/>
  <c r="D3"/>
  <c r="D2"/>
  <c r="G24"/>
  <c r="G29"/>
  <c r="F30"/>
  <c r="F24"/>
  <c r="J2"/>
  <c r="F27"/>
  <c r="F26"/>
  <c r="G30"/>
  <c r="F28"/>
  <c r="G27"/>
  <c r="K2"/>
  <c r="G31"/>
  <c r="K3"/>
  <c r="F25"/>
  <c r="G28"/>
  <c r="L2"/>
  <c r="F23"/>
  <c r="G25"/>
  <c r="F22"/>
  <c r="G23"/>
  <c r="B30" i="104"/>
  <c r="C27"/>
  <c r="B31"/>
  <c r="C30"/>
  <c r="C29"/>
  <c r="C31"/>
  <c r="B28"/>
  <c r="C28"/>
  <c r="B27"/>
  <c r="B29"/>
  <c r="G3" i="105"/>
  <c r="N4"/>
  <c r="G2"/>
  <c r="B32" i="104" l="1"/>
  <c r="P2" i="105"/>
  <c r="P4" i="104"/>
  <c r="P3" i="105"/>
  <c r="E21" i="104"/>
  <c r="B15"/>
  <c r="C25"/>
  <c r="C17"/>
  <c r="B17"/>
  <c r="C26"/>
  <c r="C24"/>
  <c r="C13"/>
  <c r="B13"/>
  <c r="C22"/>
  <c r="B26"/>
  <c r="C23"/>
  <c r="C14"/>
  <c r="C16"/>
  <c r="F31"/>
  <c r="B22"/>
  <c r="B14"/>
  <c r="B24"/>
  <c r="B23"/>
  <c r="B16"/>
  <c r="B25"/>
  <c r="C15"/>
  <c r="B18" l="1"/>
  <c r="E7"/>
  <c r="F27"/>
  <c r="G29"/>
  <c r="G24"/>
  <c r="L3"/>
  <c r="F28"/>
  <c r="G9"/>
  <c r="B12"/>
  <c r="B8"/>
  <c r="C11"/>
  <c r="C9"/>
  <c r="D4"/>
  <c r="G23"/>
  <c r="G25"/>
  <c r="F25"/>
  <c r="F30"/>
  <c r="G30"/>
  <c r="K4"/>
  <c r="B10"/>
  <c r="C12"/>
  <c r="D3"/>
  <c r="F26"/>
  <c r="B11"/>
  <c r="C8"/>
  <c r="G27"/>
  <c r="F24"/>
  <c r="C3"/>
  <c r="G26"/>
  <c r="K2"/>
  <c r="J2"/>
  <c r="F23"/>
  <c r="G22"/>
  <c r="J4"/>
  <c r="G28"/>
  <c r="L2"/>
  <c r="C10"/>
  <c r="C4"/>
  <c r="F22"/>
  <c r="L4"/>
  <c r="C2"/>
  <c r="K3"/>
  <c r="B9"/>
  <c r="D2"/>
  <c r="F29"/>
  <c r="J3"/>
  <c r="G31"/>
  <c r="G3"/>
  <c r="N3" i="105"/>
  <c r="G2" i="104"/>
  <c r="N2" i="105"/>
  <c r="G4" i="104"/>
  <c r="N4"/>
  <c r="P2" l="1"/>
  <c r="P3"/>
  <c r="B14" i="102"/>
  <c r="C24"/>
  <c r="B25"/>
  <c r="B11"/>
  <c r="B10"/>
  <c r="C8"/>
  <c r="J3"/>
  <c r="C26"/>
  <c r="K4"/>
  <c r="C25"/>
  <c r="C29"/>
  <c r="B13"/>
  <c r="B26"/>
  <c r="B27"/>
  <c r="F31"/>
  <c r="J2"/>
  <c r="B30"/>
  <c r="D4"/>
  <c r="C10"/>
  <c r="C28"/>
  <c r="C9"/>
  <c r="B31"/>
  <c r="C16"/>
  <c r="L3"/>
  <c r="C11"/>
  <c r="C2"/>
  <c r="B15"/>
  <c r="B29"/>
  <c r="C23"/>
  <c r="C22"/>
  <c r="C12"/>
  <c r="C14"/>
  <c r="C15"/>
  <c r="K3"/>
  <c r="D2"/>
  <c r="B16"/>
  <c r="B12"/>
  <c r="C3"/>
  <c r="C17"/>
  <c r="B23"/>
  <c r="C31"/>
  <c r="B22"/>
  <c r="C4"/>
  <c r="C30"/>
  <c r="G13"/>
  <c r="B9"/>
  <c r="B8"/>
  <c r="B17"/>
  <c r="B28"/>
  <c r="L4"/>
  <c r="C27"/>
  <c r="B24"/>
  <c r="K2"/>
  <c r="C13"/>
  <c r="L2"/>
  <c r="D3"/>
  <c r="G17" i="104"/>
  <c r="F16"/>
  <c r="G12"/>
  <c r="F8"/>
  <c r="F11"/>
  <c r="G16"/>
  <c r="G13"/>
  <c r="G11"/>
  <c r="F12"/>
  <c r="G8"/>
  <c r="F10"/>
  <c r="F9"/>
  <c r="G10"/>
  <c r="F13"/>
  <c r="G15"/>
  <c r="G14"/>
  <c r="F17"/>
  <c r="F14"/>
  <c r="F15"/>
  <c r="B28" i="101"/>
  <c r="C31"/>
  <c r="C28"/>
  <c r="B29"/>
  <c r="C30"/>
  <c r="C27"/>
  <c r="B31"/>
  <c r="C29"/>
  <c r="B30"/>
  <c r="B27"/>
  <c r="N2" i="104"/>
  <c r="N3"/>
  <c r="G3" i="102"/>
  <c r="G4"/>
  <c r="G2"/>
  <c r="B32" l="1"/>
  <c r="B18"/>
  <c r="P2"/>
  <c r="E21" i="101"/>
  <c r="G22" i="102"/>
  <c r="F10"/>
  <c r="F15"/>
  <c r="F14"/>
  <c r="G30"/>
  <c r="G14"/>
  <c r="G9"/>
  <c r="G27"/>
  <c r="G12"/>
  <c r="F27"/>
  <c r="G29"/>
  <c r="G31"/>
  <c r="G24"/>
  <c r="G10"/>
  <c r="G17"/>
  <c r="G25"/>
  <c r="G11"/>
  <c r="F8"/>
  <c r="F12"/>
  <c r="F9"/>
  <c r="F11"/>
  <c r="G26"/>
  <c r="F29"/>
  <c r="G16"/>
  <c r="G28"/>
  <c r="F17"/>
  <c r="F30"/>
  <c r="F13"/>
  <c r="F16"/>
  <c r="F25"/>
  <c r="F26"/>
  <c r="G23"/>
  <c r="F28"/>
  <c r="G8"/>
  <c r="F24"/>
  <c r="F23"/>
  <c r="F22"/>
  <c r="G15"/>
  <c r="B24" i="101"/>
  <c r="B25"/>
  <c r="C25"/>
  <c r="B13"/>
  <c r="C24"/>
  <c r="B22"/>
  <c r="C13"/>
  <c r="C26"/>
  <c r="B15"/>
  <c r="C22"/>
  <c r="B23"/>
  <c r="B14"/>
  <c r="C15"/>
  <c r="C23"/>
  <c r="C14"/>
  <c r="B16"/>
  <c r="B26"/>
  <c r="C17"/>
  <c r="C16"/>
  <c r="F26"/>
  <c r="N4" i="102"/>
  <c r="N3"/>
  <c r="B32" i="101" l="1"/>
  <c r="B17"/>
  <c r="S4" i="102"/>
  <c r="F18"/>
  <c r="E7" i="101"/>
  <c r="B10"/>
  <c r="L2"/>
  <c r="G23"/>
  <c r="F29"/>
  <c r="D2"/>
  <c r="J2"/>
  <c r="F28"/>
  <c r="B12"/>
  <c r="F22"/>
  <c r="C12"/>
  <c r="L3"/>
  <c r="B8"/>
  <c r="B9"/>
  <c r="C11"/>
  <c r="J3"/>
  <c r="C8"/>
  <c r="F23"/>
  <c r="C10"/>
  <c r="C9"/>
  <c r="F25"/>
  <c r="G30"/>
  <c r="K3"/>
  <c r="G28"/>
  <c r="F27"/>
  <c r="G31"/>
  <c r="C3"/>
  <c r="G24"/>
  <c r="C2"/>
  <c r="G25"/>
  <c r="G26"/>
  <c r="F31"/>
  <c r="G22"/>
  <c r="F30"/>
  <c r="K2"/>
  <c r="F24"/>
  <c r="G27"/>
  <c r="G29"/>
  <c r="B11"/>
  <c r="D3"/>
  <c r="G10"/>
  <c r="B32" i="100"/>
  <c r="C29"/>
  <c r="B30"/>
  <c r="B33"/>
  <c r="B29"/>
  <c r="B31"/>
  <c r="C32"/>
  <c r="C31"/>
  <c r="C30"/>
  <c r="C33"/>
  <c r="G2" i="101"/>
  <c r="N2" i="102"/>
  <c r="G3" i="101"/>
  <c r="B18" l="1"/>
  <c r="B34" i="100"/>
  <c r="P2"/>
  <c r="P2" i="101"/>
  <c r="P3"/>
  <c r="E23" i="100"/>
  <c r="F12" i="101"/>
  <c r="F11"/>
  <c r="F8"/>
  <c r="F9"/>
  <c r="F13"/>
  <c r="G11"/>
  <c r="G16"/>
  <c r="G15"/>
  <c r="G14"/>
  <c r="G9"/>
  <c r="G8"/>
  <c r="F16"/>
  <c r="F14"/>
  <c r="G12"/>
  <c r="F17"/>
  <c r="G17"/>
  <c r="F10"/>
  <c r="F15"/>
  <c r="G13"/>
  <c r="C16" i="100"/>
  <c r="B19"/>
  <c r="B27"/>
  <c r="C27"/>
  <c r="C19"/>
  <c r="C18"/>
  <c r="B15"/>
  <c r="B28"/>
  <c r="B16"/>
  <c r="B25"/>
  <c r="B26"/>
  <c r="C28"/>
  <c r="C24"/>
  <c r="C15"/>
  <c r="C17"/>
  <c r="B18"/>
  <c r="B17"/>
  <c r="B24"/>
  <c r="C25"/>
  <c r="C26"/>
  <c r="F28"/>
  <c r="B20" l="1"/>
  <c r="F18" i="101"/>
  <c r="B11" i="100"/>
  <c r="C13"/>
  <c r="B12"/>
  <c r="F32"/>
  <c r="G30"/>
  <c r="F15"/>
  <c r="F25"/>
  <c r="C14"/>
  <c r="G28"/>
  <c r="C11"/>
  <c r="B10"/>
  <c r="G32"/>
  <c r="C12"/>
  <c r="G31"/>
  <c r="G27"/>
  <c r="F24"/>
  <c r="G25"/>
  <c r="F30"/>
  <c r="F33"/>
  <c r="F29"/>
  <c r="F31"/>
  <c r="G29"/>
  <c r="F27"/>
  <c r="F26"/>
  <c r="G24"/>
  <c r="B14"/>
  <c r="B13"/>
  <c r="G26"/>
  <c r="C10"/>
  <c r="G33"/>
  <c r="N2" i="101"/>
  <c r="F20" i="100" l="1"/>
  <c r="F19"/>
  <c r="F11"/>
  <c r="J2"/>
  <c r="D4"/>
  <c r="K4"/>
  <c r="G17"/>
  <c r="G14"/>
  <c r="F13"/>
  <c r="F10"/>
  <c r="F16"/>
  <c r="G18"/>
  <c r="L3"/>
  <c r="L4"/>
  <c r="G19"/>
  <c r="F17"/>
  <c r="F12"/>
  <c r="F18"/>
  <c r="J3"/>
  <c r="D3"/>
  <c r="C2"/>
  <c r="G15"/>
  <c r="G16"/>
  <c r="C3"/>
  <c r="C5"/>
  <c r="K3"/>
  <c r="G12"/>
  <c r="C4"/>
  <c r="D5"/>
  <c r="D2"/>
  <c r="F14"/>
  <c r="G11"/>
  <c r="K5"/>
  <c r="L5"/>
  <c r="J4"/>
  <c r="G13"/>
  <c r="G10"/>
  <c r="K2"/>
  <c r="L2"/>
  <c r="J5"/>
  <c r="G3"/>
  <c r="G5"/>
  <c r="G4"/>
  <c r="G2"/>
  <c r="P3" l="1"/>
  <c r="P4"/>
  <c r="P5"/>
  <c r="E22" i="99"/>
  <c r="B26"/>
  <c r="B23"/>
  <c r="B32"/>
  <c r="C27"/>
  <c r="C28"/>
  <c r="B28"/>
  <c r="B27"/>
  <c r="C29"/>
  <c r="C32"/>
  <c r="B30"/>
  <c r="B31"/>
  <c r="B25"/>
  <c r="C26"/>
  <c r="C23"/>
  <c r="C30"/>
  <c r="C24"/>
  <c r="C31"/>
  <c r="B29"/>
  <c r="C25"/>
  <c r="B24"/>
  <c r="G28"/>
  <c r="N4" i="100"/>
  <c r="N5"/>
  <c r="N3"/>
  <c r="N2"/>
  <c r="B33" i="99" l="1"/>
  <c r="E8"/>
  <c r="B18"/>
  <c r="C10"/>
  <c r="B11"/>
  <c r="C18"/>
  <c r="F27"/>
  <c r="C17"/>
  <c r="J4"/>
  <c r="G32"/>
  <c r="J2"/>
  <c r="B12"/>
  <c r="G25"/>
  <c r="C13"/>
  <c r="G23"/>
  <c r="L3"/>
  <c r="G27"/>
  <c r="C16"/>
  <c r="F25"/>
  <c r="B10"/>
  <c r="L5"/>
  <c r="C14"/>
  <c r="F26"/>
  <c r="G26"/>
  <c r="B9"/>
  <c r="L4"/>
  <c r="L2"/>
  <c r="C9"/>
  <c r="C11"/>
  <c r="F32"/>
  <c r="B16"/>
  <c r="K3"/>
  <c r="C12"/>
  <c r="F31"/>
  <c r="J3"/>
  <c r="C15"/>
  <c r="B15"/>
  <c r="B14"/>
  <c r="G29"/>
  <c r="B17"/>
  <c r="F30"/>
  <c r="F29"/>
  <c r="B13"/>
  <c r="F28"/>
  <c r="K5"/>
  <c r="G31"/>
  <c r="G24"/>
  <c r="K4"/>
  <c r="J5"/>
  <c r="F24"/>
  <c r="G30"/>
  <c r="F23"/>
  <c r="K2"/>
  <c r="G16"/>
  <c r="C2"/>
  <c r="D2"/>
  <c r="C5"/>
  <c r="G4"/>
  <c r="G2"/>
  <c r="D3"/>
  <c r="G3"/>
  <c r="C3"/>
  <c r="D5"/>
  <c r="C4"/>
  <c r="D4"/>
  <c r="G5"/>
  <c r="F33" l="1"/>
  <c r="B19"/>
  <c r="P4"/>
  <c r="P2"/>
  <c r="P3"/>
  <c r="G18"/>
  <c r="F16"/>
  <c r="F12"/>
  <c r="F13"/>
  <c r="F18"/>
  <c r="G15"/>
  <c r="F17"/>
  <c r="G17"/>
  <c r="G9"/>
  <c r="G10"/>
  <c r="F9"/>
  <c r="G12"/>
  <c r="F10"/>
  <c r="G13"/>
  <c r="G11"/>
  <c r="G14"/>
  <c r="F14"/>
  <c r="F11"/>
  <c r="F15"/>
  <c r="F19" l="1"/>
  <c r="N3"/>
  <c r="N5"/>
  <c r="N4"/>
  <c r="N2"/>
  <c r="S5" i="118" l="1"/>
  <c r="M5" s="1"/>
  <c r="S4"/>
  <c r="S3"/>
  <c r="M3" s="1"/>
  <c r="S2"/>
  <c r="M2" s="1"/>
  <c r="S3" i="117"/>
  <c r="S4" i="121"/>
  <c r="M4" s="1"/>
  <c r="S2" i="117"/>
  <c r="M2" s="1"/>
  <c r="S7" i="107"/>
  <c r="S6"/>
  <c r="M6" s="1"/>
  <c r="S3" i="121"/>
  <c r="M3" s="1"/>
  <c r="S2"/>
  <c r="M2" s="1"/>
  <c r="S4" i="101"/>
  <c r="M4" s="1"/>
  <c r="S6" i="100"/>
  <c r="M6" s="1"/>
  <c r="S7"/>
  <c r="M7" s="1"/>
  <c r="S2" i="115"/>
  <c r="K6" s="1"/>
  <c r="S4" i="114"/>
  <c r="M4" s="1"/>
  <c r="S3"/>
  <c r="S2"/>
  <c r="S4" i="111"/>
  <c r="M4" s="1"/>
  <c r="S3"/>
  <c r="S2"/>
  <c r="S4" i="112"/>
  <c r="M4" s="1"/>
  <c r="S3"/>
  <c r="S2"/>
  <c r="S3" i="113"/>
  <c r="S2"/>
  <c r="S4" i="110"/>
  <c r="S3"/>
  <c r="S2"/>
  <c r="S3" i="108"/>
  <c r="M3" s="1"/>
  <c r="S2"/>
  <c r="S5" i="107"/>
  <c r="S4"/>
  <c r="M4" s="1"/>
  <c r="S3"/>
  <c r="S2"/>
  <c r="M14" s="1"/>
  <c r="S4" i="105"/>
  <c r="M4" s="1"/>
  <c r="S3"/>
  <c r="S2"/>
  <c r="S4" i="104"/>
  <c r="S3"/>
  <c r="S2"/>
  <c r="K7" s="1"/>
  <c r="M4" i="102"/>
  <c r="S3"/>
  <c r="S2"/>
  <c r="K21" s="1"/>
  <c r="S3" i="101"/>
  <c r="M3" s="1"/>
  <c r="S2"/>
  <c r="S5" i="100"/>
  <c r="M5" s="1"/>
  <c r="S4"/>
  <c r="M4" s="1"/>
  <c r="S3"/>
  <c r="S2"/>
  <c r="S5" i="99"/>
  <c r="M5" s="1"/>
  <c r="S4"/>
  <c r="M4" s="1"/>
  <c r="S3"/>
  <c r="M3" s="1"/>
  <c r="S2"/>
  <c r="K7" i="102" l="1"/>
  <c r="K10" i="118"/>
  <c r="K24"/>
  <c r="M5" i="107"/>
  <c r="K10"/>
  <c r="M7"/>
  <c r="M15"/>
  <c r="M3" i="100"/>
  <c r="K9"/>
  <c r="M3" i="104"/>
  <c r="K21"/>
  <c r="M4" i="110"/>
  <c r="K22"/>
  <c r="M3" i="117"/>
  <c r="K7"/>
  <c r="K22" i="121"/>
  <c r="K8"/>
  <c r="M4" i="118"/>
  <c r="M2" i="115"/>
  <c r="K21" i="114"/>
  <c r="M3"/>
  <c r="K7"/>
  <c r="M2"/>
  <c r="K21" i="111"/>
  <c r="M3"/>
  <c r="K7"/>
  <c r="M2"/>
  <c r="K21" i="112"/>
  <c r="M3"/>
  <c r="K7"/>
  <c r="M2"/>
  <c r="K21" i="113"/>
  <c r="M3"/>
  <c r="K7"/>
  <c r="M2"/>
  <c r="K8" i="110"/>
  <c r="M2"/>
  <c r="M3"/>
  <c r="K20" i="108"/>
  <c r="K6"/>
  <c r="M2"/>
  <c r="M3" i="107"/>
  <c r="K24"/>
  <c r="M2"/>
  <c r="K21" i="105"/>
  <c r="M3"/>
  <c r="M2"/>
  <c r="M4" i="104"/>
  <c r="M2"/>
  <c r="M3" i="102"/>
  <c r="M2"/>
  <c r="K21" i="101"/>
  <c r="K7"/>
  <c r="M2"/>
  <c r="M2" i="100"/>
  <c r="K23"/>
  <c r="K22" i="99"/>
  <c r="M2"/>
  <c r="K8"/>
  <c r="K44" i="118" l="1"/>
  <c r="K45"/>
  <c r="H18"/>
  <c r="H16"/>
  <c r="H15"/>
  <c r="H13"/>
  <c r="H21"/>
  <c r="H20"/>
  <c r="H19"/>
  <c r="H17"/>
  <c r="H14"/>
  <c r="H12"/>
  <c r="H11"/>
  <c r="K25" i="121"/>
  <c r="K26"/>
  <c r="K28"/>
  <c r="K27"/>
  <c r="K11"/>
  <c r="K13"/>
  <c r="K12"/>
  <c r="K14"/>
  <c r="H23"/>
  <c r="H24"/>
  <c r="H28"/>
  <c r="H32"/>
  <c r="H27"/>
  <c r="H31"/>
  <c r="H26"/>
  <c r="H30"/>
  <c r="H25"/>
  <c r="H29"/>
  <c r="H33"/>
  <c r="H9"/>
  <c r="H10"/>
  <c r="H14"/>
  <c r="H18"/>
  <c r="H13"/>
  <c r="H17"/>
  <c r="H12"/>
  <c r="H16"/>
  <c r="H11"/>
  <c r="H15"/>
  <c r="H19"/>
  <c r="H31" i="118"/>
  <c r="K28"/>
  <c r="H28"/>
  <c r="H25"/>
  <c r="H30"/>
  <c r="H27"/>
  <c r="H32"/>
  <c r="K29"/>
  <c r="K27"/>
  <c r="H26"/>
  <c r="H33"/>
  <c r="H29"/>
  <c r="K30"/>
  <c r="H34"/>
  <c r="H35"/>
  <c r="K15"/>
  <c r="K13"/>
  <c r="K14"/>
  <c r="K16"/>
  <c r="H14" i="117"/>
  <c r="H13"/>
  <c r="H11"/>
  <c r="H8"/>
  <c r="H9"/>
  <c r="H15"/>
  <c r="K11"/>
  <c r="K10"/>
  <c r="K12"/>
  <c r="H12"/>
  <c r="H16"/>
  <c r="K13"/>
  <c r="H10"/>
  <c r="H17"/>
  <c r="H18"/>
  <c r="H28"/>
  <c r="K26"/>
  <c r="H25"/>
  <c r="H22"/>
  <c r="H27"/>
  <c r="H23"/>
  <c r="H29"/>
  <c r="K25"/>
  <c r="K24"/>
  <c r="H26"/>
  <c r="H24"/>
  <c r="H30"/>
  <c r="K27"/>
  <c r="H31"/>
  <c r="H32"/>
  <c r="H27" i="115"/>
  <c r="K24"/>
  <c r="H24"/>
  <c r="H26"/>
  <c r="H22"/>
  <c r="K26"/>
  <c r="H23"/>
  <c r="H28"/>
  <c r="K25"/>
  <c r="K23"/>
  <c r="H21"/>
  <c r="H25"/>
  <c r="H30"/>
  <c r="H29"/>
  <c r="H31"/>
  <c r="H13"/>
  <c r="K10"/>
  <c r="H10"/>
  <c r="K9"/>
  <c r="H7"/>
  <c r="H8"/>
  <c r="H11"/>
  <c r="H14"/>
  <c r="K11"/>
  <c r="H15"/>
  <c r="H12"/>
  <c r="K12"/>
  <c r="H9"/>
  <c r="H16"/>
  <c r="H17"/>
  <c r="H28" i="114"/>
  <c r="K25"/>
  <c r="H25"/>
  <c r="H27"/>
  <c r="H23"/>
  <c r="H29"/>
  <c r="K26"/>
  <c r="K24"/>
  <c r="H22"/>
  <c r="K27"/>
  <c r="H30"/>
  <c r="H26"/>
  <c r="H24"/>
  <c r="H31"/>
  <c r="H32"/>
  <c r="H14"/>
  <c r="H13"/>
  <c r="H11"/>
  <c r="H8"/>
  <c r="H15"/>
  <c r="K11"/>
  <c r="K10"/>
  <c r="H17"/>
  <c r="H10"/>
  <c r="H16"/>
  <c r="K12"/>
  <c r="K13"/>
  <c r="H9"/>
  <c r="H12"/>
  <c r="H18"/>
  <c r="H28" i="111"/>
  <c r="K25"/>
  <c r="H25"/>
  <c r="H24"/>
  <c r="H29"/>
  <c r="K26"/>
  <c r="K24"/>
  <c r="H22"/>
  <c r="H27"/>
  <c r="H26"/>
  <c r="H23"/>
  <c r="H31"/>
  <c r="K27"/>
  <c r="H30"/>
  <c r="H32"/>
  <c r="H15"/>
  <c r="K12"/>
  <c r="K10"/>
  <c r="H8"/>
  <c r="H11"/>
  <c r="H16"/>
  <c r="H13"/>
  <c r="K13"/>
  <c r="H9"/>
  <c r="H12"/>
  <c r="H14"/>
  <c r="K11"/>
  <c r="H17"/>
  <c r="H10"/>
  <c r="H18"/>
  <c r="H28" i="112"/>
  <c r="K25"/>
  <c r="H25"/>
  <c r="H29"/>
  <c r="K26"/>
  <c r="K24"/>
  <c r="H22"/>
  <c r="H26"/>
  <c r="H23"/>
  <c r="H30"/>
  <c r="H27"/>
  <c r="H31"/>
  <c r="K27"/>
  <c r="H24"/>
  <c r="H32"/>
  <c r="H14"/>
  <c r="H13"/>
  <c r="H11"/>
  <c r="K11"/>
  <c r="H8"/>
  <c r="K12"/>
  <c r="H9"/>
  <c r="H15"/>
  <c r="K10"/>
  <c r="H12"/>
  <c r="H16"/>
  <c r="K13"/>
  <c r="H17"/>
  <c r="H10"/>
  <c r="H18"/>
  <c r="H28" i="113"/>
  <c r="K25"/>
  <c r="H25"/>
  <c r="H27"/>
  <c r="H23"/>
  <c r="K27"/>
  <c r="H24"/>
  <c r="H29"/>
  <c r="K26"/>
  <c r="K24"/>
  <c r="H22"/>
  <c r="H26"/>
  <c r="H30"/>
  <c r="H31"/>
  <c r="H32"/>
  <c r="H14"/>
  <c r="K12"/>
  <c r="H11"/>
  <c r="K10"/>
  <c r="K11"/>
  <c r="K13"/>
  <c r="H10"/>
  <c r="H15"/>
  <c r="H13"/>
  <c r="H8"/>
  <c r="H12"/>
  <c r="H16"/>
  <c r="H9"/>
  <c r="H17"/>
  <c r="H18"/>
  <c r="H15" i="110"/>
  <c r="K13"/>
  <c r="H12"/>
  <c r="H16"/>
  <c r="H14"/>
  <c r="K11"/>
  <c r="H9"/>
  <c r="K14"/>
  <c r="H11"/>
  <c r="H17"/>
  <c r="K12"/>
  <c r="H13"/>
  <c r="H10"/>
  <c r="H18"/>
  <c r="H19"/>
  <c r="H29"/>
  <c r="K26"/>
  <c r="H26"/>
  <c r="K25"/>
  <c r="H32"/>
  <c r="H25"/>
  <c r="H30"/>
  <c r="K27"/>
  <c r="H23"/>
  <c r="K28"/>
  <c r="H31"/>
  <c r="H28"/>
  <c r="H27"/>
  <c r="H24"/>
  <c r="H33"/>
  <c r="H27" i="108"/>
  <c r="K24"/>
  <c r="H24"/>
  <c r="H21"/>
  <c r="H23"/>
  <c r="H28"/>
  <c r="K25"/>
  <c r="K23"/>
  <c r="H30"/>
  <c r="K26"/>
  <c r="H29"/>
  <c r="H26"/>
  <c r="H25"/>
  <c r="H22"/>
  <c r="H31"/>
  <c r="H13"/>
  <c r="K10"/>
  <c r="H10"/>
  <c r="H14"/>
  <c r="K11"/>
  <c r="K9"/>
  <c r="H7"/>
  <c r="H15"/>
  <c r="H12"/>
  <c r="K12"/>
  <c r="H8"/>
  <c r="H9"/>
  <c r="H16"/>
  <c r="H11"/>
  <c r="H17"/>
  <c r="H17" i="107"/>
  <c r="H16"/>
  <c r="H14"/>
  <c r="K13"/>
  <c r="H11"/>
  <c r="K16"/>
  <c r="H12"/>
  <c r="H18"/>
  <c r="K14"/>
  <c r="H15"/>
  <c r="H19"/>
  <c r="K15"/>
  <c r="H13"/>
  <c r="H20"/>
  <c r="H21"/>
  <c r="H31"/>
  <c r="K28"/>
  <c r="H28"/>
  <c r="H32"/>
  <c r="K29"/>
  <c r="K27"/>
  <c r="H25"/>
  <c r="H34"/>
  <c r="H27"/>
  <c r="H33"/>
  <c r="H30"/>
  <c r="H29"/>
  <c r="H26"/>
  <c r="K30"/>
  <c r="H35"/>
  <c r="H28" i="105"/>
  <c r="H27"/>
  <c r="H25"/>
  <c r="K26"/>
  <c r="H23"/>
  <c r="H29"/>
  <c r="K25"/>
  <c r="K24"/>
  <c r="H22"/>
  <c r="H26"/>
  <c r="H24"/>
  <c r="H30"/>
  <c r="K27"/>
  <c r="H31"/>
  <c r="H32"/>
  <c r="H14"/>
  <c r="K12"/>
  <c r="H11"/>
  <c r="H8"/>
  <c r="H12"/>
  <c r="H15"/>
  <c r="H13"/>
  <c r="K10"/>
  <c r="H17"/>
  <c r="H10"/>
  <c r="H16"/>
  <c r="K11"/>
  <c r="K13"/>
  <c r="H9"/>
  <c r="H18"/>
  <c r="H28" i="104"/>
  <c r="K25"/>
  <c r="H25"/>
  <c r="H22"/>
  <c r="H26"/>
  <c r="K27"/>
  <c r="H24"/>
  <c r="H29"/>
  <c r="K26"/>
  <c r="K24"/>
  <c r="H27"/>
  <c r="H23"/>
  <c r="H30"/>
  <c r="H31"/>
  <c r="H32"/>
  <c r="H14"/>
  <c r="K12"/>
  <c r="H11"/>
  <c r="H8"/>
  <c r="K13"/>
  <c r="H15"/>
  <c r="H13"/>
  <c r="K10"/>
  <c r="H9"/>
  <c r="H12"/>
  <c r="H16"/>
  <c r="K11"/>
  <c r="H10"/>
  <c r="H17"/>
  <c r="H18"/>
  <c r="H14" i="102"/>
  <c r="H13"/>
  <c r="H11"/>
  <c r="K10"/>
  <c r="H8"/>
  <c r="K12"/>
  <c r="H15"/>
  <c r="K11"/>
  <c r="H9"/>
  <c r="H16"/>
  <c r="K13"/>
  <c r="H17"/>
  <c r="H12"/>
  <c r="H10"/>
  <c r="H18"/>
  <c r="H28"/>
  <c r="H27"/>
  <c r="H25"/>
  <c r="H22"/>
  <c r="K27"/>
  <c r="H29"/>
  <c r="K25"/>
  <c r="K24"/>
  <c r="H26"/>
  <c r="H24"/>
  <c r="H30"/>
  <c r="K26"/>
  <c r="H23"/>
  <c r="H31"/>
  <c r="H28" i="101"/>
  <c r="K26"/>
  <c r="H25"/>
  <c r="K25"/>
  <c r="H23"/>
  <c r="H29"/>
  <c r="H27"/>
  <c r="K24"/>
  <c r="H22"/>
  <c r="H26"/>
  <c r="K27"/>
  <c r="H30"/>
  <c r="H24"/>
  <c r="H31"/>
  <c r="H32"/>
  <c r="H14"/>
  <c r="K12"/>
  <c r="H11"/>
  <c r="K10"/>
  <c r="H9"/>
  <c r="H15"/>
  <c r="H13"/>
  <c r="H8"/>
  <c r="H10"/>
  <c r="H16"/>
  <c r="K11"/>
  <c r="K13"/>
  <c r="H12"/>
  <c r="H17"/>
  <c r="H18"/>
  <c r="H16" i="100"/>
  <c r="H15"/>
  <c r="H13"/>
  <c r="K15"/>
  <c r="H17"/>
  <c r="K13"/>
  <c r="K12"/>
  <c r="H10"/>
  <c r="H11"/>
  <c r="H12"/>
  <c r="H18"/>
  <c r="K14"/>
  <c r="H19"/>
  <c r="H14"/>
  <c r="H20"/>
  <c r="H30"/>
  <c r="K27"/>
  <c r="H27"/>
  <c r="H29"/>
  <c r="H28"/>
  <c r="K29"/>
  <c r="H31"/>
  <c r="K28"/>
  <c r="K26"/>
  <c r="H24"/>
  <c r="H25"/>
  <c r="H32"/>
  <c r="H26"/>
  <c r="H33"/>
  <c r="H34"/>
  <c r="K27" i="99"/>
  <c r="K28"/>
  <c r="K13"/>
  <c r="K14"/>
  <c r="K25"/>
  <c r="K26"/>
  <c r="H23"/>
  <c r="H24"/>
  <c r="H28"/>
  <c r="H32"/>
  <c r="H27"/>
  <c r="H31"/>
  <c r="H26"/>
  <c r="H30"/>
  <c r="H25"/>
  <c r="H29"/>
  <c r="H33"/>
  <c r="H19"/>
  <c r="H9"/>
  <c r="H13"/>
  <c r="H17"/>
  <c r="H15"/>
  <c r="H14"/>
  <c r="H12"/>
  <c r="H16"/>
  <c r="H10"/>
  <c r="H11"/>
  <c r="H18"/>
  <c r="K11"/>
  <c r="K12"/>
</calcChain>
</file>

<file path=xl/comments1.xml><?xml version="1.0" encoding="utf-8"?>
<comments xmlns="http://schemas.openxmlformats.org/spreadsheetml/2006/main">
  <authors>
    <author>作者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N14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M12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M16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M14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M18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M13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M24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M11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M13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M12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M12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<sst xmlns="http://schemas.openxmlformats.org/spreadsheetml/2006/main" count="4790" uniqueCount="2550">
  <si>
    <r>
      <t>A</t>
    </r>
    <r>
      <rPr>
        <sz val="9"/>
        <color theme="0"/>
        <rFont val="宋体"/>
        <family val="3"/>
        <charset val="134"/>
      </rPr>
      <t>份额代码</t>
    </r>
    <phoneticPr fontId="1" type="noConversion"/>
  </si>
  <si>
    <r>
      <t>B</t>
    </r>
    <r>
      <rPr>
        <sz val="9"/>
        <color theme="0"/>
        <rFont val="宋体"/>
        <family val="3"/>
        <charset val="134"/>
      </rPr>
      <t>份额代码</t>
    </r>
    <phoneticPr fontId="1" type="noConversion"/>
  </si>
  <si>
    <r>
      <t>B</t>
    </r>
    <r>
      <rPr>
        <sz val="9"/>
        <color theme="0"/>
        <rFont val="宋体"/>
        <family val="3"/>
        <charset val="134"/>
      </rPr>
      <t>份额名称</t>
    </r>
    <phoneticPr fontId="1" type="noConversion"/>
  </si>
  <si>
    <t>母基金代码</t>
    <phoneticPr fontId="1" type="noConversion"/>
  </si>
  <si>
    <t>涨跌幅</t>
    <phoneticPr fontId="1" type="noConversion"/>
  </si>
  <si>
    <t>母基金净值</t>
    <phoneticPr fontId="1" type="noConversion"/>
  </si>
  <si>
    <t>跟踪指数</t>
    <phoneticPr fontId="1" type="noConversion"/>
  </si>
  <si>
    <t>150177.SZ</t>
  </si>
  <si>
    <t>150203.SZ</t>
  </si>
  <si>
    <t>银华稳进</t>
  </si>
  <si>
    <t>150022.SZ</t>
  </si>
  <si>
    <t>中小板A</t>
  </si>
  <si>
    <t>150106.SZ</t>
  </si>
  <si>
    <t>中小A</t>
  </si>
  <si>
    <t>150117.SZ</t>
  </si>
  <si>
    <t>房地产A</t>
  </si>
  <si>
    <t>150130.SZ</t>
  </si>
  <si>
    <t>医药A</t>
  </si>
  <si>
    <t>150150.SZ</t>
  </si>
  <si>
    <t>有色800A</t>
  </si>
  <si>
    <t>150157.SZ</t>
  </si>
  <si>
    <t>金融A</t>
  </si>
  <si>
    <t>150171.SZ</t>
  </si>
  <si>
    <t>证券A</t>
  </si>
  <si>
    <t>150173.SZ</t>
  </si>
  <si>
    <t>TMT中证A</t>
  </si>
  <si>
    <t>证保A</t>
  </si>
  <si>
    <t>150181.SZ</t>
  </si>
  <si>
    <t>军工A</t>
  </si>
  <si>
    <t>150186.SZ</t>
  </si>
  <si>
    <t>150192.SZ</t>
  </si>
  <si>
    <t>地产A</t>
  </si>
  <si>
    <t>150194.SZ</t>
  </si>
  <si>
    <t>互联网A</t>
  </si>
  <si>
    <t>150198.SZ</t>
  </si>
  <si>
    <t>食品A</t>
  </si>
  <si>
    <t>150200.SZ</t>
  </si>
  <si>
    <t>券商A</t>
  </si>
  <si>
    <t>传媒A</t>
  </si>
  <si>
    <t>150205.SZ</t>
  </si>
  <si>
    <t>国防A</t>
  </si>
  <si>
    <t>150207.SZ</t>
  </si>
  <si>
    <t>150209.SZ</t>
  </si>
  <si>
    <t>国企改A</t>
  </si>
  <si>
    <t>深成指A</t>
  </si>
  <si>
    <t>军工A级</t>
  </si>
  <si>
    <t>150196.SZ</t>
  </si>
  <si>
    <t>有色A</t>
  </si>
  <si>
    <t>150211.SZ</t>
  </si>
  <si>
    <t>新能车A</t>
  </si>
  <si>
    <t>150217.SZ</t>
  </si>
  <si>
    <t>新能源A</t>
  </si>
  <si>
    <t>150221.SZ</t>
  </si>
  <si>
    <t>中航军A</t>
  </si>
  <si>
    <t>150223.SZ</t>
  </si>
  <si>
    <t>证券A级</t>
  </si>
  <si>
    <t>150219.SZ</t>
  </si>
  <si>
    <t>健康A</t>
  </si>
  <si>
    <t>150227.SZ</t>
  </si>
  <si>
    <t>150229.SZ</t>
  </si>
  <si>
    <t>酒A</t>
  </si>
  <si>
    <t>150241.SZ</t>
  </si>
  <si>
    <t>地产A端</t>
  </si>
  <si>
    <t>150251.SZ</t>
  </si>
  <si>
    <t>煤炭A</t>
  </si>
  <si>
    <t>一带A</t>
  </si>
  <si>
    <t>150275.SZ</t>
  </si>
  <si>
    <t>一带一A</t>
  </si>
  <si>
    <t>150228.SZ</t>
  </si>
  <si>
    <t>指数涨幅</t>
    <phoneticPr fontId="1" type="noConversion"/>
  </si>
  <si>
    <t>估算净值</t>
    <phoneticPr fontId="1" type="noConversion"/>
  </si>
  <si>
    <t>整体折溢价率</t>
    <phoneticPr fontId="1" type="noConversion"/>
  </si>
  <si>
    <t>B份额价格</t>
    <phoneticPr fontId="1" type="noConversion"/>
  </si>
  <si>
    <t>A份额价格</t>
    <phoneticPr fontId="1" type="noConversion"/>
  </si>
  <si>
    <t>150242.SZ</t>
  </si>
  <si>
    <t>150158.SZ</t>
  </si>
  <si>
    <t>150178.SZ</t>
  </si>
  <si>
    <t>150172.SZ</t>
  </si>
  <si>
    <t>150201.SZ</t>
  </si>
  <si>
    <t>150224.SZ</t>
  </si>
  <si>
    <t>高铁A</t>
  </si>
  <si>
    <t>白酒A</t>
  </si>
  <si>
    <t>生物药A</t>
  </si>
  <si>
    <t>银华锐进</t>
  </si>
  <si>
    <t>深成指B</t>
  </si>
  <si>
    <t>中小板B</t>
  </si>
  <si>
    <t>中小B</t>
  </si>
  <si>
    <t>房地产B</t>
  </si>
  <si>
    <t>医药B</t>
  </si>
  <si>
    <t>有色800B</t>
  </si>
  <si>
    <t>金融B</t>
  </si>
  <si>
    <t>证券B</t>
  </si>
  <si>
    <t>TMT中证B</t>
  </si>
  <si>
    <t>证保B</t>
  </si>
  <si>
    <t>军工B</t>
  </si>
  <si>
    <t>军工B级</t>
  </si>
  <si>
    <t>地产B</t>
  </si>
  <si>
    <t>互联网B</t>
  </si>
  <si>
    <t>有色B</t>
  </si>
  <si>
    <t>食品B</t>
  </si>
  <si>
    <t>券商B</t>
  </si>
  <si>
    <t>传媒B</t>
  </si>
  <si>
    <t>国防B</t>
  </si>
  <si>
    <t>地产B端</t>
  </si>
  <si>
    <t>国企改B</t>
  </si>
  <si>
    <t>新能车B</t>
  </si>
  <si>
    <t>新能源B</t>
  </si>
  <si>
    <t>中航军B</t>
  </si>
  <si>
    <t>证券B级</t>
  </si>
  <si>
    <t>酒B</t>
  </si>
  <si>
    <t>煤炭B</t>
  </si>
  <si>
    <t>一带B</t>
  </si>
  <si>
    <t>白酒B</t>
  </si>
  <si>
    <t>生物药B</t>
  </si>
  <si>
    <t>一带一B</t>
  </si>
  <si>
    <t>高铁B</t>
  </si>
  <si>
    <t>150118.SZ</t>
  </si>
  <si>
    <t>150131.SZ</t>
  </si>
  <si>
    <t>150151.SZ</t>
  </si>
  <si>
    <t>150174.SZ</t>
  </si>
  <si>
    <t>150182.SZ</t>
  </si>
  <si>
    <t>150187.SZ</t>
  </si>
  <si>
    <t>150193.SZ</t>
  </si>
  <si>
    <t>150197.SZ</t>
  </si>
  <si>
    <t>150199.SZ</t>
  </si>
  <si>
    <t>150204.SZ</t>
  </si>
  <si>
    <t>150206.SZ</t>
  </si>
  <si>
    <t>150208.SZ</t>
  </si>
  <si>
    <t>150210.SZ</t>
  </si>
  <si>
    <t>150212.SZ</t>
  </si>
  <si>
    <t>150218.SZ</t>
  </si>
  <si>
    <t>150222.SZ</t>
  </si>
  <si>
    <t>150230.SZ</t>
  </si>
  <si>
    <t>150270.SZ</t>
  </si>
  <si>
    <t>150272.SZ</t>
  </si>
  <si>
    <t>150276.SZ</t>
  </si>
  <si>
    <t>150278.SZ</t>
  </si>
  <si>
    <t>150292.SZ</t>
  </si>
  <si>
    <t>150296.SZ</t>
  </si>
  <si>
    <t>改革B</t>
  </si>
  <si>
    <t>150300.SZ</t>
    <phoneticPr fontId="1" type="noConversion"/>
  </si>
  <si>
    <t>150269.SZ</t>
  </si>
  <si>
    <t>150271.SZ</t>
  </si>
  <si>
    <t>150277.SZ</t>
  </si>
  <si>
    <t>150291.SZ</t>
  </si>
  <si>
    <t>150295.SZ</t>
  </si>
  <si>
    <t>改革A</t>
  </si>
  <si>
    <t>150299.SZ</t>
  </si>
  <si>
    <t>150301.SZ</t>
  </si>
  <si>
    <t>证券股A</t>
  </si>
  <si>
    <t>502014.SH</t>
  </si>
  <si>
    <t>150283.SZ</t>
  </si>
  <si>
    <t>150284.SZ</t>
  </si>
  <si>
    <t>150289.SZ</t>
  </si>
  <si>
    <t>煤炭A级</t>
  </si>
  <si>
    <t>150290.SZ</t>
  </si>
  <si>
    <t>煤炭B级</t>
  </si>
  <si>
    <t>150321.SZ</t>
  </si>
  <si>
    <t>150322.SZ</t>
  </si>
  <si>
    <t>SW医药A</t>
  </si>
  <si>
    <t>SW医药B</t>
  </si>
  <si>
    <t>证券股B</t>
  </si>
  <si>
    <t>煤炭A基</t>
  </si>
  <si>
    <t>煤炭B基</t>
  </si>
  <si>
    <t>价格</t>
    <phoneticPr fontId="1" type="noConversion"/>
  </si>
  <si>
    <t>卖3</t>
    <phoneticPr fontId="1" type="noConversion"/>
  </si>
  <si>
    <t>卖2</t>
    <phoneticPr fontId="1" type="noConversion"/>
  </si>
  <si>
    <t>卖1</t>
    <phoneticPr fontId="1" type="noConversion"/>
  </si>
  <si>
    <t>买1</t>
    <phoneticPr fontId="1" type="noConversion"/>
  </si>
  <si>
    <t>买2</t>
    <phoneticPr fontId="1" type="noConversion"/>
  </si>
  <si>
    <t>买3</t>
    <phoneticPr fontId="1" type="noConversion"/>
  </si>
  <si>
    <t>卖5</t>
    <phoneticPr fontId="1" type="noConversion"/>
  </si>
  <si>
    <t>卖4</t>
    <phoneticPr fontId="1" type="noConversion"/>
  </si>
  <si>
    <t>买4</t>
    <phoneticPr fontId="1" type="noConversion"/>
  </si>
  <si>
    <t>买5</t>
    <phoneticPr fontId="1" type="noConversion"/>
  </si>
  <si>
    <t>挂单（万）</t>
    <phoneticPr fontId="1" type="noConversion"/>
  </si>
  <si>
    <t>估值仓位</t>
    <phoneticPr fontId="1" type="noConversion"/>
  </si>
  <si>
    <t>A涨幅</t>
    <phoneticPr fontId="1" type="noConversion"/>
  </si>
  <si>
    <t>A总份额（亿）</t>
    <phoneticPr fontId="1" type="noConversion"/>
  </si>
  <si>
    <t>A新增（万）</t>
    <phoneticPr fontId="1" type="noConversion"/>
  </si>
  <si>
    <t>成交</t>
    <phoneticPr fontId="1" type="noConversion"/>
  </si>
  <si>
    <t>策略类型</t>
    <phoneticPr fontId="1" type="noConversion"/>
  </si>
  <si>
    <t>卖1折价</t>
    <phoneticPr fontId="1" type="noConversion"/>
  </si>
  <si>
    <t>买1溢价</t>
    <phoneticPr fontId="1" type="noConversion"/>
  </si>
  <si>
    <t>自定义</t>
    <phoneticPr fontId="1" type="noConversion"/>
  </si>
  <si>
    <t>A卖B买</t>
    <phoneticPr fontId="1" type="noConversion"/>
  </si>
  <si>
    <t>A买B卖</t>
    <phoneticPr fontId="1" type="noConversion"/>
  </si>
  <si>
    <t>A份额名称</t>
  </si>
  <si>
    <t>B份额代码</t>
  </si>
  <si>
    <t>B份额名称</t>
  </si>
  <si>
    <t>150302.SZ</t>
  </si>
  <si>
    <t>150177.SZ</t>
    <phoneticPr fontId="1" type="noConversion"/>
  </si>
  <si>
    <t>502007.SH</t>
    <phoneticPr fontId="1" type="noConversion"/>
  </si>
  <si>
    <t>502008.SH</t>
    <phoneticPr fontId="1" type="noConversion"/>
  </si>
  <si>
    <r>
      <rPr>
        <sz val="9"/>
        <color theme="1"/>
        <rFont val="宋体"/>
        <family val="3"/>
        <charset val="134"/>
      </rPr>
      <t>国企改</t>
    </r>
    <r>
      <rPr>
        <sz val="9"/>
        <color theme="1"/>
        <rFont val="Arial"/>
        <family val="2"/>
      </rPr>
      <t>B</t>
    </r>
    <phoneticPr fontId="1" type="noConversion"/>
  </si>
  <si>
    <t>150209.SZ</t>
    <phoneticPr fontId="1" type="noConversion"/>
  </si>
  <si>
    <t>150295.SZ</t>
    <phoneticPr fontId="1" type="noConversion"/>
  </si>
  <si>
    <t>502015.SH</t>
  </si>
  <si>
    <t>150211.SZ</t>
    <phoneticPr fontId="1" type="noConversion"/>
  </si>
  <si>
    <t>150217.SZ</t>
    <phoneticPr fontId="1" type="noConversion"/>
  </si>
  <si>
    <t>150130.SZ</t>
    <phoneticPr fontId="1" type="noConversion"/>
  </si>
  <si>
    <t>150196.SZ</t>
    <phoneticPr fontId="1" type="noConversion"/>
  </si>
  <si>
    <t>150150.SZ</t>
    <phoneticPr fontId="1" type="noConversion"/>
  </si>
  <si>
    <t>150229.SZ</t>
    <phoneticPr fontId="1" type="noConversion"/>
  </si>
  <si>
    <t>150269.SZ</t>
    <phoneticPr fontId="1" type="noConversion"/>
  </si>
  <si>
    <t>150252.SZ</t>
  </si>
  <si>
    <t>150321.SZ</t>
    <phoneticPr fontId="1" type="noConversion"/>
  </si>
  <si>
    <t>150195.SZ</t>
  </si>
  <si>
    <t>502011.SH</t>
    <phoneticPr fontId="1" type="noConversion"/>
  </si>
  <si>
    <t>502012.SH</t>
    <phoneticPr fontId="1" type="noConversion"/>
  </si>
  <si>
    <t>502054.SH</t>
    <phoneticPr fontId="1" type="noConversion"/>
  </si>
  <si>
    <t>502055.SH</t>
    <phoneticPr fontId="1" type="noConversion"/>
  </si>
  <si>
    <r>
      <rPr>
        <sz val="9"/>
        <color theme="1"/>
        <rFont val="宋体"/>
        <family val="3"/>
        <charset val="134"/>
      </rPr>
      <t>券商</t>
    </r>
    <r>
      <rPr>
        <sz val="9"/>
        <color theme="1"/>
        <rFont val="Arial"/>
        <family val="2"/>
      </rPr>
      <t>A</t>
    </r>
    <phoneticPr fontId="1" type="noConversion"/>
  </si>
  <si>
    <r>
      <rPr>
        <sz val="9"/>
        <color theme="1"/>
        <rFont val="宋体"/>
        <family val="3"/>
        <charset val="134"/>
      </rPr>
      <t>券商</t>
    </r>
    <r>
      <rPr>
        <sz val="9"/>
        <color theme="1"/>
        <rFont val="Arial"/>
        <family val="2"/>
      </rPr>
      <t>B</t>
    </r>
    <phoneticPr fontId="1" type="noConversion"/>
  </si>
  <si>
    <r>
      <rPr>
        <sz val="9"/>
        <color theme="1"/>
        <rFont val="宋体"/>
        <family val="3"/>
        <charset val="134"/>
      </rPr>
      <t>钢铁</t>
    </r>
    <r>
      <rPr>
        <sz val="9"/>
        <color theme="1"/>
        <rFont val="Arial"/>
        <family val="2"/>
      </rPr>
      <t>B</t>
    </r>
    <phoneticPr fontId="1" type="noConversion"/>
  </si>
  <si>
    <r>
      <rPr>
        <sz val="9"/>
        <color theme="1"/>
        <rFont val="宋体"/>
        <family val="3"/>
        <charset val="134"/>
      </rPr>
      <t>钢铁</t>
    </r>
    <r>
      <rPr>
        <sz val="9"/>
        <color theme="1"/>
        <rFont val="Arial"/>
        <family val="2"/>
      </rPr>
      <t>A</t>
    </r>
    <phoneticPr fontId="1" type="noConversion"/>
  </si>
  <si>
    <t>150329.SZ</t>
    <phoneticPr fontId="1" type="noConversion"/>
  </si>
  <si>
    <t>150330.SZ</t>
    <phoneticPr fontId="1" type="noConversion"/>
  </si>
  <si>
    <t>保险A</t>
    <phoneticPr fontId="1" type="noConversion"/>
  </si>
  <si>
    <t>保险B</t>
    <phoneticPr fontId="1" type="noConversion"/>
  </si>
  <si>
    <t>150331.SZ</t>
    <phoneticPr fontId="1" type="noConversion"/>
  </si>
  <si>
    <t>150332.SZ</t>
    <phoneticPr fontId="1" type="noConversion"/>
  </si>
  <si>
    <r>
      <rPr>
        <sz val="9"/>
        <color theme="1"/>
        <rFont val="宋体"/>
        <family val="3"/>
        <charset val="134"/>
      </rPr>
      <t>网金融</t>
    </r>
    <r>
      <rPr>
        <sz val="9"/>
        <color theme="1"/>
        <rFont val="Arial"/>
        <family val="2"/>
      </rPr>
      <t>A</t>
    </r>
    <phoneticPr fontId="1" type="noConversion"/>
  </si>
  <si>
    <t>网金融B</t>
    <phoneticPr fontId="1" type="noConversion"/>
  </si>
  <si>
    <t>150317.SZ</t>
    <phoneticPr fontId="1" type="noConversion"/>
  </si>
  <si>
    <t>150309.SZ</t>
    <phoneticPr fontId="1" type="noConversion"/>
  </si>
  <si>
    <t>150297.SZ</t>
    <phoneticPr fontId="1" type="noConversion"/>
  </si>
  <si>
    <t>150281.SZ</t>
    <phoneticPr fontId="1" type="noConversion"/>
  </si>
  <si>
    <t>金融地A</t>
    <phoneticPr fontId="1" type="noConversion"/>
  </si>
  <si>
    <t>150164.SZ</t>
    <phoneticPr fontId="1" type="noConversion"/>
  </si>
  <si>
    <t>150261.SZ</t>
    <phoneticPr fontId="1" type="noConversion"/>
  </si>
  <si>
    <t>150262.SZ</t>
    <phoneticPr fontId="1" type="noConversion"/>
  </si>
  <si>
    <t>150335.SZ</t>
    <phoneticPr fontId="1" type="noConversion"/>
  </si>
  <si>
    <t>150336.SZ</t>
    <phoneticPr fontId="1" type="noConversion"/>
  </si>
  <si>
    <r>
      <rPr>
        <sz val="9"/>
        <color theme="1"/>
        <rFont val="宋体"/>
        <family val="3"/>
        <charset val="134"/>
      </rPr>
      <t>军工股</t>
    </r>
    <r>
      <rPr>
        <sz val="9"/>
        <color theme="1"/>
        <rFont val="Arial"/>
        <family val="2"/>
      </rPr>
      <t>A</t>
    </r>
    <phoneticPr fontId="1" type="noConversion"/>
  </si>
  <si>
    <r>
      <rPr>
        <sz val="9"/>
        <color theme="1"/>
        <rFont val="宋体"/>
        <family val="3"/>
        <charset val="134"/>
      </rPr>
      <t>军工股</t>
    </r>
    <r>
      <rPr>
        <sz val="9"/>
        <color theme="1"/>
        <rFont val="Arial"/>
        <family val="2"/>
      </rPr>
      <t>B</t>
    </r>
    <phoneticPr fontId="1" type="noConversion"/>
  </si>
  <si>
    <t>502004.SH</t>
    <phoneticPr fontId="1" type="noConversion"/>
  </si>
  <si>
    <t>502005.SH</t>
    <phoneticPr fontId="1" type="noConversion"/>
  </si>
  <si>
    <t>150307.SZ</t>
    <phoneticPr fontId="1" type="noConversion"/>
  </si>
  <si>
    <t>150018.SZ</t>
    <phoneticPr fontId="1" type="noConversion"/>
  </si>
  <si>
    <r>
      <rPr>
        <sz val="9"/>
        <color theme="1"/>
        <rFont val="宋体"/>
        <family val="3"/>
        <charset val="134"/>
      </rPr>
      <t>医疗</t>
    </r>
    <r>
      <rPr>
        <sz val="9"/>
        <color theme="1"/>
        <rFont val="Arial"/>
        <family val="2"/>
      </rPr>
      <t>A</t>
    </r>
    <phoneticPr fontId="1" type="noConversion"/>
  </si>
  <si>
    <t>医疗B</t>
    <phoneticPr fontId="1" type="noConversion"/>
  </si>
  <si>
    <t>150220.SZ</t>
    <phoneticPr fontId="1" type="noConversion"/>
  </si>
  <si>
    <r>
      <rPr>
        <sz val="9"/>
        <color theme="1"/>
        <rFont val="宋体"/>
        <family val="3"/>
        <charset val="134"/>
      </rPr>
      <t>健康</t>
    </r>
    <r>
      <rPr>
        <sz val="9"/>
        <color theme="1"/>
        <rFont val="Arial"/>
        <family val="2"/>
      </rPr>
      <t>B</t>
    </r>
    <phoneticPr fontId="1" type="noConversion"/>
  </si>
  <si>
    <t>150085.SZ</t>
    <phoneticPr fontId="1" type="noConversion"/>
  </si>
  <si>
    <t>150019.SZ</t>
    <phoneticPr fontId="1" type="noConversion"/>
  </si>
  <si>
    <t>150086.SZ</t>
    <phoneticPr fontId="1" type="noConversion"/>
  </si>
  <si>
    <t>150023.SZ</t>
    <phoneticPr fontId="1" type="noConversion"/>
  </si>
  <si>
    <t>150107.SZ</t>
    <phoneticPr fontId="1" type="noConversion"/>
  </si>
  <si>
    <t>150143.SZ</t>
    <phoneticPr fontId="1" type="noConversion"/>
  </si>
  <si>
    <t>150188.SZ</t>
    <phoneticPr fontId="1" type="noConversion"/>
  </si>
  <si>
    <t>150144.SZ</t>
    <phoneticPr fontId="1" type="noConversion"/>
  </si>
  <si>
    <t>150165.SZ</t>
    <phoneticPr fontId="1" type="noConversion"/>
  </si>
  <si>
    <t>150189.SZ</t>
    <phoneticPr fontId="1" type="noConversion"/>
  </si>
  <si>
    <t>150143.SZ</t>
    <phoneticPr fontId="1" type="noConversion"/>
  </si>
  <si>
    <t>150164.SZ</t>
    <phoneticPr fontId="1" type="noConversion"/>
  </si>
  <si>
    <t>150308.SZ</t>
    <phoneticPr fontId="1" type="noConversion"/>
  </si>
  <si>
    <t>持仓</t>
    <phoneticPr fontId="1" type="noConversion"/>
  </si>
  <si>
    <t>B名称</t>
    <phoneticPr fontId="1" type="noConversion"/>
  </si>
  <si>
    <t>母代码</t>
    <phoneticPr fontId="1" type="noConversion"/>
  </si>
  <si>
    <t>测算净值</t>
    <phoneticPr fontId="1" type="noConversion"/>
  </si>
  <si>
    <t>跟踪指数</t>
    <phoneticPr fontId="1" type="noConversion"/>
  </si>
  <si>
    <t>仓位</t>
    <phoneticPr fontId="1" type="noConversion"/>
  </si>
  <si>
    <t>前日净值</t>
    <phoneticPr fontId="1" type="noConversion"/>
  </si>
  <si>
    <t>A/B</t>
    <phoneticPr fontId="1" type="noConversion"/>
  </si>
  <si>
    <t>返回持仓</t>
    <phoneticPr fontId="1" type="noConversion"/>
  </si>
  <si>
    <t>B市值</t>
    <phoneticPr fontId="1" type="noConversion"/>
  </si>
  <si>
    <t>母市值</t>
    <phoneticPr fontId="1" type="noConversion"/>
  </si>
  <si>
    <t>净资产</t>
    <phoneticPr fontId="1" type="noConversion"/>
  </si>
  <si>
    <t>B等效</t>
    <phoneticPr fontId="1" type="noConversion"/>
  </si>
  <si>
    <t>等效仓位</t>
    <phoneticPr fontId="1" type="noConversion"/>
  </si>
  <si>
    <t>等效市值</t>
    <phoneticPr fontId="1" type="noConversion"/>
  </si>
  <si>
    <t>可用现金</t>
    <phoneticPr fontId="1" type="noConversion"/>
  </si>
  <si>
    <t>申购款</t>
    <phoneticPr fontId="1" type="noConversion"/>
  </si>
  <si>
    <t>赎回款</t>
    <phoneticPr fontId="1" type="noConversion"/>
  </si>
  <si>
    <t>当日买入</t>
    <phoneticPr fontId="1" type="noConversion"/>
  </si>
  <si>
    <t>实时仓位</t>
    <phoneticPr fontId="1" type="noConversion"/>
  </si>
  <si>
    <r>
      <t>A</t>
    </r>
    <r>
      <rPr>
        <sz val="9"/>
        <color theme="0"/>
        <rFont val="宋体"/>
        <family val="3"/>
        <charset val="134"/>
      </rPr>
      <t>名称</t>
    </r>
    <phoneticPr fontId="1" type="noConversion"/>
  </si>
  <si>
    <r>
      <t>A</t>
    </r>
    <r>
      <rPr>
        <sz val="9"/>
        <color theme="0"/>
        <rFont val="宋体"/>
        <family val="3"/>
        <charset val="134"/>
      </rPr>
      <t>代码</t>
    </r>
    <phoneticPr fontId="1" type="noConversion"/>
  </si>
  <si>
    <r>
      <t>B</t>
    </r>
    <r>
      <rPr>
        <sz val="9"/>
        <color theme="0"/>
        <rFont val="宋体"/>
        <family val="3"/>
        <charset val="134"/>
      </rPr>
      <t>代码</t>
    </r>
    <phoneticPr fontId="1" type="noConversion"/>
  </si>
  <si>
    <t>150207.SZ</t>
    <phoneticPr fontId="1" type="noConversion"/>
  </si>
  <si>
    <t>dza</t>
    <phoneticPr fontId="1" type="noConversion"/>
  </si>
  <si>
    <t>160135.OF</t>
    <phoneticPr fontId="1" type="noConversion"/>
  </si>
  <si>
    <t>160136.OF</t>
    <phoneticPr fontId="1" type="noConversion"/>
  </si>
  <si>
    <t>160137.OF</t>
    <phoneticPr fontId="1" type="noConversion"/>
  </si>
  <si>
    <t>160218.OF</t>
    <phoneticPr fontId="1" type="noConversion"/>
  </si>
  <si>
    <t>160219.OF</t>
    <phoneticPr fontId="1" type="noConversion"/>
  </si>
  <si>
    <t>160221.OF</t>
    <phoneticPr fontId="1" type="noConversion"/>
  </si>
  <si>
    <t>160222.OF</t>
    <phoneticPr fontId="1" type="noConversion"/>
  </si>
  <si>
    <t>160224.OF</t>
    <phoneticPr fontId="1" type="noConversion"/>
  </si>
  <si>
    <t>160225.OF</t>
    <phoneticPr fontId="1" type="noConversion"/>
  </si>
  <si>
    <t>160417.OF</t>
    <phoneticPr fontId="1" type="noConversion"/>
  </si>
  <si>
    <t>160418.OF</t>
    <phoneticPr fontId="1" type="noConversion"/>
  </si>
  <si>
    <t>160419.OF</t>
    <phoneticPr fontId="1" type="noConversion"/>
  </si>
  <si>
    <t>160420.OF</t>
    <phoneticPr fontId="1" type="noConversion"/>
  </si>
  <si>
    <t>160516.OF</t>
    <phoneticPr fontId="1" type="noConversion"/>
  </si>
  <si>
    <t>160517.OF</t>
    <phoneticPr fontId="1" type="noConversion"/>
  </si>
  <si>
    <t>160620.OF</t>
    <phoneticPr fontId="1" type="noConversion"/>
  </si>
  <si>
    <t>160625.OF</t>
    <phoneticPr fontId="1" type="noConversion"/>
  </si>
  <si>
    <t>160626.OF</t>
    <phoneticPr fontId="1" type="noConversion"/>
  </si>
  <si>
    <t>160628.OF</t>
    <phoneticPr fontId="1" type="noConversion"/>
  </si>
  <si>
    <t>160629.OF</t>
    <phoneticPr fontId="1" type="noConversion"/>
  </si>
  <si>
    <t>160630.OF</t>
    <phoneticPr fontId="1" type="noConversion"/>
  </si>
  <si>
    <t>160631.OF</t>
    <phoneticPr fontId="1" type="noConversion"/>
  </si>
  <si>
    <t>160632.OF</t>
    <phoneticPr fontId="1" type="noConversion"/>
  </si>
  <si>
    <t>160633.OF</t>
    <phoneticPr fontId="1" type="noConversion"/>
  </si>
  <si>
    <t>160634.OF</t>
    <phoneticPr fontId="1" type="noConversion"/>
  </si>
  <si>
    <t>160635.OF</t>
    <phoneticPr fontId="1" type="noConversion"/>
  </si>
  <si>
    <t>160636.OF</t>
    <phoneticPr fontId="1" type="noConversion"/>
  </si>
  <si>
    <t>160637.OF</t>
    <phoneticPr fontId="1" type="noConversion"/>
  </si>
  <si>
    <t>160638.OF</t>
    <phoneticPr fontId="1" type="noConversion"/>
  </si>
  <si>
    <t>160639.OF</t>
    <phoneticPr fontId="1" type="noConversion"/>
  </si>
  <si>
    <t>160640.OF</t>
    <phoneticPr fontId="1" type="noConversion"/>
  </si>
  <si>
    <t>160808.OF</t>
    <phoneticPr fontId="1" type="noConversion"/>
  </si>
  <si>
    <t>160809.OF</t>
    <phoneticPr fontId="1" type="noConversion"/>
  </si>
  <si>
    <t>160814.OF</t>
    <phoneticPr fontId="1" type="noConversion"/>
  </si>
  <si>
    <t>161022.OF</t>
    <phoneticPr fontId="1" type="noConversion"/>
  </si>
  <si>
    <t>161024.OF</t>
    <phoneticPr fontId="1" type="noConversion"/>
  </si>
  <si>
    <t>161025.OF</t>
    <phoneticPr fontId="1" type="noConversion"/>
  </si>
  <si>
    <t>161026.OF</t>
    <phoneticPr fontId="1" type="noConversion"/>
  </si>
  <si>
    <t>161027.OF</t>
    <phoneticPr fontId="1" type="noConversion"/>
  </si>
  <si>
    <t>161028.OF</t>
    <phoneticPr fontId="1" type="noConversion"/>
  </si>
  <si>
    <t>161029.OF</t>
    <phoneticPr fontId="1" type="noConversion"/>
  </si>
  <si>
    <t>161030.OF</t>
    <phoneticPr fontId="1" type="noConversion"/>
  </si>
  <si>
    <t>161031.OF</t>
    <phoneticPr fontId="1" type="noConversion"/>
  </si>
  <si>
    <t>161032.OF</t>
    <phoneticPr fontId="1" type="noConversion"/>
  </si>
  <si>
    <t>161118.OF</t>
    <phoneticPr fontId="1" type="noConversion"/>
  </si>
  <si>
    <t>161121.OF</t>
    <phoneticPr fontId="1" type="noConversion"/>
  </si>
  <si>
    <t>161122.OF</t>
    <phoneticPr fontId="1" type="noConversion"/>
  </si>
  <si>
    <t>161123.OF</t>
    <phoneticPr fontId="1" type="noConversion"/>
  </si>
  <si>
    <t>161207.OF</t>
    <phoneticPr fontId="1" type="noConversion"/>
  </si>
  <si>
    <t>161223.OF</t>
    <phoneticPr fontId="1" type="noConversion"/>
  </si>
  <si>
    <t>161507.OF</t>
    <phoneticPr fontId="1" type="noConversion"/>
  </si>
  <si>
    <t>161628.OF</t>
    <phoneticPr fontId="1" type="noConversion"/>
  </si>
  <si>
    <t>161629.OF</t>
    <phoneticPr fontId="1" type="noConversion"/>
  </si>
  <si>
    <t>161630.OF</t>
    <phoneticPr fontId="1" type="noConversion"/>
  </si>
  <si>
    <t>161715.OF</t>
    <phoneticPr fontId="1" type="noConversion"/>
  </si>
  <si>
    <t>161718.OF</t>
    <phoneticPr fontId="1" type="noConversion"/>
  </si>
  <si>
    <t>161720.OF</t>
    <phoneticPr fontId="1" type="noConversion"/>
  </si>
  <si>
    <t>161721.OF</t>
    <phoneticPr fontId="1" type="noConversion"/>
  </si>
  <si>
    <t>161723.OF</t>
    <phoneticPr fontId="1" type="noConversion"/>
  </si>
  <si>
    <t>161724.OF</t>
    <phoneticPr fontId="1" type="noConversion"/>
  </si>
  <si>
    <t>161725.OF</t>
    <phoneticPr fontId="1" type="noConversion"/>
  </si>
  <si>
    <t>161726.OF</t>
    <phoneticPr fontId="1" type="noConversion"/>
  </si>
  <si>
    <t>161811.OF</t>
    <phoneticPr fontId="1" type="noConversion"/>
  </si>
  <si>
    <t>161812.OF</t>
    <phoneticPr fontId="1" type="noConversion"/>
  </si>
  <si>
    <t>161816.OF</t>
    <phoneticPr fontId="1" type="noConversion"/>
  </si>
  <si>
    <t>161819.OF</t>
    <phoneticPr fontId="1" type="noConversion"/>
  </si>
  <si>
    <t>161825.OF</t>
    <phoneticPr fontId="1" type="noConversion"/>
  </si>
  <si>
    <t>161832.OF</t>
    <phoneticPr fontId="1" type="noConversion"/>
  </si>
  <si>
    <t>161833.OF</t>
    <phoneticPr fontId="1" type="noConversion"/>
  </si>
  <si>
    <t>161910.OF</t>
    <phoneticPr fontId="1" type="noConversion"/>
  </si>
  <si>
    <t>162010.OF</t>
    <phoneticPr fontId="1" type="noConversion"/>
  </si>
  <si>
    <t>162107.OF</t>
    <phoneticPr fontId="1" type="noConversion"/>
  </si>
  <si>
    <t>162216.OF</t>
    <phoneticPr fontId="1" type="noConversion"/>
  </si>
  <si>
    <t>162412.OF</t>
    <phoneticPr fontId="1" type="noConversion"/>
  </si>
  <si>
    <t>162413.OF</t>
    <phoneticPr fontId="1" type="noConversion"/>
  </si>
  <si>
    <t>162509.OF</t>
    <phoneticPr fontId="1" type="noConversion"/>
  </si>
  <si>
    <t>162714.OF</t>
    <phoneticPr fontId="1" type="noConversion"/>
  </si>
  <si>
    <t>162907.OF</t>
    <phoneticPr fontId="1" type="noConversion"/>
  </si>
  <si>
    <t>163109.OF</t>
    <phoneticPr fontId="1" type="noConversion"/>
  </si>
  <si>
    <t>163111.OF</t>
    <phoneticPr fontId="1" type="noConversion"/>
  </si>
  <si>
    <t>163113.OF</t>
    <phoneticPr fontId="1" type="noConversion"/>
  </si>
  <si>
    <t>163114.OF</t>
    <phoneticPr fontId="1" type="noConversion"/>
  </si>
  <si>
    <t>163115.OF</t>
    <phoneticPr fontId="1" type="noConversion"/>
  </si>
  <si>
    <t>163116.OF</t>
    <phoneticPr fontId="1" type="noConversion"/>
  </si>
  <si>
    <t>163117.OF</t>
    <phoneticPr fontId="1" type="noConversion"/>
  </si>
  <si>
    <t>163118.OF</t>
    <phoneticPr fontId="1" type="noConversion"/>
  </si>
  <si>
    <t>163209.OF</t>
    <phoneticPr fontId="1" type="noConversion"/>
  </si>
  <si>
    <t>164304.OF</t>
    <phoneticPr fontId="1" type="noConversion"/>
  </si>
  <si>
    <t>164401.OF</t>
    <phoneticPr fontId="1" type="noConversion"/>
  </si>
  <si>
    <t>164402.OF</t>
    <phoneticPr fontId="1" type="noConversion"/>
  </si>
  <si>
    <t>164403.OF</t>
    <phoneticPr fontId="1" type="noConversion"/>
  </si>
  <si>
    <t>164508.OF</t>
    <phoneticPr fontId="1" type="noConversion"/>
  </si>
  <si>
    <t>164809.OF</t>
    <phoneticPr fontId="1" type="noConversion"/>
  </si>
  <si>
    <t>164811.OF</t>
    <phoneticPr fontId="1" type="noConversion"/>
  </si>
  <si>
    <t>164818.OF</t>
    <phoneticPr fontId="1" type="noConversion"/>
  </si>
  <si>
    <t>164819.OF</t>
    <phoneticPr fontId="1" type="noConversion"/>
  </si>
  <si>
    <t>164820.OF</t>
    <phoneticPr fontId="1" type="noConversion"/>
  </si>
  <si>
    <t>164821.OF</t>
    <phoneticPr fontId="1" type="noConversion"/>
  </si>
  <si>
    <t>164905.OF</t>
    <phoneticPr fontId="1" type="noConversion"/>
  </si>
  <si>
    <t>164907.OF</t>
    <phoneticPr fontId="1" type="noConversion"/>
  </si>
  <si>
    <t>164908.OF</t>
    <phoneticPr fontId="1" type="noConversion"/>
  </si>
  <si>
    <t>165312.OF</t>
    <phoneticPr fontId="1" type="noConversion"/>
  </si>
  <si>
    <t>165315.OF</t>
    <phoneticPr fontId="1" type="noConversion"/>
  </si>
  <si>
    <t>165316.OF</t>
    <phoneticPr fontId="1" type="noConversion"/>
  </si>
  <si>
    <t>165511.OF</t>
    <phoneticPr fontId="1" type="noConversion"/>
  </si>
  <si>
    <t>165515.OF</t>
    <phoneticPr fontId="1" type="noConversion"/>
  </si>
  <si>
    <t>165519.OF</t>
    <phoneticPr fontId="1" type="noConversion"/>
  </si>
  <si>
    <t>165520.OF</t>
    <phoneticPr fontId="1" type="noConversion"/>
  </si>
  <si>
    <t>165521.OF</t>
    <phoneticPr fontId="1" type="noConversion"/>
  </si>
  <si>
    <t>165522.OF</t>
    <phoneticPr fontId="1" type="noConversion"/>
  </si>
  <si>
    <t>165523.OF</t>
    <phoneticPr fontId="1" type="noConversion"/>
  </si>
  <si>
    <t>165524.OF</t>
    <phoneticPr fontId="1" type="noConversion"/>
  </si>
  <si>
    <t>165525.OF</t>
    <phoneticPr fontId="1" type="noConversion"/>
  </si>
  <si>
    <t>165707.OF</t>
    <phoneticPr fontId="1" type="noConversion"/>
  </si>
  <si>
    <t>166802.OF</t>
    <phoneticPr fontId="1" type="noConversion"/>
  </si>
  <si>
    <t>167301.OF</t>
    <phoneticPr fontId="1" type="noConversion"/>
  </si>
  <si>
    <t>167503.OF</t>
    <phoneticPr fontId="1" type="noConversion"/>
  </si>
  <si>
    <t>167601.OF</t>
    <phoneticPr fontId="1" type="noConversion"/>
  </si>
  <si>
    <t>168001.OF</t>
    <phoneticPr fontId="1" type="noConversion"/>
  </si>
  <si>
    <t>168201.OF</t>
    <phoneticPr fontId="1" type="noConversion"/>
  </si>
  <si>
    <t>168202.OF</t>
    <phoneticPr fontId="1" type="noConversion"/>
  </si>
  <si>
    <t>168203.OF</t>
    <phoneticPr fontId="1" type="noConversion"/>
  </si>
  <si>
    <t>168204.OF</t>
    <phoneticPr fontId="1" type="noConversion"/>
  </si>
  <si>
    <t>168205.OF</t>
    <phoneticPr fontId="1" type="noConversion"/>
  </si>
  <si>
    <t>cyb</t>
    <phoneticPr fontId="1" type="noConversion"/>
  </si>
  <si>
    <t>161831.OF</t>
    <phoneticPr fontId="1" type="noConversion"/>
  </si>
  <si>
    <t>000738.SZ</t>
  </si>
  <si>
    <t>中航动控</t>
  </si>
  <si>
    <t>000768.SZ</t>
  </si>
  <si>
    <t>中航飞机</t>
  </si>
  <si>
    <t>002465.SZ</t>
  </si>
  <si>
    <t>海格通信</t>
  </si>
  <si>
    <t>600038.SH</t>
  </si>
  <si>
    <t>中直股份</t>
  </si>
  <si>
    <t>600118.SH</t>
  </si>
  <si>
    <t>中国卫星</t>
  </si>
  <si>
    <t>600372.SH</t>
  </si>
  <si>
    <t>中航电子</t>
  </si>
  <si>
    <t>600893.SH</t>
  </si>
  <si>
    <t>中航动力</t>
  </si>
  <si>
    <t>601989.SH</t>
  </si>
  <si>
    <t>中国重工</t>
  </si>
  <si>
    <t>数据集名称</t>
    <phoneticPr fontId="1" type="noConversion"/>
  </si>
  <si>
    <t>指数成分</t>
    <phoneticPr fontId="1" type="noConversion"/>
  </si>
  <si>
    <t>日期</t>
    <phoneticPr fontId="1" type="noConversion"/>
  </si>
  <si>
    <t>Wind代码</t>
    <phoneticPr fontId="1" type="noConversion"/>
  </si>
  <si>
    <t>证券名称</t>
    <phoneticPr fontId="1" type="noConversion"/>
  </si>
  <si>
    <t>权重</t>
    <phoneticPr fontId="1" type="noConversion"/>
  </si>
  <si>
    <t>000561.SZ</t>
  </si>
  <si>
    <t>烽火电子</t>
  </si>
  <si>
    <t>000801.SZ</t>
  </si>
  <si>
    <t>四川九洲</t>
  </si>
  <si>
    <t>000901.SZ</t>
  </si>
  <si>
    <t>航天科技</t>
  </si>
  <si>
    <t>002013.SZ</t>
  </si>
  <si>
    <t>中航机电</t>
  </si>
  <si>
    <t>002023.SZ</t>
  </si>
  <si>
    <t>海特高新</t>
  </si>
  <si>
    <t>002025.SZ</t>
  </si>
  <si>
    <t>航天电器</t>
  </si>
  <si>
    <t>002111.SZ</t>
  </si>
  <si>
    <t>威海广泰</t>
  </si>
  <si>
    <t>002179.SZ</t>
  </si>
  <si>
    <t>中航光电</t>
  </si>
  <si>
    <t>002439.SZ</t>
  </si>
  <si>
    <t>启明星辰</t>
  </si>
  <si>
    <t>300045.SZ</t>
  </si>
  <si>
    <t>华力创通</t>
  </si>
  <si>
    <t>300101.SZ</t>
  </si>
  <si>
    <t>振芯科技</t>
  </si>
  <si>
    <t>600151.SH</t>
  </si>
  <si>
    <t>航天机电</t>
  </si>
  <si>
    <t>600184.SH</t>
  </si>
  <si>
    <t>光电股份</t>
  </si>
  <si>
    <t>600316.SH</t>
  </si>
  <si>
    <t>洪都航空</t>
  </si>
  <si>
    <t>600343.SH</t>
  </si>
  <si>
    <t>航天动力</t>
  </si>
  <si>
    <t>600391.SH</t>
  </si>
  <si>
    <t>成发科技</t>
  </si>
  <si>
    <t>600399.SH</t>
  </si>
  <si>
    <t>抚顺特钢</t>
  </si>
  <si>
    <t>600435.SH</t>
  </si>
  <si>
    <t>北方导航</t>
  </si>
  <si>
    <t>600482.SH</t>
  </si>
  <si>
    <t>600501.SH</t>
  </si>
  <si>
    <t>航天晨光</t>
  </si>
  <si>
    <t>600562.SH</t>
  </si>
  <si>
    <t>国睿科技</t>
  </si>
  <si>
    <t>600677.SH</t>
  </si>
  <si>
    <t>航天通信</t>
  </si>
  <si>
    <t>600685.SH</t>
  </si>
  <si>
    <t>中船防务</t>
  </si>
  <si>
    <t>600765.SH</t>
  </si>
  <si>
    <t>中航重机</t>
  </si>
  <si>
    <t>600855.SH</t>
  </si>
  <si>
    <t>航天长峰</t>
  </si>
  <si>
    <t>600879.SH</t>
  </si>
  <si>
    <t>航天电子</t>
  </si>
  <si>
    <t>600990.SH</t>
  </si>
  <si>
    <t>四创电子</t>
  </si>
  <si>
    <t>000519.SZ</t>
  </si>
  <si>
    <t>江南红箭</t>
  </si>
  <si>
    <t>000786.SZ</t>
  </si>
  <si>
    <t>北新建材</t>
  </si>
  <si>
    <t>000938.SZ</t>
  </si>
  <si>
    <t>紫光股份</t>
  </si>
  <si>
    <t>002091.SZ</t>
  </si>
  <si>
    <t>江苏国泰</t>
  </si>
  <si>
    <t>002156.SZ</t>
  </si>
  <si>
    <t>通富微电</t>
  </si>
  <si>
    <t>002203.SZ</t>
  </si>
  <si>
    <t>海亮股份</t>
  </si>
  <si>
    <t>002384.SZ</t>
  </si>
  <si>
    <t>东山精密</t>
  </si>
  <si>
    <t>002437.SZ</t>
  </si>
  <si>
    <t>誉衡药业</t>
  </si>
  <si>
    <t>002600.SZ</t>
  </si>
  <si>
    <t>江粉磁材</t>
  </si>
  <si>
    <t>002636.SZ</t>
  </si>
  <si>
    <t>金安国纪</t>
  </si>
  <si>
    <t>300182.SZ</t>
  </si>
  <si>
    <t>捷成股份</t>
  </si>
  <si>
    <t>300269.SZ</t>
  </si>
  <si>
    <t>联建光电</t>
  </si>
  <si>
    <t>600026.SH</t>
  </si>
  <si>
    <t>中海发展</t>
  </si>
  <si>
    <t>600090.SH</t>
  </si>
  <si>
    <t>600237.SH</t>
  </si>
  <si>
    <t>铜峰电子</t>
  </si>
  <si>
    <t>600528.SH</t>
  </si>
  <si>
    <t>中铁二局</t>
  </si>
  <si>
    <t>600547.SH</t>
  </si>
  <si>
    <t>山东黄金</t>
  </si>
  <si>
    <t>600667.SH</t>
  </si>
  <si>
    <t>太极实业</t>
  </si>
  <si>
    <t>600754.SH</t>
  </si>
  <si>
    <t>锦江股份</t>
  </si>
  <si>
    <t>600858.SH</t>
  </si>
  <si>
    <t>银座股份</t>
  </si>
  <si>
    <t>601866.SH</t>
  </si>
  <si>
    <t>中海集运</t>
  </si>
  <si>
    <t>150100.SZ</t>
    <phoneticPr fontId="1" type="noConversion"/>
  </si>
  <si>
    <t>150101.SZ</t>
    <phoneticPr fontId="1" type="noConversion"/>
  </si>
  <si>
    <t>502000.SH</t>
  </si>
  <si>
    <t>502003.SH</t>
  </si>
  <si>
    <t>502006.SH</t>
  </si>
  <si>
    <t>502010.SH</t>
  </si>
  <si>
    <t>502013.SH</t>
  </si>
  <si>
    <t>502016.SH</t>
  </si>
  <si>
    <t>502020.SH</t>
  </si>
  <si>
    <t>502023.SH</t>
  </si>
  <si>
    <t>502026.SH</t>
  </si>
  <si>
    <t>502036.SH</t>
  </si>
  <si>
    <t>502040.SH</t>
  </si>
  <si>
    <t>502048.SH</t>
  </si>
  <si>
    <t>502053.SH</t>
  </si>
  <si>
    <t>502056.SH</t>
  </si>
  <si>
    <t>502030.OF</t>
    <phoneticPr fontId="1" type="noConversion"/>
  </si>
  <si>
    <t>150259.SZ</t>
    <phoneticPr fontId="1" type="noConversion"/>
  </si>
  <si>
    <t>150260.SZ</t>
    <phoneticPr fontId="1" type="noConversion"/>
  </si>
  <si>
    <t>A市值</t>
    <phoneticPr fontId="1" type="noConversion"/>
  </si>
  <si>
    <t>161826.OF</t>
    <phoneticPr fontId="1" type="noConversion"/>
  </si>
  <si>
    <t>150287.SZ</t>
    <phoneticPr fontId="1" type="noConversion"/>
  </si>
  <si>
    <t>150288.SZ</t>
    <phoneticPr fontId="1" type="noConversion"/>
  </si>
  <si>
    <t>150051.SZ</t>
    <phoneticPr fontId="1" type="noConversion"/>
  </si>
  <si>
    <t>150052.SZ</t>
    <phoneticPr fontId="1" type="noConversion"/>
  </si>
  <si>
    <t>150028.SZ</t>
    <phoneticPr fontId="1" type="noConversion"/>
  </si>
  <si>
    <t>150029.SZ</t>
    <phoneticPr fontId="1" type="noConversion"/>
  </si>
  <si>
    <t>000503.SZ</t>
  </si>
  <si>
    <t>海虹控股</t>
  </si>
  <si>
    <t>000793.SZ</t>
  </si>
  <si>
    <t>华闻传媒</t>
  </si>
  <si>
    <t>000839.SZ</t>
  </si>
  <si>
    <t>中信国安</t>
  </si>
  <si>
    <t>000917.SZ</t>
  </si>
  <si>
    <t>电广传媒</t>
  </si>
  <si>
    <t>002095.SZ</t>
  </si>
  <si>
    <t>生意宝</t>
  </si>
  <si>
    <t>002181.SZ</t>
  </si>
  <si>
    <t>粤传媒</t>
  </si>
  <si>
    <t>002400.SZ</t>
  </si>
  <si>
    <t>省广股份</t>
  </si>
  <si>
    <t>002555.SZ</t>
  </si>
  <si>
    <t>三七互娱</t>
  </si>
  <si>
    <t>002739.SZ</t>
  </si>
  <si>
    <t>万达院线</t>
  </si>
  <si>
    <t>300017.SZ</t>
  </si>
  <si>
    <t>网宿科技</t>
  </si>
  <si>
    <t>300027.SZ</t>
  </si>
  <si>
    <t>华谊兄弟</t>
  </si>
  <si>
    <t>300058.SZ</t>
  </si>
  <si>
    <t>蓝色光标</t>
  </si>
  <si>
    <t>300059.SZ</t>
  </si>
  <si>
    <t>东方财富</t>
  </si>
  <si>
    <t>300104.SZ</t>
  </si>
  <si>
    <t>乐视网</t>
  </si>
  <si>
    <t>300113.SZ</t>
  </si>
  <si>
    <t>顺网科技</t>
  </si>
  <si>
    <t>300133.SZ</t>
  </si>
  <si>
    <t>华策影视</t>
  </si>
  <si>
    <t>300166.SZ</t>
  </si>
  <si>
    <t>东方国信</t>
  </si>
  <si>
    <t>300226.SZ</t>
  </si>
  <si>
    <t>上海钢联</t>
  </si>
  <si>
    <t>300251.SZ</t>
  </si>
  <si>
    <t>光线传媒</t>
  </si>
  <si>
    <t>300291.SZ</t>
  </si>
  <si>
    <t>华录百纳</t>
  </si>
  <si>
    <t>300315.SZ</t>
  </si>
  <si>
    <t>掌趣科技</t>
  </si>
  <si>
    <t>300336.SZ</t>
  </si>
  <si>
    <t>新文化</t>
  </si>
  <si>
    <t>300413.SZ</t>
  </si>
  <si>
    <t>快乐购</t>
  </si>
  <si>
    <t>600037.SH</t>
  </si>
  <si>
    <t>歌华有线</t>
  </si>
  <si>
    <t>600637.SH</t>
  </si>
  <si>
    <t>东方明珠</t>
  </si>
  <si>
    <t>601801.SH</t>
  </si>
  <si>
    <t>皖新传媒</t>
  </si>
  <si>
    <t>601928.SH</t>
  </si>
  <si>
    <t>凤凰传媒</t>
  </si>
  <si>
    <t>申购代码</t>
    <phoneticPr fontId="1" type="noConversion"/>
  </si>
  <si>
    <t>申购金额</t>
    <phoneticPr fontId="1" type="noConversion"/>
  </si>
  <si>
    <t>净值</t>
    <phoneticPr fontId="1" type="noConversion"/>
  </si>
  <si>
    <t>费率</t>
    <phoneticPr fontId="1" type="noConversion"/>
  </si>
  <si>
    <t>份额</t>
    <phoneticPr fontId="1" type="noConversion"/>
  </si>
  <si>
    <t>拆分份额</t>
    <phoneticPr fontId="1" type="noConversion"/>
  </si>
  <si>
    <t>150200.SZ</t>
    <phoneticPr fontId="1" type="noConversion"/>
  </si>
  <si>
    <t>150090.SZ</t>
    <phoneticPr fontId="1" type="noConversion"/>
  </si>
  <si>
    <t>150117.SZ</t>
    <phoneticPr fontId="1" type="noConversion"/>
  </si>
  <si>
    <t>150018.SZ</t>
    <phoneticPr fontId="1" type="noConversion"/>
  </si>
  <si>
    <t>银华稳进</t>
    <phoneticPr fontId="1" type="noConversion"/>
  </si>
  <si>
    <t>150022.SZ</t>
    <phoneticPr fontId="1" type="noConversion"/>
  </si>
  <si>
    <t>深成指A</t>
    <phoneticPr fontId="1" type="noConversion"/>
  </si>
  <si>
    <t>150030.SZ</t>
    <phoneticPr fontId="1" type="noConversion"/>
  </si>
  <si>
    <t>中证90A</t>
    <phoneticPr fontId="1" type="noConversion"/>
  </si>
  <si>
    <t>150051.SZ</t>
    <phoneticPr fontId="1" type="noConversion"/>
  </si>
  <si>
    <t>沪深300A</t>
    <phoneticPr fontId="1" type="noConversion"/>
  </si>
  <si>
    <t>150053.SZ</t>
    <phoneticPr fontId="1" type="noConversion"/>
  </si>
  <si>
    <t>泰达500A</t>
    <phoneticPr fontId="1" type="noConversion"/>
  </si>
  <si>
    <t>150059.SZ</t>
    <phoneticPr fontId="1" type="noConversion"/>
  </si>
  <si>
    <t>资源A级</t>
    <phoneticPr fontId="1" type="noConversion"/>
  </si>
  <si>
    <t>150085.SZ</t>
    <phoneticPr fontId="1" type="noConversion"/>
  </si>
  <si>
    <t>中小板A</t>
    <phoneticPr fontId="1" type="noConversion"/>
  </si>
  <si>
    <t>成长A</t>
    <phoneticPr fontId="1" type="noConversion"/>
  </si>
  <si>
    <t>150094.SZ</t>
    <phoneticPr fontId="1" type="noConversion"/>
  </si>
  <si>
    <t>泰信400A</t>
    <phoneticPr fontId="1" type="noConversion"/>
  </si>
  <si>
    <t>150096.SZ</t>
    <phoneticPr fontId="1" type="noConversion"/>
  </si>
  <si>
    <t>商品A</t>
    <phoneticPr fontId="1" type="noConversion"/>
  </si>
  <si>
    <t>150100.SZ</t>
    <phoneticPr fontId="1" type="noConversion"/>
  </si>
  <si>
    <t>资源A</t>
    <phoneticPr fontId="1" type="noConversion"/>
  </si>
  <si>
    <t>150106.SZ</t>
    <phoneticPr fontId="1" type="noConversion"/>
  </si>
  <si>
    <t>中小A</t>
    <phoneticPr fontId="1" type="noConversion"/>
  </si>
  <si>
    <t>150108.SZ</t>
    <phoneticPr fontId="1" type="noConversion"/>
  </si>
  <si>
    <t>同辉100A</t>
    <phoneticPr fontId="1" type="noConversion"/>
  </si>
  <si>
    <t>房地产A</t>
    <phoneticPr fontId="1" type="noConversion"/>
  </si>
  <si>
    <t>150121.SZ</t>
    <phoneticPr fontId="1" type="noConversion"/>
  </si>
  <si>
    <t>银河优先</t>
    <phoneticPr fontId="1" type="noConversion"/>
  </si>
  <si>
    <t>150123.SZ</t>
    <phoneticPr fontId="1" type="noConversion"/>
  </si>
  <si>
    <t>建信50A</t>
    <phoneticPr fontId="1" type="noConversion"/>
  </si>
  <si>
    <t>150130.SZ</t>
    <phoneticPr fontId="1" type="noConversion"/>
  </si>
  <si>
    <t>医药A</t>
    <phoneticPr fontId="1" type="noConversion"/>
  </si>
  <si>
    <t>150138.SZ</t>
    <phoneticPr fontId="1" type="noConversion"/>
  </si>
  <si>
    <t>中证800A</t>
    <phoneticPr fontId="1" type="noConversion"/>
  </si>
  <si>
    <t>150145.SZ</t>
    <phoneticPr fontId="1" type="noConversion"/>
  </si>
  <si>
    <t>高贝塔A</t>
    <phoneticPr fontId="1" type="noConversion"/>
  </si>
  <si>
    <t>150148.SZ</t>
    <phoneticPr fontId="1" type="noConversion"/>
  </si>
  <si>
    <t>医药800A</t>
    <phoneticPr fontId="1" type="noConversion"/>
  </si>
  <si>
    <t>150150.SZ</t>
    <phoneticPr fontId="1" type="noConversion"/>
  </si>
  <si>
    <t>有色800A</t>
    <phoneticPr fontId="1" type="noConversion"/>
  </si>
  <si>
    <t>150152.SZ</t>
    <phoneticPr fontId="1" type="noConversion"/>
  </si>
  <si>
    <t>创业板A</t>
    <phoneticPr fontId="1" type="noConversion"/>
  </si>
  <si>
    <t>150157.SZ</t>
    <phoneticPr fontId="1" type="noConversion"/>
  </si>
  <si>
    <t>金融A</t>
    <phoneticPr fontId="1" type="noConversion"/>
  </si>
  <si>
    <t>150167.SZ</t>
    <phoneticPr fontId="1" type="noConversion"/>
  </si>
  <si>
    <t>银华300A</t>
    <phoneticPr fontId="1" type="noConversion"/>
  </si>
  <si>
    <t>150171.SZ</t>
    <phoneticPr fontId="1" type="noConversion"/>
  </si>
  <si>
    <t>证券A</t>
    <phoneticPr fontId="1" type="noConversion"/>
  </si>
  <si>
    <t>150173.SZ</t>
    <phoneticPr fontId="1" type="noConversion"/>
  </si>
  <si>
    <t>TMT中证A</t>
    <phoneticPr fontId="1" type="noConversion"/>
  </si>
  <si>
    <t>150177.SZ</t>
    <phoneticPr fontId="1" type="noConversion"/>
  </si>
  <si>
    <t>证保A</t>
    <phoneticPr fontId="1" type="noConversion"/>
  </si>
  <si>
    <t>150179.SZ</t>
    <phoneticPr fontId="1" type="noConversion"/>
  </si>
  <si>
    <t>信息A</t>
    <phoneticPr fontId="1" type="noConversion"/>
  </si>
  <si>
    <t>150181.SZ</t>
    <phoneticPr fontId="1" type="noConversion"/>
  </si>
  <si>
    <t>军工A</t>
    <phoneticPr fontId="1" type="noConversion"/>
  </si>
  <si>
    <t>150184.SZ</t>
    <phoneticPr fontId="1" type="noConversion"/>
  </si>
  <si>
    <t>环保A</t>
    <phoneticPr fontId="1" type="noConversion"/>
  </si>
  <si>
    <t>150186.SZ</t>
    <phoneticPr fontId="1" type="noConversion"/>
  </si>
  <si>
    <t>军工A级</t>
    <phoneticPr fontId="1" type="noConversion"/>
  </si>
  <si>
    <t>150190.SZ</t>
    <phoneticPr fontId="1" type="noConversion"/>
  </si>
  <si>
    <t>NCF环保A</t>
    <phoneticPr fontId="1" type="noConversion"/>
  </si>
  <si>
    <t>150192.SZ</t>
    <phoneticPr fontId="1" type="noConversion"/>
  </si>
  <si>
    <t>地产A</t>
    <phoneticPr fontId="1" type="noConversion"/>
  </si>
  <si>
    <t>150194.SZ</t>
    <phoneticPr fontId="1" type="noConversion"/>
  </si>
  <si>
    <t>互联网A</t>
    <phoneticPr fontId="1" type="noConversion"/>
  </si>
  <si>
    <t>150196.SZ</t>
    <phoneticPr fontId="1" type="noConversion"/>
  </si>
  <si>
    <t>有色A</t>
    <phoneticPr fontId="1" type="noConversion"/>
  </si>
  <si>
    <t>150198.SZ</t>
    <phoneticPr fontId="1" type="noConversion"/>
  </si>
  <si>
    <t>食品A</t>
    <phoneticPr fontId="1" type="noConversion"/>
  </si>
  <si>
    <t>150200.SZ</t>
    <phoneticPr fontId="1" type="noConversion"/>
  </si>
  <si>
    <t>券商A</t>
    <phoneticPr fontId="1" type="noConversion"/>
  </si>
  <si>
    <t>150203.SZ</t>
    <phoneticPr fontId="1" type="noConversion"/>
  </si>
  <si>
    <t>传媒A</t>
    <phoneticPr fontId="1" type="noConversion"/>
  </si>
  <si>
    <t>150205.SZ</t>
    <phoneticPr fontId="1" type="noConversion"/>
  </si>
  <si>
    <t>国防A</t>
    <phoneticPr fontId="1" type="noConversion"/>
  </si>
  <si>
    <t>150207.SZ</t>
    <phoneticPr fontId="1" type="noConversion"/>
  </si>
  <si>
    <t>地产A端</t>
    <phoneticPr fontId="1" type="noConversion"/>
  </si>
  <si>
    <t>150209.SZ</t>
    <phoneticPr fontId="1" type="noConversion"/>
  </si>
  <si>
    <t>国企改A</t>
    <phoneticPr fontId="1" type="noConversion"/>
  </si>
  <si>
    <t>150211.SZ</t>
    <phoneticPr fontId="1" type="noConversion"/>
  </si>
  <si>
    <t>新能车A</t>
    <phoneticPr fontId="1" type="noConversion"/>
  </si>
  <si>
    <t>150213.SZ</t>
    <phoneticPr fontId="1" type="noConversion"/>
  </si>
  <si>
    <t>成长A级</t>
    <phoneticPr fontId="1" type="noConversion"/>
  </si>
  <si>
    <t>150215.SZ</t>
    <phoneticPr fontId="1" type="noConversion"/>
  </si>
  <si>
    <t>TMTA</t>
    <phoneticPr fontId="1" type="noConversion"/>
  </si>
  <si>
    <t>150217.SZ</t>
    <phoneticPr fontId="1" type="noConversion"/>
  </si>
  <si>
    <t>新能源A</t>
    <phoneticPr fontId="1" type="noConversion"/>
  </si>
  <si>
    <t>150219.SZ</t>
    <phoneticPr fontId="1" type="noConversion"/>
  </si>
  <si>
    <t>健康A</t>
    <phoneticPr fontId="1" type="noConversion"/>
  </si>
  <si>
    <t>150221.SZ</t>
    <phoneticPr fontId="1" type="noConversion"/>
  </si>
  <si>
    <t>中航军A</t>
    <phoneticPr fontId="1" type="noConversion"/>
  </si>
  <si>
    <t>150223.SZ</t>
    <phoneticPr fontId="1" type="noConversion"/>
  </si>
  <si>
    <t>证券A级</t>
    <phoneticPr fontId="1" type="noConversion"/>
  </si>
  <si>
    <t>150225.SZ</t>
    <phoneticPr fontId="1" type="noConversion"/>
  </si>
  <si>
    <t>证保A级</t>
    <phoneticPr fontId="1" type="noConversion"/>
  </si>
  <si>
    <t>150227.SZ</t>
    <phoneticPr fontId="1" type="noConversion"/>
  </si>
  <si>
    <t>银行A</t>
    <phoneticPr fontId="1" type="noConversion"/>
  </si>
  <si>
    <t>150229.SZ</t>
    <phoneticPr fontId="1" type="noConversion"/>
  </si>
  <si>
    <t>酒A</t>
    <phoneticPr fontId="1" type="noConversion"/>
  </si>
  <si>
    <t>150231.SZ</t>
    <phoneticPr fontId="1" type="noConversion"/>
  </si>
  <si>
    <t>电子A</t>
    <phoneticPr fontId="1" type="noConversion"/>
  </si>
  <si>
    <t>150233.SZ</t>
    <phoneticPr fontId="1" type="noConversion"/>
  </si>
  <si>
    <t>传媒业A</t>
    <phoneticPr fontId="1" type="noConversion"/>
  </si>
  <si>
    <t>150235.SZ</t>
    <phoneticPr fontId="1" type="noConversion"/>
  </si>
  <si>
    <t>券商A级</t>
    <phoneticPr fontId="1" type="noConversion"/>
  </si>
  <si>
    <t>150237.SZ</t>
    <phoneticPr fontId="1" type="noConversion"/>
  </si>
  <si>
    <t>环保A级</t>
    <phoneticPr fontId="1" type="noConversion"/>
  </si>
  <si>
    <t>150241.SZ</t>
    <phoneticPr fontId="1" type="noConversion"/>
  </si>
  <si>
    <t>银行A级</t>
    <phoneticPr fontId="1" type="noConversion"/>
  </si>
  <si>
    <t>150243.SZ</t>
    <phoneticPr fontId="1" type="noConversion"/>
  </si>
  <si>
    <t>创业A</t>
    <phoneticPr fontId="1" type="noConversion"/>
  </si>
  <si>
    <t>150245.SZ</t>
    <phoneticPr fontId="1" type="noConversion"/>
  </si>
  <si>
    <t>互联A</t>
    <phoneticPr fontId="1" type="noConversion"/>
  </si>
  <si>
    <t>150247.SZ</t>
    <phoneticPr fontId="1" type="noConversion"/>
  </si>
  <si>
    <t>传媒A级</t>
    <phoneticPr fontId="1" type="noConversion"/>
  </si>
  <si>
    <t>150249.SZ</t>
    <phoneticPr fontId="1" type="noConversion"/>
  </si>
  <si>
    <t>银行A端</t>
    <phoneticPr fontId="1" type="noConversion"/>
  </si>
  <si>
    <t>150251.SZ</t>
    <phoneticPr fontId="1" type="noConversion"/>
  </si>
  <si>
    <t>煤炭A</t>
    <phoneticPr fontId="1" type="noConversion"/>
  </si>
  <si>
    <t>150257.SZ</t>
    <phoneticPr fontId="1" type="noConversion"/>
  </si>
  <si>
    <t>生物A</t>
    <phoneticPr fontId="1" type="noConversion"/>
  </si>
  <si>
    <t>150259.SZ</t>
    <phoneticPr fontId="1" type="noConversion"/>
  </si>
  <si>
    <t>重组A</t>
    <phoneticPr fontId="1" type="noConversion"/>
  </si>
  <si>
    <t>150261.SZ</t>
    <phoneticPr fontId="1" type="noConversion"/>
  </si>
  <si>
    <t>医疗A</t>
    <phoneticPr fontId="1" type="noConversion"/>
  </si>
  <si>
    <t>150263.SZ</t>
    <phoneticPr fontId="1" type="noConversion"/>
  </si>
  <si>
    <t>1000A</t>
    <phoneticPr fontId="1" type="noConversion"/>
  </si>
  <si>
    <t>150265.SZ</t>
    <phoneticPr fontId="1" type="noConversion"/>
  </si>
  <si>
    <t>一带A</t>
    <phoneticPr fontId="1" type="noConversion"/>
  </si>
  <si>
    <t>150267.SZ</t>
    <phoneticPr fontId="1" type="noConversion"/>
  </si>
  <si>
    <t>银行A类</t>
    <phoneticPr fontId="1" type="noConversion"/>
  </si>
  <si>
    <t>150269.SZ</t>
    <phoneticPr fontId="1" type="noConversion"/>
  </si>
  <si>
    <t>白酒A</t>
    <phoneticPr fontId="1" type="noConversion"/>
  </si>
  <si>
    <t>150271.SZ</t>
    <phoneticPr fontId="1" type="noConversion"/>
  </si>
  <si>
    <t>生物药A</t>
    <phoneticPr fontId="1" type="noConversion"/>
  </si>
  <si>
    <t>150273.SZ</t>
    <phoneticPr fontId="1" type="noConversion"/>
  </si>
  <si>
    <t>带路A</t>
    <phoneticPr fontId="1" type="noConversion"/>
  </si>
  <si>
    <t>150275.SZ</t>
    <phoneticPr fontId="1" type="noConversion"/>
  </si>
  <si>
    <t>一带一A</t>
    <phoneticPr fontId="1" type="noConversion"/>
  </si>
  <si>
    <t>150277.SZ</t>
    <phoneticPr fontId="1" type="noConversion"/>
  </si>
  <si>
    <t>高铁A</t>
    <phoneticPr fontId="1" type="noConversion"/>
  </si>
  <si>
    <t>150279.SZ</t>
    <phoneticPr fontId="1" type="noConversion"/>
  </si>
  <si>
    <t>新能A</t>
    <phoneticPr fontId="1" type="noConversion"/>
  </si>
  <si>
    <t>150283.SZ</t>
    <phoneticPr fontId="1" type="noConversion"/>
  </si>
  <si>
    <t>SW医药A</t>
    <phoneticPr fontId="1" type="noConversion"/>
  </si>
  <si>
    <t>150287.SZ</t>
    <phoneticPr fontId="1" type="noConversion"/>
  </si>
  <si>
    <t>钢铁A</t>
    <phoneticPr fontId="1" type="noConversion"/>
  </si>
  <si>
    <t>150289.SZ</t>
    <phoneticPr fontId="1" type="noConversion"/>
  </si>
  <si>
    <t>煤炭A级</t>
    <phoneticPr fontId="1" type="noConversion"/>
  </si>
  <si>
    <t>150291.SZ</t>
    <phoneticPr fontId="1" type="noConversion"/>
  </si>
  <si>
    <t>银行A份</t>
    <phoneticPr fontId="1" type="noConversion"/>
  </si>
  <si>
    <t>150293.SZ</t>
    <phoneticPr fontId="1" type="noConversion"/>
  </si>
  <si>
    <t>高铁A级</t>
    <phoneticPr fontId="1" type="noConversion"/>
  </si>
  <si>
    <t>150295.SZ</t>
    <phoneticPr fontId="1" type="noConversion"/>
  </si>
  <si>
    <t>改革A</t>
    <phoneticPr fontId="1" type="noConversion"/>
  </si>
  <si>
    <t>互联A级</t>
    <phoneticPr fontId="1" type="noConversion"/>
  </si>
  <si>
    <t>150299.SZ</t>
    <phoneticPr fontId="1" type="noConversion"/>
  </si>
  <si>
    <t>银行股A</t>
    <phoneticPr fontId="1" type="noConversion"/>
  </si>
  <si>
    <t>150301.SZ</t>
    <phoneticPr fontId="1" type="noConversion"/>
  </si>
  <si>
    <t>证券股A</t>
    <phoneticPr fontId="1" type="noConversion"/>
  </si>
  <si>
    <t>150303.SZ</t>
    <phoneticPr fontId="1" type="noConversion"/>
  </si>
  <si>
    <t>创业股A</t>
    <phoneticPr fontId="1" type="noConversion"/>
  </si>
  <si>
    <t>150305.SZ</t>
    <phoneticPr fontId="1" type="noConversion"/>
  </si>
  <si>
    <t>养老A</t>
    <phoneticPr fontId="1" type="noConversion"/>
  </si>
  <si>
    <t>150307.SZ</t>
    <phoneticPr fontId="1" type="noConversion"/>
  </si>
  <si>
    <t>体育A</t>
    <phoneticPr fontId="1" type="noConversion"/>
  </si>
  <si>
    <t>信息安A</t>
    <phoneticPr fontId="1" type="noConversion"/>
  </si>
  <si>
    <t>150311.SZ</t>
    <phoneticPr fontId="1" type="noConversion"/>
  </si>
  <si>
    <t>智能A</t>
    <phoneticPr fontId="1" type="noConversion"/>
  </si>
  <si>
    <t>150315.SZ</t>
    <phoneticPr fontId="1" type="noConversion"/>
  </si>
  <si>
    <t>工业4A</t>
    <phoneticPr fontId="1" type="noConversion"/>
  </si>
  <si>
    <t>E金融A</t>
    <phoneticPr fontId="1" type="noConversion"/>
  </si>
  <si>
    <t>150321.SZ</t>
    <phoneticPr fontId="1" type="noConversion"/>
  </si>
  <si>
    <t>煤炭A基</t>
    <phoneticPr fontId="1" type="noConversion"/>
  </si>
  <si>
    <t>150323.SZ</t>
    <phoneticPr fontId="1" type="noConversion"/>
  </si>
  <si>
    <t>环保A端</t>
    <phoneticPr fontId="1" type="noConversion"/>
  </si>
  <si>
    <t>150325.SZ</t>
    <phoneticPr fontId="1" type="noConversion"/>
  </si>
  <si>
    <t>高铁A端</t>
    <phoneticPr fontId="1" type="noConversion"/>
  </si>
  <si>
    <t>150327.SZ</t>
    <phoneticPr fontId="1" type="noConversion"/>
  </si>
  <si>
    <t>新能A级</t>
    <phoneticPr fontId="1" type="noConversion"/>
  </si>
  <si>
    <t>150329.SZ</t>
    <phoneticPr fontId="1" type="noConversion"/>
  </si>
  <si>
    <t>保险A</t>
    <phoneticPr fontId="1" type="noConversion"/>
  </si>
  <si>
    <t>150331.SZ</t>
    <phoneticPr fontId="1" type="noConversion"/>
  </si>
  <si>
    <t>网金融A</t>
    <phoneticPr fontId="1" type="noConversion"/>
  </si>
  <si>
    <t>150335.SZ</t>
    <phoneticPr fontId="1" type="noConversion"/>
  </si>
  <si>
    <t>军工股A</t>
    <phoneticPr fontId="1" type="noConversion"/>
  </si>
  <si>
    <t>150343.SZ</t>
    <phoneticPr fontId="1" type="noConversion"/>
  </si>
  <si>
    <t>证券A基</t>
    <phoneticPr fontId="1" type="noConversion"/>
  </si>
  <si>
    <t>502001.SH</t>
    <phoneticPr fontId="1" type="noConversion"/>
  </si>
  <si>
    <t>500等权A</t>
    <phoneticPr fontId="1" type="noConversion"/>
  </si>
  <si>
    <t>502004.SH</t>
    <phoneticPr fontId="1" type="noConversion"/>
  </si>
  <si>
    <t>军工A</t>
    <phoneticPr fontId="1" type="noConversion"/>
  </si>
  <si>
    <t>502007.SH</t>
    <phoneticPr fontId="1" type="noConversion"/>
  </si>
  <si>
    <t>国企改A</t>
    <phoneticPr fontId="1" type="noConversion"/>
  </si>
  <si>
    <t>502011.SH</t>
    <phoneticPr fontId="1" type="noConversion"/>
  </si>
  <si>
    <t>证券A</t>
    <phoneticPr fontId="1" type="noConversion"/>
  </si>
  <si>
    <t>502014.SH</t>
    <phoneticPr fontId="1" type="noConversion"/>
  </si>
  <si>
    <t>502021.SH</t>
    <phoneticPr fontId="1" type="noConversion"/>
  </si>
  <si>
    <t>国金50A</t>
    <phoneticPr fontId="1" type="noConversion"/>
  </si>
  <si>
    <t>502024.SH</t>
    <phoneticPr fontId="1" type="noConversion"/>
  </si>
  <si>
    <t>502031.SH</t>
    <phoneticPr fontId="1" type="noConversion"/>
  </si>
  <si>
    <t>502037.SH</t>
    <phoneticPr fontId="1" type="noConversion"/>
  </si>
  <si>
    <t>网金A</t>
    <phoneticPr fontId="1" type="noConversion"/>
  </si>
  <si>
    <t>502041.SH</t>
    <phoneticPr fontId="1" type="noConversion"/>
  </si>
  <si>
    <t>上50A</t>
    <phoneticPr fontId="1" type="noConversion"/>
  </si>
  <si>
    <t>502049.SH</t>
    <phoneticPr fontId="1" type="noConversion"/>
  </si>
  <si>
    <t>上证50A</t>
    <phoneticPr fontId="1" type="noConversion"/>
  </si>
  <si>
    <t>502057.SH</t>
    <phoneticPr fontId="1" type="noConversion"/>
  </si>
  <si>
    <t>T</t>
    <phoneticPr fontId="1" type="noConversion"/>
  </si>
  <si>
    <t>T-1日</t>
    <phoneticPr fontId="1" type="noConversion"/>
  </si>
  <si>
    <t>基金名称</t>
    <phoneticPr fontId="1" type="noConversion"/>
  </si>
  <si>
    <t>基金代码</t>
    <phoneticPr fontId="1" type="noConversion"/>
  </si>
  <si>
    <t>T-2日净值</t>
    <phoneticPr fontId="1" type="noConversion"/>
  </si>
  <si>
    <t>T-2日</t>
    <phoneticPr fontId="1" type="noConversion"/>
  </si>
  <si>
    <t>T-2日指数</t>
    <phoneticPr fontId="1" type="noConversion"/>
  </si>
  <si>
    <t>T日指数</t>
    <phoneticPr fontId="1" type="noConversion"/>
  </si>
  <si>
    <t>跌幅</t>
    <phoneticPr fontId="1" type="noConversion"/>
  </si>
  <si>
    <t>实时价格</t>
    <phoneticPr fontId="1" type="noConversion"/>
  </si>
  <si>
    <t>160416.SZ</t>
    <phoneticPr fontId="1" type="noConversion"/>
  </si>
  <si>
    <t>折溢价率</t>
    <phoneticPr fontId="1" type="noConversion"/>
  </si>
  <si>
    <t>162411.SZ</t>
    <phoneticPr fontId="1" type="noConversion"/>
  </si>
  <si>
    <t>399974.SZ</t>
    <phoneticPr fontId="1" type="noConversion"/>
  </si>
  <si>
    <t>000028.SZ</t>
  </si>
  <si>
    <t>国药一致</t>
  </si>
  <si>
    <t>000031.SZ</t>
  </si>
  <si>
    <t>中粮地产</t>
  </si>
  <si>
    <t>000061.SZ</t>
  </si>
  <si>
    <t>农产品</t>
  </si>
  <si>
    <t>000425.SZ</t>
  </si>
  <si>
    <t>徐工机械</t>
  </si>
  <si>
    <t>000501.SZ</t>
  </si>
  <si>
    <t>鄂武商A</t>
  </si>
  <si>
    <t>000523.SZ</t>
  </si>
  <si>
    <t>广州浪奇</t>
  </si>
  <si>
    <t>000528.SZ</t>
  </si>
  <si>
    <t>柳工</t>
  </si>
  <si>
    <t>000568.SZ</t>
  </si>
  <si>
    <t>泸州老窖</t>
  </si>
  <si>
    <t>000581.SZ</t>
  </si>
  <si>
    <t>威孚高科</t>
  </si>
  <si>
    <t>000596.SZ</t>
  </si>
  <si>
    <t>古井贡酒</t>
  </si>
  <si>
    <t>000728.SZ</t>
  </si>
  <si>
    <t>国元证券</t>
  </si>
  <si>
    <t>000729.SZ</t>
  </si>
  <si>
    <t>燕京啤酒</t>
  </si>
  <si>
    <t>000758.SZ</t>
  </si>
  <si>
    <t>中色股份</t>
  </si>
  <si>
    <t>000778.SZ</t>
  </si>
  <si>
    <t>新兴铸管</t>
  </si>
  <si>
    <t>000800.SZ</t>
  </si>
  <si>
    <t>一汽轿车</t>
  </si>
  <si>
    <t>000851.SZ</t>
  </si>
  <si>
    <t>高鸿股份</t>
  </si>
  <si>
    <t>000977.SZ</t>
  </si>
  <si>
    <t>浪潮信息</t>
  </si>
  <si>
    <t>000987.SZ</t>
  </si>
  <si>
    <t>002116.SZ</t>
  </si>
  <si>
    <t>中国海诚</t>
  </si>
  <si>
    <t>002152.SZ</t>
  </si>
  <si>
    <t>广电运通</t>
  </si>
  <si>
    <t>002344.SZ</t>
  </si>
  <si>
    <t>海宁皮城</t>
  </si>
  <si>
    <t>002368.SZ</t>
  </si>
  <si>
    <t>太极股份</t>
  </si>
  <si>
    <t>002678.SZ</t>
  </si>
  <si>
    <t>珠江钢琴</t>
  </si>
  <si>
    <t>300080.SZ</t>
  </si>
  <si>
    <t>易成新能</t>
  </si>
  <si>
    <t>300140.SZ</t>
  </si>
  <si>
    <t>启源装备</t>
  </si>
  <si>
    <t>600006.SH</t>
  </si>
  <si>
    <t>东风汽车</t>
  </si>
  <si>
    <t>600008.SH</t>
  </si>
  <si>
    <t>首创股份</t>
  </si>
  <si>
    <t>600009.SH</t>
  </si>
  <si>
    <t>上海机场</t>
  </si>
  <si>
    <t>600018.SH</t>
  </si>
  <si>
    <t>上港集团</t>
  </si>
  <si>
    <t>600023.SH</t>
  </si>
  <si>
    <t>浙能电力</t>
  </si>
  <si>
    <t>600050.SH</t>
  </si>
  <si>
    <t>中国联通</t>
  </si>
  <si>
    <t>600056.SH</t>
  </si>
  <si>
    <t>中国医药</t>
  </si>
  <si>
    <t>600085.SH</t>
  </si>
  <si>
    <t>同仁堂</t>
  </si>
  <si>
    <t>600096.SH</t>
  </si>
  <si>
    <t>云天化</t>
  </si>
  <si>
    <t>600153.SH</t>
  </si>
  <si>
    <t>建发股份</t>
  </si>
  <si>
    <t>600161.SH</t>
  </si>
  <si>
    <t>天坛生物</t>
  </si>
  <si>
    <t>600176.SH</t>
  </si>
  <si>
    <t>中国巨石</t>
  </si>
  <si>
    <t>600198.SH</t>
  </si>
  <si>
    <t>大唐电信</t>
  </si>
  <si>
    <t>600270.SH</t>
  </si>
  <si>
    <t>外运发展</t>
  </si>
  <si>
    <t>600312.SH</t>
  </si>
  <si>
    <t>平高电气</t>
  </si>
  <si>
    <t>600332.SH</t>
  </si>
  <si>
    <t>白云山</t>
  </si>
  <si>
    <t>600350.SH</t>
  </si>
  <si>
    <t>山东高速</t>
  </si>
  <si>
    <t>600362.SH</t>
  </si>
  <si>
    <t>江西铜业</t>
  </si>
  <si>
    <t>600395.SH</t>
  </si>
  <si>
    <t>盘江股份</t>
  </si>
  <si>
    <t>600406.SH</t>
  </si>
  <si>
    <t>国电南瑞</t>
  </si>
  <si>
    <t>600418.SH</t>
  </si>
  <si>
    <t>江淮汽车</t>
  </si>
  <si>
    <t>600426.SH</t>
  </si>
  <si>
    <t>华鲁恒升</t>
  </si>
  <si>
    <t>600511.SH</t>
  </si>
  <si>
    <t>国药股份</t>
  </si>
  <si>
    <t>600559.SH</t>
  </si>
  <si>
    <t>老白干酒</t>
  </si>
  <si>
    <t>600597.SH</t>
  </si>
  <si>
    <t>光明乳业</t>
  </si>
  <si>
    <t>600606.SH</t>
  </si>
  <si>
    <t>绿地控股</t>
  </si>
  <si>
    <t>600639.SH</t>
  </si>
  <si>
    <t>浦东金桥</t>
  </si>
  <si>
    <t>600642.SH</t>
  </si>
  <si>
    <t>申能股份</t>
  </si>
  <si>
    <t>600643.SH</t>
  </si>
  <si>
    <t>爱建集团</t>
  </si>
  <si>
    <t>600648.SH</t>
  </si>
  <si>
    <t>外高桥</t>
  </si>
  <si>
    <t>600663.SH</t>
  </si>
  <si>
    <t>陆家嘴</t>
  </si>
  <si>
    <t>600704.SH</t>
  </si>
  <si>
    <t>物产中大</t>
  </si>
  <si>
    <t>600741.SH</t>
  </si>
  <si>
    <t>华域汽车</t>
  </si>
  <si>
    <t>600783.SH</t>
  </si>
  <si>
    <t>鲁信创投</t>
  </si>
  <si>
    <t>600787.SH</t>
  </si>
  <si>
    <t>中储股份</t>
  </si>
  <si>
    <t>600820.SH</t>
  </si>
  <si>
    <t>隧道股份</t>
  </si>
  <si>
    <t>600827.SH</t>
  </si>
  <si>
    <t>百联股份</t>
  </si>
  <si>
    <t>600835.SH</t>
  </si>
  <si>
    <t>上海机电</t>
  </si>
  <si>
    <t>600839.SH</t>
  </si>
  <si>
    <t>四川长虹</t>
  </si>
  <si>
    <t>600848.SH</t>
  </si>
  <si>
    <t>上海临港</t>
  </si>
  <si>
    <t>600875.SH</t>
  </si>
  <si>
    <t>东方电气</t>
  </si>
  <si>
    <t>600876.SH</t>
  </si>
  <si>
    <t>洛阳玻璃</t>
  </si>
  <si>
    <t>600894.SH</t>
  </si>
  <si>
    <t>广日股份</t>
  </si>
  <si>
    <t>600975.SH</t>
  </si>
  <si>
    <t>新五丰</t>
  </si>
  <si>
    <t>601106.SH</t>
  </si>
  <si>
    <t>中国一重</t>
  </si>
  <si>
    <t>601328.SH</t>
  </si>
  <si>
    <t>交通银行</t>
  </si>
  <si>
    <t>601390.SH</t>
  </si>
  <si>
    <t>中国中铁</t>
  </si>
  <si>
    <t>601555.SH</t>
  </si>
  <si>
    <t>东吴证券</t>
  </si>
  <si>
    <t>601669.SH</t>
  </si>
  <si>
    <t>中国电建</t>
  </si>
  <si>
    <t>601717.SH</t>
  </si>
  <si>
    <t>郑煤机</t>
  </si>
  <si>
    <t>601718.SH</t>
  </si>
  <si>
    <t>际华集团</t>
  </si>
  <si>
    <t>601888.SH</t>
  </si>
  <si>
    <t>中国国旅</t>
  </si>
  <si>
    <t>601898.SH</t>
  </si>
  <si>
    <t>中煤能源</t>
  </si>
  <si>
    <t>601918.SH</t>
  </si>
  <si>
    <t>601992.SH</t>
  </si>
  <si>
    <t>金隅股份</t>
  </si>
  <si>
    <t>399976.CSI</t>
    <phoneticPr fontId="1" type="noConversion"/>
  </si>
  <si>
    <t>000400.SZ</t>
  </si>
  <si>
    <t>许继电气</t>
  </si>
  <si>
    <t>000541.SZ</t>
  </si>
  <si>
    <t>佛山照明</t>
  </si>
  <si>
    <t>000559.SZ</t>
  </si>
  <si>
    <t>万向钱潮</t>
  </si>
  <si>
    <t>000762.SZ</t>
  </si>
  <si>
    <t>西藏矿业</t>
  </si>
  <si>
    <t>000868.SZ</t>
  </si>
  <si>
    <t>安凯客车</t>
  </si>
  <si>
    <t>000957.SZ</t>
  </si>
  <si>
    <t>中通客车</t>
  </si>
  <si>
    <t>002012.SZ</t>
  </si>
  <si>
    <t>凯恩股份</t>
  </si>
  <si>
    <t>002056.SZ</t>
  </si>
  <si>
    <t>横店东磁</t>
  </si>
  <si>
    <t>002070.SZ</t>
  </si>
  <si>
    <t>众和股份</t>
  </si>
  <si>
    <t>002074.SZ</t>
  </si>
  <si>
    <t>国轩高科</t>
  </si>
  <si>
    <t>002108.SZ</t>
  </si>
  <si>
    <t>沧州明珠</t>
  </si>
  <si>
    <t>002176.SZ</t>
  </si>
  <si>
    <t>江特电机</t>
  </si>
  <si>
    <t>002227.SZ</t>
  </si>
  <si>
    <t>奥特迅</t>
  </si>
  <si>
    <t>002249.SZ</t>
  </si>
  <si>
    <t>大洋电机</t>
  </si>
  <si>
    <t>002263.SZ</t>
  </si>
  <si>
    <t>大东南</t>
  </si>
  <si>
    <t>002276.SZ</t>
  </si>
  <si>
    <t>万马股份</t>
  </si>
  <si>
    <t>002284.SZ</t>
  </si>
  <si>
    <t>亚太股份</t>
  </si>
  <si>
    <t>002335.SZ</t>
  </si>
  <si>
    <t>科华恒盛</t>
  </si>
  <si>
    <t>002340.SZ</t>
  </si>
  <si>
    <t>格林美</t>
  </si>
  <si>
    <t>002358.SZ</t>
  </si>
  <si>
    <t>森源电气</t>
  </si>
  <si>
    <t>002364.SZ</t>
  </si>
  <si>
    <t>中恒电气</t>
  </si>
  <si>
    <t>002389.SZ</t>
  </si>
  <si>
    <t>南洋科技</t>
  </si>
  <si>
    <t>002407.SZ</t>
  </si>
  <si>
    <t>多氟多</t>
  </si>
  <si>
    <t>002454.SZ</t>
  </si>
  <si>
    <t>松芝股份</t>
  </si>
  <si>
    <t>002460.SZ</t>
  </si>
  <si>
    <t>赣锋锂业</t>
  </si>
  <si>
    <t>002466.SZ</t>
  </si>
  <si>
    <t>天齐锂业</t>
  </si>
  <si>
    <t>002484.SZ</t>
  </si>
  <si>
    <t>江海股份</t>
  </si>
  <si>
    <t>002518.SZ</t>
  </si>
  <si>
    <t>科士达</t>
  </si>
  <si>
    <t>002594.SZ</t>
  </si>
  <si>
    <t>比亚迪</t>
  </si>
  <si>
    <t>002664.SZ</t>
  </si>
  <si>
    <t>信质电机</t>
  </si>
  <si>
    <t>002709.SZ</t>
  </si>
  <si>
    <t>天赐材料</t>
  </si>
  <si>
    <t>300001.SZ</t>
  </si>
  <si>
    <t>特锐德</t>
  </si>
  <si>
    <t>300014.SZ</t>
  </si>
  <si>
    <t>亿纬锂能</t>
  </si>
  <si>
    <t>300037.SZ</t>
  </si>
  <si>
    <t>新宙邦</t>
  </si>
  <si>
    <t>300100.SZ</t>
  </si>
  <si>
    <t>双林股份</t>
  </si>
  <si>
    <t>300124.SZ</t>
  </si>
  <si>
    <t>汇川技术</t>
  </si>
  <si>
    <t>300134.SZ</t>
  </si>
  <si>
    <t>大富科技</t>
  </si>
  <si>
    <t>300198.SZ</t>
  </si>
  <si>
    <t>纳川股份</t>
  </si>
  <si>
    <t>300207.SZ</t>
  </si>
  <si>
    <t>欣旺达</t>
  </si>
  <si>
    <t>300224.SZ</t>
  </si>
  <si>
    <t>正海磁材</t>
  </si>
  <si>
    <t>300376.SZ</t>
  </si>
  <si>
    <t>易事特</t>
  </si>
  <si>
    <t>600066.SH</t>
  </si>
  <si>
    <t>宇通客车</t>
  </si>
  <si>
    <t>600114.SH</t>
  </si>
  <si>
    <t>东睦股份</t>
  </si>
  <si>
    <t>600139.SH</t>
  </si>
  <si>
    <t>西部资源</t>
  </si>
  <si>
    <t>600166.SH</t>
  </si>
  <si>
    <t>福田汽车</t>
  </si>
  <si>
    <t>600220.SH</t>
  </si>
  <si>
    <t>江苏阳光</t>
  </si>
  <si>
    <t>600366.SH</t>
  </si>
  <si>
    <t>宁波韵升</t>
  </si>
  <si>
    <t>600405.SH</t>
  </si>
  <si>
    <t>动力源</t>
  </si>
  <si>
    <t>600478.SH</t>
  </si>
  <si>
    <t>科力远</t>
  </si>
  <si>
    <t>600563.SH</t>
  </si>
  <si>
    <t>法拉电子</t>
  </si>
  <si>
    <t>600580.SH</t>
  </si>
  <si>
    <t>卧龙电气</t>
  </si>
  <si>
    <t>600680.SH</t>
  </si>
  <si>
    <t>上海普天</t>
  </si>
  <si>
    <t>600686.SH</t>
  </si>
  <si>
    <t>金龙汽车</t>
  </si>
  <si>
    <t>600699.SH</t>
  </si>
  <si>
    <t>均胜电子</t>
  </si>
  <si>
    <t>600773.SH</t>
  </si>
  <si>
    <t>西藏城投</t>
  </si>
  <si>
    <t>600846.SH</t>
  </si>
  <si>
    <t>同济科技</t>
  </si>
  <si>
    <t>600869.SH</t>
  </si>
  <si>
    <t>智慧能源</t>
  </si>
  <si>
    <t>600884.SH</t>
  </si>
  <si>
    <t>杉杉股份</t>
  </si>
  <si>
    <t>601311.SH</t>
  </si>
  <si>
    <t>骆驼股份</t>
  </si>
  <si>
    <t>601777.SH</t>
  </si>
  <si>
    <t>力帆股份</t>
  </si>
  <si>
    <t>603766.SH</t>
  </si>
  <si>
    <t>隆鑫通用</t>
  </si>
  <si>
    <t>603799.SH</t>
  </si>
  <si>
    <t>华友钴业</t>
  </si>
  <si>
    <t>002151.SZ</t>
  </si>
  <si>
    <t>北斗星通</t>
  </si>
  <si>
    <t>002214.SZ</t>
  </si>
  <si>
    <t>大立科技</t>
  </si>
  <si>
    <t>002414.SZ</t>
  </si>
  <si>
    <t>高德红外</t>
  </si>
  <si>
    <t>002519.SZ</t>
  </si>
  <si>
    <t>银河电子</t>
  </si>
  <si>
    <t>002520.SZ</t>
  </si>
  <si>
    <t>日发精机</t>
  </si>
  <si>
    <t>300252.SZ</t>
  </si>
  <si>
    <t>金信诺</t>
  </si>
  <si>
    <t>300397.SZ</t>
  </si>
  <si>
    <t>天和防务</t>
  </si>
  <si>
    <t>300447.SZ</t>
  </si>
  <si>
    <t>全信股份</t>
  </si>
  <si>
    <t>tradeID</t>
    <phoneticPr fontId="1" type="noConversion"/>
  </si>
  <si>
    <t>日期</t>
    <phoneticPr fontId="1" type="noConversion"/>
  </si>
  <si>
    <t>开仓价</t>
    <phoneticPr fontId="1" type="noConversion"/>
  </si>
  <si>
    <t>份额数</t>
    <phoneticPr fontId="1" type="noConversion"/>
  </si>
  <si>
    <t>PNL</t>
    <phoneticPr fontId="1" type="noConversion"/>
  </si>
  <si>
    <t>赎回净值</t>
    <phoneticPr fontId="1" type="noConversion"/>
  </si>
  <si>
    <t>赎回日期</t>
    <phoneticPr fontId="1" type="noConversion"/>
  </si>
  <si>
    <t>品种</t>
    <phoneticPr fontId="1" type="noConversion"/>
  </si>
  <si>
    <t>160416.OF</t>
  </si>
  <si>
    <t>160416.OF</t>
    <phoneticPr fontId="1" type="noConversion"/>
  </si>
  <si>
    <t>162411.OF</t>
    <phoneticPr fontId="1" type="noConversion"/>
  </si>
  <si>
    <t>资金</t>
    <phoneticPr fontId="1" type="noConversion"/>
  </si>
  <si>
    <t>不应该因为折价大加头寸</t>
    <phoneticPr fontId="1" type="noConversion"/>
  </si>
  <si>
    <t>4/1油价跌4%</t>
    <phoneticPr fontId="1" type="noConversion"/>
  </si>
  <si>
    <t>石油涨</t>
    <phoneticPr fontId="1" type="noConversion"/>
  </si>
  <si>
    <t>石油股跌</t>
    <phoneticPr fontId="1" type="noConversion"/>
  </si>
  <si>
    <t>*ST新集</t>
  </si>
  <si>
    <t>中国动力</t>
  </si>
  <si>
    <t>000547.SZ</t>
    <phoneticPr fontId="1" type="noConversion"/>
  </si>
  <si>
    <t>航天发展</t>
    <phoneticPr fontId="1" type="noConversion"/>
  </si>
  <si>
    <t>399959.CSI</t>
    <phoneticPr fontId="1" type="noConversion"/>
  </si>
  <si>
    <t>期货</t>
    <phoneticPr fontId="1" type="noConversion"/>
  </si>
  <si>
    <t>ETF</t>
    <phoneticPr fontId="1" type="noConversion"/>
  </si>
  <si>
    <t>期货</t>
    <phoneticPr fontId="1" type="noConversion"/>
  </si>
  <si>
    <t>000686.SZ</t>
  </si>
  <si>
    <t>东北证券</t>
  </si>
  <si>
    <t>000712.SZ</t>
  </si>
  <si>
    <t>锦龙股份</t>
  </si>
  <si>
    <t>000750.SZ</t>
  </si>
  <si>
    <t>国海证券</t>
  </si>
  <si>
    <t>000776.SZ</t>
  </si>
  <si>
    <t>广发证券</t>
  </si>
  <si>
    <t>000783.SZ</t>
  </si>
  <si>
    <t>长江证券</t>
  </si>
  <si>
    <t>002142.SZ</t>
  </si>
  <si>
    <t>宁波银行</t>
  </si>
  <si>
    <t>002500.SZ</t>
  </si>
  <si>
    <t>山西证券</t>
  </si>
  <si>
    <t>002673.SZ</t>
  </si>
  <si>
    <t>西部证券</t>
  </si>
  <si>
    <t>002736.SZ</t>
  </si>
  <si>
    <t>国信证券</t>
  </si>
  <si>
    <t>600000.SH</t>
  </si>
  <si>
    <t>浦发银行</t>
  </si>
  <si>
    <t>600015.SH</t>
  </si>
  <si>
    <t>华夏银行</t>
  </si>
  <si>
    <t>600016.SH</t>
  </si>
  <si>
    <t>民生银行</t>
  </si>
  <si>
    <t>600030.SH</t>
  </si>
  <si>
    <t>中信证券</t>
  </si>
  <si>
    <t>600036.SH</t>
  </si>
  <si>
    <t>招商银行</t>
  </si>
  <si>
    <t>600109.SH</t>
  </si>
  <si>
    <t>国金证券</t>
  </si>
  <si>
    <t>600369.SH</t>
  </si>
  <si>
    <t>西南证券</t>
  </si>
  <si>
    <t>600837.SH</t>
  </si>
  <si>
    <t>海通证券</t>
  </si>
  <si>
    <t>600958.SH</t>
  </si>
  <si>
    <t>东方证券</t>
  </si>
  <si>
    <t>600999.SH</t>
  </si>
  <si>
    <t>招商证券</t>
  </si>
  <si>
    <t>601009.SH</t>
  </si>
  <si>
    <t>南京银行</t>
  </si>
  <si>
    <t>601099.SH</t>
  </si>
  <si>
    <t>太平洋</t>
  </si>
  <si>
    <t>601166.SH</t>
  </si>
  <si>
    <t>兴业银行</t>
  </si>
  <si>
    <t>601169.SH</t>
  </si>
  <si>
    <t>北京银行</t>
  </si>
  <si>
    <t>601198.SH</t>
  </si>
  <si>
    <t>东兴证券</t>
  </si>
  <si>
    <t>601211.SH</t>
  </si>
  <si>
    <t>国泰君安</t>
  </si>
  <si>
    <t>601288.SH</t>
  </si>
  <si>
    <t>农业银行</t>
  </si>
  <si>
    <t>601377.SH</t>
  </si>
  <si>
    <t>兴业证券</t>
  </si>
  <si>
    <t>601398.SH</t>
  </si>
  <si>
    <t>工商银行</t>
  </si>
  <si>
    <t>601688.SH</t>
  </si>
  <si>
    <t>华泰证券</t>
  </si>
  <si>
    <t>601788.SH</t>
  </si>
  <si>
    <t>光大证券</t>
  </si>
  <si>
    <t>601818.SH</t>
  </si>
  <si>
    <t>光大银行</t>
  </si>
  <si>
    <t>601901.SH</t>
  </si>
  <si>
    <t>方正证券</t>
  </si>
  <si>
    <t>601939.SH</t>
  </si>
  <si>
    <t>建设银行</t>
  </si>
  <si>
    <t>601988.SH</t>
  </si>
  <si>
    <t>中国银行</t>
  </si>
  <si>
    <t>601998.SH</t>
  </si>
  <si>
    <t>中信银行</t>
  </si>
  <si>
    <t>399975.SZ</t>
    <phoneticPr fontId="1" type="noConversion"/>
  </si>
  <si>
    <t>600061.SH</t>
  </si>
  <si>
    <t>国投安信</t>
  </si>
  <si>
    <t>399986.SZ</t>
    <phoneticPr fontId="1" type="noConversion"/>
  </si>
  <si>
    <t>399987.CSI</t>
    <phoneticPr fontId="1" type="noConversion"/>
  </si>
  <si>
    <t>000752.SZ</t>
  </si>
  <si>
    <t>西藏发展</t>
  </si>
  <si>
    <t>000858.SZ</t>
  </si>
  <si>
    <t>五粮液</t>
  </si>
  <si>
    <t>000869.SZ</t>
  </si>
  <si>
    <t>张裕A</t>
  </si>
  <si>
    <t>002304.SZ</t>
  </si>
  <si>
    <t>洋河股份</t>
  </si>
  <si>
    <t>002461.SZ</t>
  </si>
  <si>
    <t>珠江啤酒</t>
  </si>
  <si>
    <t>002568.SZ</t>
  </si>
  <si>
    <t>百润股份</t>
  </si>
  <si>
    <t>002646.SZ</t>
  </si>
  <si>
    <t>青青稞酒</t>
  </si>
  <si>
    <t>600059.SH</t>
  </si>
  <si>
    <t>古越龙山</t>
  </si>
  <si>
    <t>600084.SH</t>
  </si>
  <si>
    <t>中葡股份</t>
  </si>
  <si>
    <t>600132.SH</t>
  </si>
  <si>
    <t>重庆啤酒</t>
  </si>
  <si>
    <t>600197.SH</t>
  </si>
  <si>
    <t>伊力特</t>
  </si>
  <si>
    <t>600199.SH</t>
  </si>
  <si>
    <t>金种子酒</t>
  </si>
  <si>
    <t>600238.SH</t>
  </si>
  <si>
    <t>海南椰岛</t>
  </si>
  <si>
    <t>600300.SH</t>
  </si>
  <si>
    <t>维维股份</t>
  </si>
  <si>
    <t>600519.SH</t>
  </si>
  <si>
    <t>贵州茅台</t>
  </si>
  <si>
    <t>600543.SH</t>
  </si>
  <si>
    <t>莫高股份</t>
  </si>
  <si>
    <t>600600.SH</t>
  </si>
  <si>
    <t>青岛啤酒</t>
  </si>
  <si>
    <t>600616.SH</t>
  </si>
  <si>
    <t>金枫酒业</t>
  </si>
  <si>
    <t>600702.SH</t>
  </si>
  <si>
    <t>沱牌舍得</t>
  </si>
  <si>
    <t>600809.SH</t>
  </si>
  <si>
    <t>山西汾酒</t>
  </si>
  <si>
    <t>603198.SH</t>
  </si>
  <si>
    <t>迎驾贡酒</t>
  </si>
  <si>
    <t>603589.SH</t>
  </si>
  <si>
    <t>口子窖</t>
  </si>
  <si>
    <t>成长B</t>
    <phoneticPr fontId="1" type="noConversion"/>
  </si>
  <si>
    <t>150214.SZ</t>
    <phoneticPr fontId="1" type="noConversion"/>
  </si>
  <si>
    <t>ETF/其他</t>
    <phoneticPr fontId="1" type="noConversion"/>
  </si>
  <si>
    <t>399673.SZ</t>
    <phoneticPr fontId="1" type="noConversion"/>
  </si>
  <si>
    <t>300002.SZ</t>
  </si>
  <si>
    <t>神州泰岳</t>
  </si>
  <si>
    <t>300005.SZ</t>
  </si>
  <si>
    <t>探路者</t>
  </si>
  <si>
    <t>300010.SZ</t>
  </si>
  <si>
    <t>立思辰</t>
  </si>
  <si>
    <t>300020.SZ</t>
  </si>
  <si>
    <t>银江股份</t>
  </si>
  <si>
    <t>300024.SZ</t>
  </si>
  <si>
    <t>机器人</t>
  </si>
  <si>
    <t>300033.SZ</t>
  </si>
  <si>
    <t>同花顺</t>
  </si>
  <si>
    <t>300039.SZ</t>
  </si>
  <si>
    <t>上海凯宝</t>
  </si>
  <si>
    <t>300043.SZ</t>
  </si>
  <si>
    <t>互动娱乐</t>
  </si>
  <si>
    <t>300052.SZ</t>
  </si>
  <si>
    <t>中青宝</t>
  </si>
  <si>
    <t>300055.SZ</t>
  </si>
  <si>
    <t>万邦达</t>
  </si>
  <si>
    <t>300070.SZ</t>
  </si>
  <si>
    <t>碧水源</t>
  </si>
  <si>
    <t>300072.SZ</t>
  </si>
  <si>
    <t>三聚环保</t>
  </si>
  <si>
    <t>300077.SZ</t>
  </si>
  <si>
    <t>国民技术</t>
  </si>
  <si>
    <t>300079.SZ</t>
  </si>
  <si>
    <t>数码视讯</t>
  </si>
  <si>
    <t>300085.SZ</t>
  </si>
  <si>
    <t>银之杰</t>
  </si>
  <si>
    <t>300088.SZ</t>
  </si>
  <si>
    <t>长信科技</t>
  </si>
  <si>
    <t>300096.SZ</t>
  </si>
  <si>
    <t>易联众</t>
  </si>
  <si>
    <t>300111.SZ</t>
  </si>
  <si>
    <t>向日葵</t>
  </si>
  <si>
    <t>300137.SZ</t>
  </si>
  <si>
    <t>先河环保</t>
  </si>
  <si>
    <t>300144.SZ</t>
  </si>
  <si>
    <t>宋城演艺</t>
  </si>
  <si>
    <t>300146.SZ</t>
  </si>
  <si>
    <t>汤臣倍健</t>
  </si>
  <si>
    <t>300152.SZ</t>
  </si>
  <si>
    <t>科融环境</t>
  </si>
  <si>
    <t>300157.SZ</t>
  </si>
  <si>
    <t>恒泰艾普</t>
  </si>
  <si>
    <t>300168.SZ</t>
  </si>
  <si>
    <t>万达信息</t>
  </si>
  <si>
    <t>300170.SZ</t>
  </si>
  <si>
    <t>汉得信息</t>
  </si>
  <si>
    <t>300178.SZ</t>
  </si>
  <si>
    <t>腾邦国际</t>
  </si>
  <si>
    <t>300205.SZ</t>
  </si>
  <si>
    <t>天喻信息</t>
  </si>
  <si>
    <t>300216.SZ</t>
  </si>
  <si>
    <t>千山药机</t>
  </si>
  <si>
    <t>300229.SZ</t>
  </si>
  <si>
    <t>拓尔思</t>
  </si>
  <si>
    <t>300244.SZ</t>
  </si>
  <si>
    <t>迪安诊断</t>
  </si>
  <si>
    <t>300253.SZ</t>
  </si>
  <si>
    <t>卫宁健康</t>
  </si>
  <si>
    <t>300273.SZ</t>
  </si>
  <si>
    <t>和佳股份</t>
  </si>
  <si>
    <t>300274.SZ</t>
  </si>
  <si>
    <t>阳光电源</t>
  </si>
  <si>
    <t>300276.SZ</t>
  </si>
  <si>
    <t>三丰智能</t>
  </si>
  <si>
    <t>300287.SZ</t>
  </si>
  <si>
    <t>飞利信</t>
  </si>
  <si>
    <t>300352.SZ</t>
  </si>
  <si>
    <t>北信源</t>
  </si>
  <si>
    <t>300431.SZ</t>
  </si>
  <si>
    <t>暴风集团</t>
  </si>
  <si>
    <t>150157.SZ</t>
    <phoneticPr fontId="1" type="noConversion"/>
  </si>
  <si>
    <t>000166.SZ</t>
  </si>
  <si>
    <t>申万宏源</t>
  </si>
  <si>
    <t>000009.SZ</t>
  </si>
  <si>
    <t>中国宝安</t>
  </si>
  <si>
    <t>000002.SZ</t>
  </si>
  <si>
    <t>万科A</t>
  </si>
  <si>
    <t>000039.SZ</t>
  </si>
  <si>
    <t>中集集团</t>
  </si>
  <si>
    <t>000046.SZ</t>
  </si>
  <si>
    <t>泛海控股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</si>
  <si>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</si>
  <si>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</si>
  <si>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</si>
  <si>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</si>
  <si>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</si>
  <si>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</si>
  <si>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</si>
  <si>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</si>
  <si>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000157.SZ</t>
  </si>
  <si>
    <t>中联重科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</si>
  <si>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</si>
  <si>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</si>
  <si>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</si>
  <si>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</si>
  <si>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</si>
  <si>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</si>
  <si>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</si>
  <si>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</si>
  <si>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000423.SZ</t>
  </si>
  <si>
    <t>东阿阿胶</t>
  </si>
  <si>
    <t>000538.SZ</t>
  </si>
  <si>
    <t>云南白药</t>
  </si>
  <si>
    <t>000540.SZ</t>
  </si>
  <si>
    <t>中天城投</t>
  </si>
  <si>
    <t>000598.SZ</t>
  </si>
  <si>
    <t>兴蓉环境</t>
  </si>
  <si>
    <t>000623.SZ</t>
  </si>
  <si>
    <t>吉林敖东</t>
  </si>
  <si>
    <t>000625.SZ</t>
  </si>
  <si>
    <t>长安汽车</t>
  </si>
  <si>
    <t>000629.SZ</t>
  </si>
  <si>
    <t>*ST钒钛</t>
  </si>
  <si>
    <t>000630.SZ</t>
  </si>
  <si>
    <t>铜陵有色</t>
  </si>
  <si>
    <t>000651.SZ</t>
  </si>
  <si>
    <t>格力电器</t>
  </si>
  <si>
    <t>000709.SZ</t>
  </si>
  <si>
    <t>河钢股份</t>
  </si>
  <si>
    <t>000725.SZ</t>
  </si>
  <si>
    <t>京东方A</t>
  </si>
  <si>
    <t>000792.SZ</t>
  </si>
  <si>
    <t>盐湖股份</t>
  </si>
  <si>
    <t>000825.SZ</t>
  </si>
  <si>
    <t>太钢不锈</t>
  </si>
  <si>
    <t>000826.SZ</t>
  </si>
  <si>
    <t>启迪桑德</t>
  </si>
  <si>
    <t>000831.SZ</t>
  </si>
  <si>
    <t>*ST五稀</t>
  </si>
  <si>
    <t>000876.SZ</t>
  </si>
  <si>
    <t>新希望</t>
  </si>
  <si>
    <t>000878.SZ</t>
  </si>
  <si>
    <t>云南铜业</t>
  </si>
  <si>
    <t>000883.SZ</t>
  </si>
  <si>
    <t>湖北能源</t>
  </si>
  <si>
    <t>000895.SZ</t>
  </si>
  <si>
    <t>双汇发展</t>
  </si>
  <si>
    <t>000970.SZ</t>
  </si>
  <si>
    <t>中科三环</t>
  </si>
  <si>
    <t>001979.SZ</t>
  </si>
  <si>
    <t>招商蛇口</t>
  </si>
  <si>
    <t>002008.SZ</t>
  </si>
  <si>
    <t>大族激光</t>
  </si>
  <si>
    <t>002024.SZ</t>
  </si>
  <si>
    <t>苏宁云商</t>
  </si>
  <si>
    <t>002030.SZ</t>
  </si>
  <si>
    <t>达安基因</t>
  </si>
  <si>
    <t>002065.SZ</t>
  </si>
  <si>
    <t>东华软件</t>
  </si>
  <si>
    <t>002081.SZ</t>
  </si>
  <si>
    <t>金螳螂</t>
  </si>
  <si>
    <t>002129.SZ</t>
  </si>
  <si>
    <t>中环股份</t>
  </si>
  <si>
    <t>002146.SZ</t>
  </si>
  <si>
    <t>荣盛发展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</si>
  <si>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</si>
  <si>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</si>
  <si>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</si>
  <si>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</si>
  <si>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</si>
  <si>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</si>
  <si>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</si>
  <si>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002292.SZ</t>
  </si>
  <si>
    <t>奥飞娱乐</t>
  </si>
  <si>
    <t>002353.SZ</t>
  </si>
  <si>
    <t>杰瑞股份</t>
  </si>
  <si>
    <t>002385.SZ</t>
  </si>
  <si>
    <t>大北农</t>
  </si>
  <si>
    <t>002405.SZ</t>
  </si>
  <si>
    <t>四维图新</t>
  </si>
  <si>
    <t>002415.SZ</t>
  </si>
  <si>
    <t>海康威视</t>
  </si>
  <si>
    <t>002450.SZ</t>
  </si>
  <si>
    <t>康得新</t>
  </si>
  <si>
    <t>002456.SZ</t>
  </si>
  <si>
    <t>欧菲光</t>
  </si>
  <si>
    <t>002475.SZ</t>
  </si>
  <si>
    <t>立讯精密</t>
  </si>
  <si>
    <t>300498.SZ</t>
  </si>
  <si>
    <t>温氏股份</t>
  </si>
  <si>
    <t>歌尔股份</t>
  </si>
  <si>
    <t>399991.SZ</t>
    <phoneticPr fontId="1" type="noConversion"/>
  </si>
  <si>
    <t>000065.SZ</t>
  </si>
  <si>
    <t>北方国际</t>
  </si>
  <si>
    <t>000088.SZ</t>
  </si>
  <si>
    <t>盐田港</t>
  </si>
  <si>
    <t>000582.SZ</t>
  </si>
  <si>
    <t>北部湾港</t>
  </si>
  <si>
    <t>000777.SZ</t>
  </si>
  <si>
    <t>中核科技</t>
  </si>
  <si>
    <t>000852.SZ</t>
  </si>
  <si>
    <t>石化机械</t>
  </si>
  <si>
    <t>000877.SZ</t>
  </si>
  <si>
    <t>天山股份</t>
  </si>
  <si>
    <t>000905.SZ</t>
  </si>
  <si>
    <t>厦门港务</t>
  </si>
  <si>
    <t>000928.SZ</t>
  </si>
  <si>
    <t>中钢国际</t>
  </si>
  <si>
    <t>002051.SZ</t>
  </si>
  <si>
    <t>中工国际</t>
  </si>
  <si>
    <t>002092.SZ</t>
  </si>
  <si>
    <t>中泰化学</t>
  </si>
  <si>
    <t>002207.SZ</t>
  </si>
  <si>
    <t>准油股份</t>
  </si>
  <si>
    <t>002266.SZ</t>
  </si>
  <si>
    <t>浙富控股</t>
  </si>
  <si>
    <t>002302.SZ</t>
  </si>
  <si>
    <t>西部建设</t>
  </si>
  <si>
    <t>002307.SZ</t>
  </si>
  <si>
    <t>北新路桥</t>
  </si>
  <si>
    <t>002524.SZ</t>
  </si>
  <si>
    <t>光正集团</t>
  </si>
  <si>
    <t>002531.SZ</t>
  </si>
  <si>
    <t>天顺风能</t>
  </si>
  <si>
    <t>002554.SZ</t>
  </si>
  <si>
    <t>惠博普</t>
  </si>
  <si>
    <t>002606.SZ</t>
  </si>
  <si>
    <t>大连电瓷</t>
  </si>
  <si>
    <t>002738.SZ</t>
  </si>
  <si>
    <t>中矿资源</t>
  </si>
  <si>
    <t>300011.SZ</t>
  </si>
  <si>
    <t>鼎汉技术</t>
  </si>
  <si>
    <t>300103.SZ</t>
  </si>
  <si>
    <t>达刚路机</t>
  </si>
  <si>
    <t>300208.SZ</t>
  </si>
  <si>
    <t>恒顺众昇</t>
  </si>
  <si>
    <t>300351.SZ</t>
  </si>
  <si>
    <t>永贵电器</t>
  </si>
  <si>
    <t>600017.SH</t>
  </si>
  <si>
    <t>日照港</t>
  </si>
  <si>
    <t>600028.SH</t>
  </si>
  <si>
    <t>中国石化</t>
  </si>
  <si>
    <t>600031.SH</t>
  </si>
  <si>
    <t>三一重工</t>
  </si>
  <si>
    <t>600068.SH</t>
  </si>
  <si>
    <t>葛洲坝</t>
  </si>
  <si>
    <t>600089.SH</t>
  </si>
  <si>
    <t>特变电工</t>
  </si>
  <si>
    <t>600125.SH</t>
  </si>
  <si>
    <t>铁龙物流</t>
  </si>
  <si>
    <t>600150.SH</t>
  </si>
  <si>
    <t>中国船舶</t>
  </si>
  <si>
    <t>600190.SH</t>
  </si>
  <si>
    <t>锦州港</t>
  </si>
  <si>
    <t>600256.SH</t>
  </si>
  <si>
    <t>广汇能源</t>
  </si>
  <si>
    <t>600279.SH</t>
  </si>
  <si>
    <t>重庆港九</t>
  </si>
  <si>
    <t>600317.SH</t>
  </si>
  <si>
    <t>营口港</t>
  </si>
  <si>
    <t>600320.SH</t>
  </si>
  <si>
    <t>振华重工</t>
  </si>
  <si>
    <t>600368.SH</t>
  </si>
  <si>
    <t>五洲交通</t>
  </si>
  <si>
    <t>600425.SH</t>
  </si>
  <si>
    <t>青松建化</t>
  </si>
  <si>
    <t>600428.SH</t>
  </si>
  <si>
    <t>中远航运</t>
  </si>
  <si>
    <t>600495.SH</t>
  </si>
  <si>
    <t>晋西车轴</t>
  </si>
  <si>
    <t>600522.SH</t>
  </si>
  <si>
    <t>中天科技</t>
  </si>
  <si>
    <t>600545.SH</t>
  </si>
  <si>
    <t>新疆城建</t>
  </si>
  <si>
    <t>600583.SH</t>
  </si>
  <si>
    <t>海油工程</t>
  </si>
  <si>
    <t>600717.SH</t>
  </si>
  <si>
    <t>天津港</t>
  </si>
  <si>
    <t>600759.SH</t>
  </si>
  <si>
    <t>洲际油气</t>
  </si>
  <si>
    <t>600798.SH</t>
  </si>
  <si>
    <t>宁波海运</t>
  </si>
  <si>
    <t>600970.SH</t>
  </si>
  <si>
    <t>中材国际</t>
  </si>
  <si>
    <t>601002.SH</t>
  </si>
  <si>
    <t>晋亿实业</t>
  </si>
  <si>
    <t>601008.SH</t>
  </si>
  <si>
    <t>连云港</t>
  </si>
  <si>
    <t>601018.SH</t>
  </si>
  <si>
    <t>宁波港</t>
  </si>
  <si>
    <t>601117.SH</t>
  </si>
  <si>
    <t>中国化学</t>
  </si>
  <si>
    <t>601179.SH</t>
  </si>
  <si>
    <t>中国西电</t>
  </si>
  <si>
    <t>601186.SH</t>
  </si>
  <si>
    <t>中国铁建</t>
  </si>
  <si>
    <t>601618.SH</t>
  </si>
  <si>
    <t>中国中冶</t>
  </si>
  <si>
    <t>601668.SH</t>
  </si>
  <si>
    <t>中国建筑</t>
  </si>
  <si>
    <t>601727.SH</t>
  </si>
  <si>
    <t>上海电气</t>
  </si>
  <si>
    <t>601766.SH</t>
  </si>
  <si>
    <t>中国中车</t>
  </si>
  <si>
    <t>601800.SH</t>
  </si>
  <si>
    <t>中国交建</t>
  </si>
  <si>
    <t>601808.SH</t>
  </si>
  <si>
    <t>中海油服</t>
  </si>
  <si>
    <t>601857.SH</t>
  </si>
  <si>
    <t>中国石油</t>
  </si>
  <si>
    <t>601872.SH</t>
  </si>
  <si>
    <t>招商轮船</t>
  </si>
  <si>
    <t>601880.SH</t>
  </si>
  <si>
    <t>大连港</t>
  </si>
  <si>
    <t>603111.SH</t>
  </si>
  <si>
    <t>康尼机电</t>
  </si>
  <si>
    <t>603308.SH</t>
  </si>
  <si>
    <t>应流股份</t>
  </si>
  <si>
    <t>603969.SH</t>
  </si>
  <si>
    <t>银龙股份</t>
  </si>
  <si>
    <t>150289.SZ</t>
    <phoneticPr fontId="1" type="noConversion"/>
  </si>
  <si>
    <r>
      <rPr>
        <sz val="9"/>
        <color theme="1"/>
        <rFont val="宋体"/>
        <family val="3"/>
        <charset val="134"/>
      </rPr>
      <t>资源</t>
    </r>
    <r>
      <rPr>
        <sz val="9"/>
        <color theme="1"/>
        <rFont val="Arial"/>
        <family val="2"/>
      </rPr>
      <t>A</t>
    </r>
    <phoneticPr fontId="1" type="noConversion"/>
  </si>
  <si>
    <r>
      <rPr>
        <sz val="9"/>
        <color theme="1"/>
        <rFont val="宋体"/>
        <family val="3"/>
        <charset val="134"/>
      </rPr>
      <t>资源</t>
    </r>
    <r>
      <rPr>
        <sz val="9"/>
        <color theme="1"/>
        <rFont val="Arial"/>
        <family val="2"/>
      </rPr>
      <t>B</t>
    </r>
    <phoneticPr fontId="1" type="noConversion"/>
  </si>
  <si>
    <t>BQ16E.IPE</t>
    <phoneticPr fontId="1" type="noConversion"/>
  </si>
  <si>
    <t>伦敦时间</t>
    <phoneticPr fontId="1" type="noConversion"/>
  </si>
  <si>
    <t>1：00～22：00</t>
    <phoneticPr fontId="1" type="noConversion"/>
  </si>
  <si>
    <t>纽约收盘16：00对应伦敦21：00</t>
    <phoneticPr fontId="1" type="noConversion"/>
  </si>
  <si>
    <t>伦敦收盘对应纽约17：00</t>
    <phoneticPr fontId="1" type="noConversion"/>
  </si>
  <si>
    <t>21点开始计算的涨幅为真实美盘前油价涨幅</t>
    <phoneticPr fontId="1" type="noConversion"/>
  </si>
  <si>
    <t>纽约开盘9：30对应伦敦14：30</t>
    <phoneticPr fontId="1" type="noConversion"/>
  </si>
  <si>
    <t>002071.SZ</t>
  </si>
  <si>
    <t>长城影视</t>
  </si>
  <si>
    <t>300295.SZ</t>
  </si>
  <si>
    <t>三六五网</t>
  </si>
  <si>
    <t>000049.SZ</t>
  </si>
  <si>
    <t>德赛电池</t>
  </si>
  <si>
    <t>000903.SZ</t>
  </si>
  <si>
    <t>云内动力</t>
  </si>
  <si>
    <t>300127.SZ</t>
  </si>
  <si>
    <t>银河磁体</t>
  </si>
  <si>
    <t>300285.SZ</t>
  </si>
  <si>
    <t>国瓷材料</t>
  </si>
  <si>
    <t>600390.SH</t>
  </si>
  <si>
    <t>*ST金瑞</t>
  </si>
  <si>
    <t>600673.SH</t>
  </si>
  <si>
    <t>东阳光科</t>
  </si>
  <si>
    <t>600885.SH</t>
  </si>
  <si>
    <t>宏发股份</t>
  </si>
  <si>
    <t>000006.SZ</t>
  </si>
  <si>
    <t>深振业A</t>
  </si>
  <si>
    <t>000156.SZ</t>
  </si>
  <si>
    <t>华数传媒</t>
  </si>
  <si>
    <t>399811.SZ</t>
    <phoneticPr fontId="1" type="noConversion"/>
  </si>
  <si>
    <t>000050.SZ</t>
  </si>
  <si>
    <t>深天马A</t>
  </si>
  <si>
    <t>000532.SZ</t>
  </si>
  <si>
    <t>力合股份</t>
  </si>
  <si>
    <t>000536.SZ</t>
  </si>
  <si>
    <t>华映科技</t>
  </si>
  <si>
    <t>000636.SZ</t>
  </si>
  <si>
    <t>风华高科</t>
  </si>
  <si>
    <t>000670.SZ</t>
  </si>
  <si>
    <t>*ST盈方</t>
  </si>
  <si>
    <t>000727.SZ</t>
  </si>
  <si>
    <t>华东科技</t>
  </si>
  <si>
    <t>000733.SZ</t>
  </si>
  <si>
    <t>振华科技</t>
  </si>
  <si>
    <t>000823.SZ</t>
  </si>
  <si>
    <t>超声电子</t>
  </si>
  <si>
    <t>000988.SZ</t>
  </si>
  <si>
    <t>华工科技</t>
  </si>
  <si>
    <t>002005.SZ</t>
  </si>
  <si>
    <t>德豪润达</t>
  </si>
  <si>
    <t>002049.SZ</t>
  </si>
  <si>
    <t>紫光国芯</t>
  </si>
  <si>
    <t>002055.SZ</t>
  </si>
  <si>
    <t>得润电子</t>
  </si>
  <si>
    <t>002079.SZ</t>
  </si>
  <si>
    <t>苏州固锝</t>
  </si>
  <si>
    <t>002106.SZ</t>
  </si>
  <si>
    <t>莱宝高科</t>
  </si>
  <si>
    <t>002138.SZ</t>
  </si>
  <si>
    <t>顺络电子</t>
  </si>
  <si>
    <t>002161.SZ</t>
  </si>
  <si>
    <t>远望谷</t>
  </si>
  <si>
    <t>002180.SZ</t>
  </si>
  <si>
    <t>艾派克</t>
  </si>
  <si>
    <t>002185.SZ</t>
  </si>
  <si>
    <t>华天科技</t>
  </si>
  <si>
    <t>002217.SZ</t>
  </si>
  <si>
    <t>合力泰</t>
  </si>
  <si>
    <t>002273.SZ</t>
  </si>
  <si>
    <t>水晶光电</t>
  </si>
  <si>
    <t>002288.SZ</t>
  </si>
  <si>
    <t>超华科技</t>
  </si>
  <si>
    <t>002351.SZ</t>
  </si>
  <si>
    <t>漫步者</t>
  </si>
  <si>
    <t>002369.SZ</t>
  </si>
  <si>
    <t>卓翼科技</t>
  </si>
  <si>
    <t>002371.SZ</t>
  </si>
  <si>
    <t>七星电子</t>
  </si>
  <si>
    <t>002402.SZ</t>
  </si>
  <si>
    <t>和而泰</t>
  </si>
  <si>
    <t>002436.SZ</t>
  </si>
  <si>
    <t>兴森科技</t>
  </si>
  <si>
    <t>002449.SZ</t>
  </si>
  <si>
    <t>国星光电</t>
  </si>
  <si>
    <t>002463.SZ</t>
  </si>
  <si>
    <t>沪电股份</t>
  </si>
  <si>
    <t>002547.SZ</t>
  </si>
  <si>
    <t>春兴精工</t>
  </si>
  <si>
    <t>002618.SZ</t>
  </si>
  <si>
    <t>丹邦科技</t>
  </si>
  <si>
    <t>002635.SZ</t>
  </si>
  <si>
    <t>安洁科技</t>
  </si>
  <si>
    <t>002638.SZ</t>
  </si>
  <si>
    <t>勤上光电</t>
  </si>
  <si>
    <t>002724.SZ</t>
  </si>
  <si>
    <t>海洋王</t>
  </si>
  <si>
    <t>002745.SZ</t>
  </si>
  <si>
    <t>木林森</t>
  </si>
  <si>
    <t>300032.SZ</t>
  </si>
  <si>
    <t>金龙机电</t>
  </si>
  <si>
    <t>300053.SZ</t>
  </si>
  <si>
    <t>欧比特</t>
  </si>
  <si>
    <t>300078.SZ</t>
  </si>
  <si>
    <t>思创医惠</t>
  </si>
  <si>
    <t>300115.SZ</t>
  </si>
  <si>
    <t>长盈精密</t>
  </si>
  <si>
    <t>300128.SZ</t>
  </si>
  <si>
    <t>锦富新材</t>
  </si>
  <si>
    <t>300131.SZ</t>
  </si>
  <si>
    <t>英唐智控</t>
  </si>
  <si>
    <t>300136.SZ</t>
  </si>
  <si>
    <t>信维通信</t>
  </si>
  <si>
    <t>300139.SZ</t>
  </si>
  <si>
    <t>晓程科技</t>
  </si>
  <si>
    <t>300162.SZ</t>
  </si>
  <si>
    <t>雷曼股份</t>
  </si>
  <si>
    <t>300183.SZ</t>
  </si>
  <si>
    <t>东软载波</t>
  </si>
  <si>
    <t>300219.SZ</t>
  </si>
  <si>
    <t>300296.SZ</t>
  </si>
  <si>
    <t>利亚德</t>
  </si>
  <si>
    <t>300303.SZ</t>
  </si>
  <si>
    <t>聚飞光电</t>
  </si>
  <si>
    <t>300322.SZ</t>
  </si>
  <si>
    <t>硕贝德</t>
  </si>
  <si>
    <t>300328.SZ</t>
  </si>
  <si>
    <t>宜安科技</t>
  </si>
  <si>
    <t>300373.SZ</t>
  </si>
  <si>
    <t>扬杰科技</t>
  </si>
  <si>
    <t>300408.SZ</t>
  </si>
  <si>
    <t>三环集团</t>
  </si>
  <si>
    <t>300433.SZ</t>
  </si>
  <si>
    <t>蓝思科技</t>
  </si>
  <si>
    <t>300438.SZ</t>
  </si>
  <si>
    <t>鹏辉能源</t>
  </si>
  <si>
    <t>300458.SZ</t>
  </si>
  <si>
    <t>全志科技</t>
  </si>
  <si>
    <t>300476.SZ</t>
  </si>
  <si>
    <t>胜宏科技</t>
  </si>
  <si>
    <t>600074.SH</t>
  </si>
  <si>
    <t>保千里</t>
  </si>
  <si>
    <t>600171.SH</t>
  </si>
  <si>
    <t>上海贝岭</t>
  </si>
  <si>
    <t>600183.SH</t>
  </si>
  <si>
    <t>生益科技</t>
  </si>
  <si>
    <t>600206.SH</t>
  </si>
  <si>
    <t>有研新材</t>
  </si>
  <si>
    <t>600261.SH</t>
  </si>
  <si>
    <t>阳光照明</t>
  </si>
  <si>
    <t>600288.SH</t>
  </si>
  <si>
    <t>大恒科技</t>
  </si>
  <si>
    <t>600363.SH</t>
  </si>
  <si>
    <t>联创光电</t>
  </si>
  <si>
    <t>600460.SH</t>
  </si>
  <si>
    <t>士兰微</t>
  </si>
  <si>
    <t>600584.SH</t>
  </si>
  <si>
    <t>长电科技</t>
  </si>
  <si>
    <t>600602.SH</t>
  </si>
  <si>
    <t>云赛智联</t>
  </si>
  <si>
    <t>600651.SH</t>
  </si>
  <si>
    <t>飞乐音响</t>
  </si>
  <si>
    <t>600703.SH</t>
  </si>
  <si>
    <t>三安光电</t>
  </si>
  <si>
    <t>600707.SH</t>
  </si>
  <si>
    <t>彩虹股份</t>
  </si>
  <si>
    <t>600800.SH</t>
  </si>
  <si>
    <t>天津磁卡</t>
  </si>
  <si>
    <t>601231.SH</t>
  </si>
  <si>
    <t>环旭电子</t>
  </si>
  <si>
    <t>603005.SH</t>
  </si>
  <si>
    <t>晶方科技</t>
  </si>
  <si>
    <t>603328.SH</t>
  </si>
  <si>
    <t>依顿电子</t>
  </si>
  <si>
    <t>603678.SH</t>
  </si>
  <si>
    <t>火炬电子</t>
  </si>
  <si>
    <t>603989.SH</t>
  </si>
  <si>
    <t>艾华集团</t>
  </si>
  <si>
    <t>399001.SZ</t>
    <phoneticPr fontId="1" type="noConversion"/>
  </si>
  <si>
    <t>000012.SZ</t>
  </si>
  <si>
    <t>南玻A</t>
  </si>
  <si>
    <t>000021.SZ</t>
  </si>
  <si>
    <t>深科技</t>
  </si>
  <si>
    <t>000027.SZ</t>
  </si>
  <si>
    <t>深圳能源</t>
  </si>
  <si>
    <t>000062.SZ</t>
  </si>
  <si>
    <t>深圳华强</t>
  </si>
  <si>
    <t>000066.SZ</t>
  </si>
  <si>
    <t>长城电脑</t>
  </si>
  <si>
    <t>000078.SZ</t>
  </si>
  <si>
    <t>海王生物</t>
  </si>
  <si>
    <t>000089.SZ</t>
  </si>
  <si>
    <t>深圳机场</t>
  </si>
  <si>
    <t>000090.SZ</t>
  </si>
  <si>
    <t>天健集团</t>
  </si>
  <si>
    <t>000099.SZ</t>
  </si>
  <si>
    <t>中信海直</t>
  </si>
  <si>
    <t>000151.SZ</t>
  </si>
  <si>
    <t>中成股份</t>
  </si>
  <si>
    <t>000158.SZ</t>
  </si>
  <si>
    <t>常山股份</t>
  </si>
  <si>
    <t>000401.SZ</t>
  </si>
  <si>
    <t>冀东水泥</t>
  </si>
  <si>
    <t>000410.SZ</t>
  </si>
  <si>
    <t>沈阳机床</t>
  </si>
  <si>
    <t>000415.SZ</t>
  </si>
  <si>
    <t>渤海金控</t>
  </si>
  <si>
    <t>000417.SZ</t>
  </si>
  <si>
    <t>合肥百货</t>
  </si>
  <si>
    <t>000488.SZ</t>
  </si>
  <si>
    <t>晨鸣纸业</t>
  </si>
  <si>
    <t>000506.SZ</t>
  </si>
  <si>
    <t>中润资源</t>
  </si>
  <si>
    <t>000507.SZ</t>
  </si>
  <si>
    <t>珠海港</t>
  </si>
  <si>
    <t>000511.SZ</t>
  </si>
  <si>
    <t>*ST烯碳</t>
  </si>
  <si>
    <t>000513.SZ</t>
  </si>
  <si>
    <t>丽珠集团</t>
  </si>
  <si>
    <t>000516.SZ</t>
  </si>
  <si>
    <t>国际医学</t>
  </si>
  <si>
    <t>000518.SZ</t>
  </si>
  <si>
    <t>四环生物</t>
  </si>
  <si>
    <t>000539.SZ</t>
  </si>
  <si>
    <t>粤电力A</t>
  </si>
  <si>
    <t>000543.SZ</t>
  </si>
  <si>
    <t>皖能电力</t>
  </si>
  <si>
    <t>000547.SZ</t>
  </si>
  <si>
    <t>航天发展</t>
  </si>
  <si>
    <t>000550.SZ</t>
  </si>
  <si>
    <t>江铃汽车</t>
  </si>
  <si>
    <t>000554.SZ</t>
  </si>
  <si>
    <t>泰山石油</t>
  </si>
  <si>
    <t>000555.SZ</t>
  </si>
  <si>
    <t>神州信息</t>
  </si>
  <si>
    <t>000558.SZ</t>
  </si>
  <si>
    <t>莱茵体育</t>
  </si>
  <si>
    <t>000563.SZ</t>
  </si>
  <si>
    <t>陕国投A</t>
  </si>
  <si>
    <t>000566.SZ</t>
  </si>
  <si>
    <t>海南海药</t>
  </si>
  <si>
    <t>000572.SZ</t>
  </si>
  <si>
    <t>海马汽车</t>
  </si>
  <si>
    <t>000587.SZ</t>
  </si>
  <si>
    <t>金洲慈航</t>
  </si>
  <si>
    <t>000592.SZ</t>
  </si>
  <si>
    <t>平潭发展</t>
  </si>
  <si>
    <t>000600.SZ</t>
  </si>
  <si>
    <t>建投能源</t>
  </si>
  <si>
    <t>000601.SZ</t>
  </si>
  <si>
    <t>韶能股份</t>
  </si>
  <si>
    <t>000616.SZ</t>
  </si>
  <si>
    <t>海航投资</t>
  </si>
  <si>
    <t>000620.SZ</t>
  </si>
  <si>
    <t>新华联</t>
  </si>
  <si>
    <t>000627.SZ</t>
  </si>
  <si>
    <t>天茂集团</t>
  </si>
  <si>
    <t>000650.SZ</t>
  </si>
  <si>
    <t>仁和药业</t>
  </si>
  <si>
    <t>000652.SZ</t>
  </si>
  <si>
    <t>泰达股份</t>
  </si>
  <si>
    <t>000656.SZ</t>
  </si>
  <si>
    <t>金科股份</t>
  </si>
  <si>
    <t>000661.SZ</t>
  </si>
  <si>
    <t>长春高新</t>
  </si>
  <si>
    <t>000666.SZ</t>
  </si>
  <si>
    <t>经纬纺机</t>
  </si>
  <si>
    <t>000667.SZ</t>
  </si>
  <si>
    <t>美好集团</t>
  </si>
  <si>
    <t>000671.SZ</t>
  </si>
  <si>
    <t>阳光城</t>
  </si>
  <si>
    <t>000680.SZ</t>
  </si>
  <si>
    <t>山推股份</t>
  </si>
  <si>
    <t>000681.SZ</t>
  </si>
  <si>
    <t>视觉中国</t>
  </si>
  <si>
    <t>000685.SZ</t>
  </si>
  <si>
    <t>中山公用</t>
  </si>
  <si>
    <t>000687.SZ</t>
  </si>
  <si>
    <t>华讯方舟</t>
  </si>
  <si>
    <t>000690.SZ</t>
  </si>
  <si>
    <t>宝新能源</t>
  </si>
  <si>
    <t>000693.SZ</t>
  </si>
  <si>
    <t>ST华泽</t>
  </si>
  <si>
    <t>000697.SZ</t>
  </si>
  <si>
    <t>炼石有色</t>
  </si>
  <si>
    <t>000718.SZ</t>
  </si>
  <si>
    <t>苏宁环球</t>
  </si>
  <si>
    <t>000726.SZ</t>
  </si>
  <si>
    <t>鲁泰A</t>
  </si>
  <si>
    <t>000731.SZ</t>
  </si>
  <si>
    <t>四川美丰</t>
  </si>
  <si>
    <t>000732.SZ</t>
  </si>
  <si>
    <t>泰禾集团</t>
  </si>
  <si>
    <t>000735.SZ</t>
  </si>
  <si>
    <t>罗牛山</t>
  </si>
  <si>
    <t>000739.SZ</t>
  </si>
  <si>
    <t>普洛药业</t>
  </si>
  <si>
    <t>000748.SZ</t>
  </si>
  <si>
    <t>长城信息</t>
  </si>
  <si>
    <t>000751.SZ</t>
  </si>
  <si>
    <t>锌业股份</t>
  </si>
  <si>
    <t>000767.SZ</t>
  </si>
  <si>
    <t>漳泽电力</t>
  </si>
  <si>
    <t>000806.SZ</t>
  </si>
  <si>
    <t>银河生物</t>
  </si>
  <si>
    <t>000807.SZ</t>
  </si>
  <si>
    <t>云铝股份</t>
  </si>
  <si>
    <t>000812.SZ</t>
  </si>
  <si>
    <t>陕西金叶</t>
  </si>
  <si>
    <t>000816.SZ</t>
  </si>
  <si>
    <t>智慧农业</t>
  </si>
  <si>
    <t>000829.SZ</t>
  </si>
  <si>
    <t>天音控股</t>
  </si>
  <si>
    <t>000830.SZ</t>
  </si>
  <si>
    <t>鲁西化工</t>
  </si>
  <si>
    <t>000848.SZ</t>
  </si>
  <si>
    <t>承德露露</t>
  </si>
  <si>
    <t>000860.SZ</t>
  </si>
  <si>
    <t>顺鑫农业</t>
  </si>
  <si>
    <t>000861.SZ</t>
  </si>
  <si>
    <t>海印股份</t>
  </si>
  <si>
    <t>000875.SZ</t>
  </si>
  <si>
    <t>吉电股份</t>
  </si>
  <si>
    <t>000887.SZ</t>
  </si>
  <si>
    <t>中鼎股份</t>
  </si>
  <si>
    <t>000897.SZ</t>
  </si>
  <si>
    <t>津滨发展</t>
  </si>
  <si>
    <t>000898.SZ</t>
  </si>
  <si>
    <t>鞍钢股份</t>
  </si>
  <si>
    <t>000900.SZ</t>
  </si>
  <si>
    <t>现代投资</t>
  </si>
  <si>
    <t>000902.SZ</t>
  </si>
  <si>
    <t>新洋丰</t>
  </si>
  <si>
    <t>000915.SZ</t>
  </si>
  <si>
    <t>山大华特</t>
  </si>
  <si>
    <t>000926.SZ</t>
  </si>
  <si>
    <t>福星股份</t>
  </si>
  <si>
    <t>000930.SZ</t>
  </si>
  <si>
    <t>中粮生化</t>
  </si>
  <si>
    <t>000931.SZ</t>
  </si>
  <si>
    <t>中关村</t>
  </si>
  <si>
    <t>000933.SZ</t>
  </si>
  <si>
    <t>*ST神火</t>
  </si>
  <si>
    <t>000937.SZ</t>
  </si>
  <si>
    <t>冀中能源</t>
  </si>
  <si>
    <t>000939.SZ</t>
  </si>
  <si>
    <t>凯迪生态</t>
  </si>
  <si>
    <t>000958.SZ</t>
  </si>
  <si>
    <t>东方能源</t>
  </si>
  <si>
    <t>000960.SZ</t>
  </si>
  <si>
    <t>锡业股份</t>
  </si>
  <si>
    <t>000961.SZ</t>
  </si>
  <si>
    <t>中南建设</t>
  </si>
  <si>
    <t>000963.SZ</t>
  </si>
  <si>
    <t>华东医药</t>
  </si>
  <si>
    <t>000969.SZ</t>
  </si>
  <si>
    <t>安泰科技</t>
  </si>
  <si>
    <t>000973.SZ</t>
  </si>
  <si>
    <t>佛塑科技</t>
  </si>
  <si>
    <t>000975.SZ</t>
  </si>
  <si>
    <t>银泰资源</t>
  </si>
  <si>
    <t>000979.SZ</t>
  </si>
  <si>
    <t>中弘股份</t>
  </si>
  <si>
    <t>000983.SZ</t>
  </si>
  <si>
    <t>西山煤电</t>
  </si>
  <si>
    <t>000996.SZ</t>
  </si>
  <si>
    <t>中国中期</t>
  </si>
  <si>
    <t>000997.SZ</t>
  </si>
  <si>
    <t>新大陆</t>
  </si>
  <si>
    <t>000998.SZ</t>
  </si>
  <si>
    <t>隆平高科</t>
  </si>
  <si>
    <t>000999.SZ</t>
  </si>
  <si>
    <t>华润三九</t>
  </si>
  <si>
    <t>001696.SZ</t>
  </si>
  <si>
    <t>宗申动力</t>
  </si>
  <si>
    <t>002001.SZ</t>
  </si>
  <si>
    <t>新和成</t>
  </si>
  <si>
    <t>002004.SZ</t>
  </si>
  <si>
    <t>华邦健康</t>
  </si>
  <si>
    <t>002007.SZ</t>
  </si>
  <si>
    <t>华兰生物</t>
  </si>
  <si>
    <t>002009.SZ</t>
  </si>
  <si>
    <t>天奇股份</t>
  </si>
  <si>
    <t>002011.SZ</t>
  </si>
  <si>
    <t>盾安环境</t>
  </si>
  <si>
    <t>002018.SZ</t>
  </si>
  <si>
    <t>华信国际</t>
  </si>
  <si>
    <t>002019.SZ</t>
  </si>
  <si>
    <t>亿帆鑫富</t>
  </si>
  <si>
    <t>002022.SZ</t>
  </si>
  <si>
    <t>科华生物</t>
  </si>
  <si>
    <t>002028.SZ</t>
  </si>
  <si>
    <t>思源电气</t>
  </si>
  <si>
    <t>002029.SZ</t>
  </si>
  <si>
    <t>七匹狼</t>
  </si>
  <si>
    <t>002038.SZ</t>
  </si>
  <si>
    <t>双鹭药业</t>
  </si>
  <si>
    <t>002041.SZ</t>
  </si>
  <si>
    <t>登海种业</t>
  </si>
  <si>
    <t>002047.SZ</t>
  </si>
  <si>
    <t>宝鹰股份</t>
  </si>
  <si>
    <t>002048.SZ</t>
  </si>
  <si>
    <t>宁波华翔</t>
  </si>
  <si>
    <t>002050.SZ</t>
  </si>
  <si>
    <t>三花股份</t>
  </si>
  <si>
    <t>002052.SZ</t>
  </si>
  <si>
    <t>同洲电子</t>
  </si>
  <si>
    <t>002063.SZ</t>
  </si>
  <si>
    <t>远光软件</t>
  </si>
  <si>
    <t>002064.SZ</t>
  </si>
  <si>
    <t>华峰氨纶</t>
  </si>
  <si>
    <t>002067.SZ</t>
  </si>
  <si>
    <t>景兴纸业</t>
  </si>
  <si>
    <t>002073.SZ</t>
  </si>
  <si>
    <t>软控股份</t>
  </si>
  <si>
    <t>002075.SZ</t>
  </si>
  <si>
    <t>沙钢股份</t>
  </si>
  <si>
    <t>002078.SZ</t>
  </si>
  <si>
    <t>太阳纸业</t>
  </si>
  <si>
    <t>002085.SZ</t>
  </si>
  <si>
    <t>万丰奥威</t>
  </si>
  <si>
    <t>002089.SZ</t>
  </si>
  <si>
    <t>新海宜</t>
  </si>
  <si>
    <t>002093.SZ</t>
  </si>
  <si>
    <t>国脉科技</t>
  </si>
  <si>
    <t>002099.SZ</t>
  </si>
  <si>
    <t>海翔药业</t>
  </si>
  <si>
    <t>002104.SZ</t>
  </si>
  <si>
    <t>恒宝股份</t>
  </si>
  <si>
    <t>002121.SZ</t>
  </si>
  <si>
    <t>科陆电子</t>
  </si>
  <si>
    <t>002122.SZ</t>
  </si>
  <si>
    <t>天马股份</t>
  </si>
  <si>
    <t>002123.SZ</t>
  </si>
  <si>
    <t>002128.SZ</t>
  </si>
  <si>
    <t>露天煤业</t>
  </si>
  <si>
    <t>002130.SZ</t>
  </si>
  <si>
    <t>沃尔核材</t>
  </si>
  <si>
    <t>002131.SZ</t>
  </si>
  <si>
    <t>利欧股份</t>
  </si>
  <si>
    <t>002143.SZ</t>
  </si>
  <si>
    <t>印纪传媒</t>
  </si>
  <si>
    <t>002153.SZ</t>
  </si>
  <si>
    <t>石基信息</t>
  </si>
  <si>
    <t>002154.SZ</t>
  </si>
  <si>
    <t>报喜鸟</t>
  </si>
  <si>
    <t>002155.SZ</t>
  </si>
  <si>
    <t>湖南黄金</t>
  </si>
  <si>
    <t>002168.SZ</t>
  </si>
  <si>
    <t>深圳惠程</t>
  </si>
  <si>
    <t>002170.SZ</t>
  </si>
  <si>
    <t>芭田股份</t>
  </si>
  <si>
    <t>002174.SZ</t>
  </si>
  <si>
    <t>游族网络</t>
  </si>
  <si>
    <t>002177.SZ</t>
  </si>
  <si>
    <t>御银股份</t>
  </si>
  <si>
    <t>002178.SZ</t>
  </si>
  <si>
    <t>延华智能</t>
  </si>
  <si>
    <t>002183.SZ</t>
  </si>
  <si>
    <t>怡亚通</t>
  </si>
  <si>
    <t>002190.SZ</t>
  </si>
  <si>
    <t>成飞集成</t>
  </si>
  <si>
    <t>002191.SZ</t>
  </si>
  <si>
    <t>劲嘉股份</t>
  </si>
  <si>
    <t>002195.SZ</t>
  </si>
  <si>
    <t>二三四五</t>
  </si>
  <si>
    <t>002197.SZ</t>
  </si>
  <si>
    <t>证通电子</t>
  </si>
  <si>
    <t>002215.SZ</t>
  </si>
  <si>
    <t>诺普信</t>
  </si>
  <si>
    <t>002219.SZ</t>
  </si>
  <si>
    <t>恒康医疗</t>
  </si>
  <si>
    <t>002221.SZ</t>
  </si>
  <si>
    <t>东华能源</t>
  </si>
  <si>
    <t>002223.SZ</t>
  </si>
  <si>
    <t>鱼跃医疗</t>
  </si>
  <si>
    <t>002229.SZ</t>
  </si>
  <si>
    <t>鸿博股份</t>
  </si>
  <si>
    <t>002233.SZ</t>
  </si>
  <si>
    <t>塔牌集团</t>
  </si>
  <si>
    <t>002237.SZ</t>
  </si>
  <si>
    <t>恒邦股份</t>
  </si>
  <si>
    <t>002240.SZ</t>
  </si>
  <si>
    <t>威华股份</t>
  </si>
  <si>
    <t>002242.SZ</t>
  </si>
  <si>
    <t>九阳股份</t>
  </si>
  <si>
    <t>002244.SZ</t>
  </si>
  <si>
    <t>滨江集团</t>
  </si>
  <si>
    <t>002250.SZ</t>
  </si>
  <si>
    <t>联化科技</t>
  </si>
  <si>
    <t>002251.SZ</t>
  </si>
  <si>
    <t>步步高</t>
  </si>
  <si>
    <t>002252.SZ</t>
  </si>
  <si>
    <t>上海莱士</t>
  </si>
  <si>
    <t>002261.SZ</t>
  </si>
  <si>
    <t>拓维信息</t>
  </si>
  <si>
    <t>002262.SZ</t>
  </si>
  <si>
    <t>恩华药业</t>
  </si>
  <si>
    <t>002268.SZ</t>
  </si>
  <si>
    <t>卫士通</t>
  </si>
  <si>
    <t>002269.SZ</t>
  </si>
  <si>
    <t>美邦服饰</t>
  </si>
  <si>
    <t>002271.SZ</t>
  </si>
  <si>
    <t>东方雨虹</t>
  </si>
  <si>
    <t>002277.SZ</t>
  </si>
  <si>
    <t>友阿股份</t>
  </si>
  <si>
    <t>002280.SZ</t>
  </si>
  <si>
    <t>联络互动</t>
  </si>
  <si>
    <t>002285.SZ</t>
  </si>
  <si>
    <t>世联行</t>
  </si>
  <si>
    <t>002294.SZ</t>
  </si>
  <si>
    <t>信立泰</t>
  </si>
  <si>
    <t>002298.SZ</t>
  </si>
  <si>
    <t>中电鑫龙</t>
  </si>
  <si>
    <t>002299.SZ</t>
  </si>
  <si>
    <t>圣农发展</t>
  </si>
  <si>
    <t>002303.SZ</t>
  </si>
  <si>
    <t>美盈森</t>
  </si>
  <si>
    <t>002308.SZ</t>
  </si>
  <si>
    <t>威创股份</t>
  </si>
  <si>
    <t>002309.SZ</t>
  </si>
  <si>
    <t>中利科技</t>
  </si>
  <si>
    <t>002310.SZ</t>
  </si>
  <si>
    <t>东方园林</t>
  </si>
  <si>
    <t>002311.SZ</t>
  </si>
  <si>
    <t>海大集团</t>
  </si>
  <si>
    <t>002312.SZ</t>
  </si>
  <si>
    <t>三泰控股</t>
  </si>
  <si>
    <t>002317.SZ</t>
  </si>
  <si>
    <t>众生药业</t>
  </si>
  <si>
    <t>002318.SZ</t>
  </si>
  <si>
    <t>久立特材</t>
  </si>
  <si>
    <t>002326.SZ</t>
  </si>
  <si>
    <t>永太科技</t>
  </si>
  <si>
    <t>002339.SZ</t>
  </si>
  <si>
    <t>积成电子</t>
  </si>
  <si>
    <t>002342.SZ</t>
  </si>
  <si>
    <t>巨力索具</t>
  </si>
  <si>
    <t>002366.SZ</t>
  </si>
  <si>
    <t>台海核电</t>
  </si>
  <si>
    <t>002373.SZ</t>
  </si>
  <si>
    <t>千方科技</t>
  </si>
  <si>
    <t>002375.SZ</t>
  </si>
  <si>
    <t>亚厦股份</t>
  </si>
  <si>
    <t>002376.SZ</t>
  </si>
  <si>
    <t>新北洋</t>
  </si>
  <si>
    <t>002390.SZ</t>
  </si>
  <si>
    <t>信邦制药</t>
  </si>
  <si>
    <t>002396.SZ</t>
  </si>
  <si>
    <t>星网锐捷</t>
  </si>
  <si>
    <t>002399.SZ</t>
  </si>
  <si>
    <t>海普瑞</t>
  </si>
  <si>
    <t>002408.SZ</t>
  </si>
  <si>
    <t>齐翔腾达</t>
  </si>
  <si>
    <t>002410.SZ</t>
  </si>
  <si>
    <t>广联达</t>
  </si>
  <si>
    <t>002421.SZ</t>
  </si>
  <si>
    <t>达实智能</t>
  </si>
  <si>
    <t>002422.SZ</t>
  </si>
  <si>
    <t>科伦药业</t>
  </si>
  <si>
    <t>002424.SZ</t>
  </si>
  <si>
    <t>贵州百灵</t>
  </si>
  <si>
    <t>002426.SZ</t>
  </si>
  <si>
    <t>胜利精密</t>
  </si>
  <si>
    <t>002428.SZ</t>
  </si>
  <si>
    <t>云南锗业</t>
  </si>
  <si>
    <t>002429.SZ</t>
  </si>
  <si>
    <t>兆驰股份</t>
  </si>
  <si>
    <t>002431.SZ</t>
  </si>
  <si>
    <t>棕榈股份</t>
  </si>
  <si>
    <t>002432.SZ</t>
  </si>
  <si>
    <t>九安医疗</t>
  </si>
  <si>
    <t>002433.SZ</t>
  </si>
  <si>
    <t>太安堂</t>
  </si>
  <si>
    <t>002440.SZ</t>
  </si>
  <si>
    <t>闰土股份</t>
  </si>
  <si>
    <t>002444.SZ</t>
  </si>
  <si>
    <t>巨星科技</t>
  </si>
  <si>
    <t>002467.SZ</t>
  </si>
  <si>
    <t>二六三</t>
  </si>
  <si>
    <t>002470.SZ</t>
  </si>
  <si>
    <t>金正大</t>
  </si>
  <si>
    <t>002474.SZ</t>
  </si>
  <si>
    <t>榕基软件</t>
  </si>
  <si>
    <t>002477.SZ</t>
  </si>
  <si>
    <t>雏鹰农牧</t>
  </si>
  <si>
    <t>002480.SZ</t>
  </si>
  <si>
    <t>新筑股份</t>
  </si>
  <si>
    <t>002482.SZ</t>
  </si>
  <si>
    <t>广田集团</t>
  </si>
  <si>
    <t>002489.SZ</t>
  </si>
  <si>
    <t>浙江永强</t>
  </si>
  <si>
    <t>002491.SZ</t>
  </si>
  <si>
    <t>通鼎互联</t>
  </si>
  <si>
    <t>002493.SZ</t>
  </si>
  <si>
    <t>荣盛石化</t>
  </si>
  <si>
    <t>002498.SZ</t>
  </si>
  <si>
    <t>汉缆股份</t>
  </si>
  <si>
    <t>002501.SZ</t>
  </si>
  <si>
    <t>利源精制</t>
  </si>
  <si>
    <t>002505.SZ</t>
  </si>
  <si>
    <t>大康农业</t>
  </si>
  <si>
    <t>002508.SZ</t>
  </si>
  <si>
    <t>老板电器</t>
  </si>
  <si>
    <t>002522.SZ</t>
  </si>
  <si>
    <t>浙江众成</t>
  </si>
  <si>
    <t>002527.SZ</t>
  </si>
  <si>
    <t>新时达</t>
  </si>
  <si>
    <t>002540.SZ</t>
  </si>
  <si>
    <t>亚太科技</t>
  </si>
  <si>
    <t>002544.SZ</t>
  </si>
  <si>
    <t>杰赛科技</t>
  </si>
  <si>
    <t>002550.SZ</t>
  </si>
  <si>
    <t>千红制药</t>
  </si>
  <si>
    <t>002551.SZ</t>
  </si>
  <si>
    <t>尚荣医疗</t>
  </si>
  <si>
    <t>002556.SZ</t>
  </si>
  <si>
    <t>辉隆股份</t>
  </si>
  <si>
    <t>002563.SZ</t>
  </si>
  <si>
    <t>森马服饰</t>
  </si>
  <si>
    <t>002570.SZ</t>
  </si>
  <si>
    <t>贝因美</t>
  </si>
  <si>
    <t>002573.SZ</t>
  </si>
  <si>
    <t>清新环境</t>
  </si>
  <si>
    <t>002577.SZ</t>
  </si>
  <si>
    <t>雷柏科技</t>
  </si>
  <si>
    <t>002583.SZ</t>
  </si>
  <si>
    <t>海能达</t>
  </si>
  <si>
    <t>002588.SZ</t>
  </si>
  <si>
    <t>史丹利</t>
  </si>
  <si>
    <t>002595.SZ</t>
  </si>
  <si>
    <t>豪迈科技</t>
  </si>
  <si>
    <t>002603.SZ</t>
  </si>
  <si>
    <t>以岭药业</t>
  </si>
  <si>
    <t>002625.SZ</t>
  </si>
  <si>
    <t>龙生股份</t>
  </si>
  <si>
    <t>002630.SZ</t>
  </si>
  <si>
    <t>华西能源</t>
  </si>
  <si>
    <t>002642.SZ</t>
  </si>
  <si>
    <t>荣之联</t>
  </si>
  <si>
    <t>002649.SZ</t>
  </si>
  <si>
    <t>博彦科技</t>
  </si>
  <si>
    <t>002653.SZ</t>
  </si>
  <si>
    <t>海思科</t>
  </si>
  <si>
    <t>002657.SZ</t>
  </si>
  <si>
    <t>中科金财</t>
  </si>
  <si>
    <t>002658.SZ</t>
  </si>
  <si>
    <t>雪迪龙</t>
  </si>
  <si>
    <t>002663.SZ</t>
  </si>
  <si>
    <t>普邦园林</t>
  </si>
  <si>
    <t>002665.SZ</t>
  </si>
  <si>
    <t>首航节能</t>
  </si>
  <si>
    <t>002672.SZ</t>
  </si>
  <si>
    <t>东江环保</t>
  </si>
  <si>
    <t>002681.SZ</t>
  </si>
  <si>
    <t>奋达科技</t>
  </si>
  <si>
    <t>002690.SZ</t>
  </si>
  <si>
    <t>美亚光电</t>
  </si>
  <si>
    <t>002698.SZ</t>
  </si>
  <si>
    <t>博实股份</t>
  </si>
  <si>
    <t>002701.SZ</t>
  </si>
  <si>
    <t>奥瑞金</t>
  </si>
  <si>
    <t>002714.SZ</t>
  </si>
  <si>
    <t>牧原股份</t>
  </si>
  <si>
    <t>002773.SZ</t>
  </si>
  <si>
    <t>康弘药业</t>
  </si>
  <si>
    <t>300003.SZ</t>
  </si>
  <si>
    <t>乐普医疗</t>
  </si>
  <si>
    <t>300012.SZ</t>
  </si>
  <si>
    <t>华测检测</t>
  </si>
  <si>
    <t>300015.SZ</t>
  </si>
  <si>
    <t>爱尔眼科</t>
  </si>
  <si>
    <t>300026.SZ</t>
  </si>
  <si>
    <t>红日药业</t>
  </si>
  <si>
    <t>300034.SZ</t>
  </si>
  <si>
    <t>钢研高纳</t>
  </si>
  <si>
    <t>300068.SZ</t>
  </si>
  <si>
    <t>南都电源</t>
  </si>
  <si>
    <t>300074.SZ</t>
  </si>
  <si>
    <t>华平股份</t>
  </si>
  <si>
    <t>300075.SZ</t>
  </si>
  <si>
    <t>数字政通</t>
  </si>
  <si>
    <t>300090.SZ</t>
  </si>
  <si>
    <t>盛运环保</t>
  </si>
  <si>
    <t>300122.SZ</t>
  </si>
  <si>
    <t>智飞生物</t>
  </si>
  <si>
    <t>300142.SZ</t>
  </si>
  <si>
    <t>沃森生物</t>
  </si>
  <si>
    <t>300147.SZ</t>
  </si>
  <si>
    <t>香雪制药</t>
  </si>
  <si>
    <t>300156.SZ</t>
  </si>
  <si>
    <t>神雾环保</t>
  </si>
  <si>
    <t>300159.SZ</t>
  </si>
  <si>
    <t>新研股份</t>
  </si>
  <si>
    <t>300171.SZ</t>
  </si>
  <si>
    <t>东富龙</t>
  </si>
  <si>
    <t>300185.SZ</t>
  </si>
  <si>
    <t>通裕重工</t>
  </si>
  <si>
    <t>300197.SZ</t>
  </si>
  <si>
    <t>铁汉生态</t>
  </si>
  <si>
    <t>300199.SZ</t>
  </si>
  <si>
    <t>翰宇药业</t>
  </si>
  <si>
    <t>300202.SZ</t>
  </si>
  <si>
    <t>聚龙股份</t>
  </si>
  <si>
    <t>300203.SZ</t>
  </si>
  <si>
    <t>聚光科技</t>
  </si>
  <si>
    <t>300212.SZ</t>
  </si>
  <si>
    <t>易华录</t>
  </si>
  <si>
    <t>300228.SZ</t>
  </si>
  <si>
    <t>富瑞特装</t>
  </si>
  <si>
    <t>300238.SZ</t>
  </si>
  <si>
    <t>冠昊生物</t>
  </si>
  <si>
    <t>300257.SZ</t>
  </si>
  <si>
    <t>开山股份</t>
  </si>
  <si>
    <t>300267.SZ</t>
  </si>
  <si>
    <t>尔康制药</t>
  </si>
  <si>
    <t>300271.SZ</t>
  </si>
  <si>
    <t>华宇软件</t>
  </si>
  <si>
    <t>300288.SZ</t>
  </si>
  <si>
    <t>朗玛信息</t>
  </si>
  <si>
    <t>300316.SZ</t>
  </si>
  <si>
    <t>晶盛机电</t>
  </si>
  <si>
    <t>300324.SZ</t>
  </si>
  <si>
    <t>旋极信息</t>
  </si>
  <si>
    <t>300339.SZ</t>
  </si>
  <si>
    <t>润和软件</t>
  </si>
  <si>
    <t>300347.SZ</t>
  </si>
  <si>
    <t>泰格医药</t>
  </si>
  <si>
    <t>300367.SZ</t>
  </si>
  <si>
    <t>东方网力</t>
  </si>
  <si>
    <t>300369.SZ</t>
  </si>
  <si>
    <t>绿盟科技</t>
  </si>
  <si>
    <t xml:space="preserve"> </t>
    <phoneticPr fontId="1" type="noConversion"/>
  </si>
  <si>
    <t>164705.OF</t>
    <phoneticPr fontId="1" type="noConversion"/>
  </si>
  <si>
    <t>150028.SZ</t>
    <phoneticPr fontId="1" type="noConversion"/>
  </si>
  <si>
    <t>150291.SZ</t>
    <phoneticPr fontId="1" type="noConversion"/>
  </si>
  <si>
    <t>150152.SZ</t>
    <phoneticPr fontId="1" type="noConversion"/>
  </si>
  <si>
    <t>150203.SZ</t>
    <phoneticPr fontId="1" type="noConversion"/>
  </si>
  <si>
    <t>150259.SZ</t>
    <phoneticPr fontId="1" type="noConversion"/>
  </si>
  <si>
    <t>沪深300A</t>
    <phoneticPr fontId="1" type="noConversion"/>
  </si>
  <si>
    <t>500A</t>
    <phoneticPr fontId="1" type="noConversion"/>
  </si>
  <si>
    <r>
      <rPr>
        <sz val="9"/>
        <color theme="1"/>
        <rFont val="宋体"/>
        <family val="3"/>
        <charset val="134"/>
      </rPr>
      <t>沪深</t>
    </r>
    <r>
      <rPr>
        <sz val="9"/>
        <color theme="1"/>
        <rFont val="Arial"/>
        <family val="2"/>
      </rPr>
      <t>300B</t>
    </r>
    <phoneticPr fontId="1" type="noConversion"/>
  </si>
  <si>
    <t>500B</t>
    <phoneticPr fontId="1" type="noConversion"/>
  </si>
  <si>
    <t>150185.SZ</t>
    <phoneticPr fontId="1" type="noConversion"/>
  </si>
  <si>
    <t>环保B</t>
    <phoneticPr fontId="1" type="noConversion"/>
  </si>
  <si>
    <t>创业板A</t>
    <phoneticPr fontId="1" type="noConversion"/>
  </si>
  <si>
    <t>150153.SZ</t>
    <phoneticPr fontId="1" type="noConversion"/>
  </si>
  <si>
    <r>
      <rPr>
        <sz val="9"/>
        <color theme="1"/>
        <rFont val="宋体"/>
        <family val="3"/>
        <charset val="134"/>
      </rPr>
      <t>创业板</t>
    </r>
    <r>
      <rPr>
        <sz val="9"/>
        <color theme="1"/>
        <rFont val="Arial"/>
        <family val="2"/>
      </rPr>
      <t>B</t>
    </r>
    <phoneticPr fontId="1" type="noConversion"/>
  </si>
  <si>
    <t>150243.SZ</t>
    <phoneticPr fontId="1" type="noConversion"/>
  </si>
  <si>
    <r>
      <rPr>
        <sz val="9"/>
        <color theme="1"/>
        <rFont val="宋体"/>
        <family val="3"/>
        <charset val="134"/>
      </rPr>
      <t>创业</t>
    </r>
    <r>
      <rPr>
        <sz val="9"/>
        <color theme="1"/>
        <rFont val="Arial"/>
        <family val="2"/>
      </rPr>
      <t>A</t>
    </r>
    <phoneticPr fontId="1" type="noConversion"/>
  </si>
  <si>
    <t>150244.SZ</t>
    <phoneticPr fontId="1" type="noConversion"/>
  </si>
  <si>
    <r>
      <rPr>
        <sz val="9"/>
        <color theme="1"/>
        <rFont val="宋体"/>
        <family val="3"/>
        <charset val="134"/>
      </rPr>
      <t>创业</t>
    </r>
    <r>
      <rPr>
        <sz val="9"/>
        <color theme="1"/>
        <rFont val="Arial"/>
        <family val="2"/>
      </rPr>
      <t>B</t>
    </r>
    <phoneticPr fontId="1" type="noConversion"/>
  </si>
  <si>
    <t>150303.SZ</t>
    <phoneticPr fontId="1" type="noConversion"/>
  </si>
  <si>
    <r>
      <rPr>
        <sz val="9"/>
        <color theme="1"/>
        <rFont val="宋体"/>
        <family val="3"/>
        <charset val="134"/>
      </rPr>
      <t>创业股</t>
    </r>
    <r>
      <rPr>
        <sz val="9"/>
        <color theme="1"/>
        <rFont val="Arial"/>
        <family val="2"/>
      </rPr>
      <t>A</t>
    </r>
    <phoneticPr fontId="1" type="noConversion"/>
  </si>
  <si>
    <t>150304.SZ</t>
    <phoneticPr fontId="1" type="noConversion"/>
  </si>
  <si>
    <r>
      <rPr>
        <sz val="9"/>
        <color theme="1"/>
        <rFont val="宋体"/>
        <family val="3"/>
        <charset val="134"/>
      </rPr>
      <t>创业股</t>
    </r>
    <r>
      <rPr>
        <sz val="9"/>
        <color theme="1"/>
        <rFont val="Arial"/>
        <family val="2"/>
      </rPr>
      <t>B</t>
    </r>
    <phoneticPr fontId="1" type="noConversion"/>
  </si>
  <si>
    <t>399998.SZ</t>
    <phoneticPr fontId="1" type="noConversion"/>
  </si>
  <si>
    <t>000571.SZ</t>
  </si>
  <si>
    <t>新大洲A</t>
  </si>
  <si>
    <t>000723.SZ</t>
  </si>
  <si>
    <t>美锦能源</t>
  </si>
  <si>
    <t>000780.SZ</t>
  </si>
  <si>
    <t>平庄能源</t>
  </si>
  <si>
    <t>000835.SZ</t>
  </si>
  <si>
    <t>长城动漫</t>
  </si>
  <si>
    <t>000968.SZ</t>
  </si>
  <si>
    <t>*ST煤气</t>
  </si>
  <si>
    <t>600121.SH</t>
  </si>
  <si>
    <t>郑州煤电</t>
  </si>
  <si>
    <t>600123.SH</t>
  </si>
  <si>
    <t>兰花科创</t>
  </si>
  <si>
    <t>600157.SH</t>
  </si>
  <si>
    <t>永泰能源</t>
  </si>
  <si>
    <t>600188.SH</t>
  </si>
  <si>
    <t>兖州煤业</t>
  </si>
  <si>
    <t>600333.SH</t>
  </si>
  <si>
    <t>长春燃气</t>
  </si>
  <si>
    <t>600348.SH</t>
  </si>
  <si>
    <t>阳泉煤业</t>
  </si>
  <si>
    <t>600397.SH</t>
  </si>
  <si>
    <t>安源煤业</t>
  </si>
  <si>
    <t>600403.SH</t>
  </si>
  <si>
    <t>大有能源</t>
  </si>
  <si>
    <t>600508.SH</t>
  </si>
  <si>
    <t>上海能源</t>
  </si>
  <si>
    <t>600714.SH</t>
  </si>
  <si>
    <t>金瑞矿业</t>
  </si>
  <si>
    <t>600721.SH</t>
  </si>
  <si>
    <t>*ST百花</t>
  </si>
  <si>
    <t>600740.SH</t>
  </si>
  <si>
    <t>山西焦化</t>
  </si>
  <si>
    <t>600792.SH</t>
  </si>
  <si>
    <t>云煤能源</t>
  </si>
  <si>
    <t>600971.SH</t>
  </si>
  <si>
    <t>恒源煤电</t>
  </si>
  <si>
    <t>600997.SH</t>
  </si>
  <si>
    <t>开滦股份</t>
  </si>
  <si>
    <t>601001.SH</t>
  </si>
  <si>
    <t>大同煤业</t>
  </si>
  <si>
    <t>601011.SH</t>
  </si>
  <si>
    <t>宝泰隆</t>
  </si>
  <si>
    <t>601088.SH</t>
  </si>
  <si>
    <t>中国神华</t>
  </si>
  <si>
    <t>601101.SH</t>
  </si>
  <si>
    <t>昊华能源</t>
  </si>
  <si>
    <t>601225.SH</t>
  </si>
  <si>
    <t>陕西煤业</t>
  </si>
  <si>
    <t>601666.SH</t>
  </si>
  <si>
    <t>平煤股份</t>
  </si>
  <si>
    <t>601699.SH</t>
  </si>
  <si>
    <t>潞安环能</t>
  </si>
  <si>
    <t>150243.SZ</t>
    <phoneticPr fontId="1" type="noConversion"/>
  </si>
  <si>
    <t>150277.SZ</t>
    <phoneticPr fontId="1" type="noConversion"/>
  </si>
  <si>
    <t>300359.SZ</t>
  </si>
  <si>
    <t>全通教育</t>
  </si>
  <si>
    <t>300392.SZ</t>
  </si>
  <si>
    <t>腾信股份</t>
  </si>
  <si>
    <t>600373.SH</t>
  </si>
  <si>
    <t>中文传媒</t>
  </si>
  <si>
    <t>600804.SH</t>
  </si>
  <si>
    <t>鹏博士</t>
  </si>
  <si>
    <t>601098.SH</t>
  </si>
  <si>
    <t>中南传媒</t>
  </si>
  <si>
    <t>603000.SH</t>
  </si>
  <si>
    <t>人民网</t>
  </si>
  <si>
    <t>399965.SZ</t>
    <phoneticPr fontId="1" type="noConversion"/>
  </si>
  <si>
    <t>000631.SZ</t>
  </si>
  <si>
    <t>顺发恒业</t>
  </si>
  <si>
    <t>600048.SH</t>
  </si>
  <si>
    <t>保利地产</t>
  </si>
  <si>
    <t>600064.SH</t>
  </si>
  <si>
    <t>南京高科</t>
  </si>
  <si>
    <t>600067.SH</t>
  </si>
  <si>
    <t>冠城大通</t>
  </si>
  <si>
    <t>600094.SH</t>
  </si>
  <si>
    <t>大名城</t>
  </si>
  <si>
    <t>600158.SH</t>
  </si>
  <si>
    <t>中体产业</t>
  </si>
  <si>
    <t>600208.SH</t>
  </si>
  <si>
    <t>新湖中宝</t>
  </si>
  <si>
    <t>600240.SH</t>
  </si>
  <si>
    <t>华业资本</t>
  </si>
  <si>
    <t>600325.SH</t>
  </si>
  <si>
    <t>华发股份</t>
  </si>
  <si>
    <t>600340.SH</t>
  </si>
  <si>
    <t>华夏幸福</t>
  </si>
  <si>
    <t>600376.SH</t>
  </si>
  <si>
    <t>首开股份</t>
  </si>
  <si>
    <t>600383.SH</t>
  </si>
  <si>
    <t>金地集团</t>
  </si>
  <si>
    <t>600503.SH</t>
  </si>
  <si>
    <t>华丽家族</t>
  </si>
  <si>
    <t>600510.SH</t>
  </si>
  <si>
    <t>黑牡丹</t>
  </si>
  <si>
    <t>600649.SH</t>
  </si>
  <si>
    <t>城投控股</t>
  </si>
  <si>
    <t>600657.SH</t>
  </si>
  <si>
    <t>信达地产</t>
  </si>
  <si>
    <t>600736.SH</t>
  </si>
  <si>
    <t>苏州高新</t>
  </si>
  <si>
    <t>600743.SH</t>
  </si>
  <si>
    <t>华远地产</t>
  </si>
  <si>
    <t>600748.SH</t>
  </si>
  <si>
    <t>上实发展</t>
  </si>
  <si>
    <t>600823.SH</t>
  </si>
  <si>
    <t>世茂股份</t>
  </si>
  <si>
    <t>600895.SH</t>
  </si>
  <si>
    <t>张江高科</t>
  </si>
  <si>
    <t>150203.SZ</t>
    <phoneticPr fontId="1" type="noConversion"/>
  </si>
  <si>
    <t>鸿利智汇</t>
  </si>
  <si>
    <t>150277.SZ</t>
    <phoneticPr fontId="1" type="noConversion"/>
  </si>
  <si>
    <t>150205.SZ</t>
    <phoneticPr fontId="1" type="noConversion"/>
  </si>
  <si>
    <t>150130.SZ</t>
    <phoneticPr fontId="1" type="noConversion"/>
  </si>
  <si>
    <t>150223.SZ</t>
    <phoneticPr fontId="1" type="noConversion"/>
  </si>
  <si>
    <t>150213.SZ</t>
    <phoneticPr fontId="1" type="noConversion"/>
  </si>
  <si>
    <t>越秀金控</t>
  </si>
  <si>
    <t>同济堂</t>
  </si>
  <si>
    <t>150213.SZ</t>
    <phoneticPr fontId="1" type="noConversion"/>
  </si>
  <si>
    <t xml:space="preserve"> </t>
    <phoneticPr fontId="1" type="noConversion"/>
  </si>
  <si>
    <t>42w</t>
    <phoneticPr fontId="1" type="noConversion"/>
  </si>
  <si>
    <t>399970.SZ</t>
    <phoneticPr fontId="1" type="noConversion"/>
  </si>
  <si>
    <t>002117.SZ</t>
  </si>
  <si>
    <t>东港股份</t>
  </si>
  <si>
    <t>002325.SZ</t>
  </si>
  <si>
    <t>洪涛股份</t>
  </si>
  <si>
    <t>002707.SZ</t>
  </si>
  <si>
    <t>众信旅游</t>
  </si>
  <si>
    <t>300028.SZ</t>
  </si>
  <si>
    <t>金亚科技</t>
  </si>
  <si>
    <t>600060.SH</t>
  </si>
  <si>
    <t>海信电器</t>
  </si>
  <si>
    <t>600138.SH</t>
  </si>
  <si>
    <t>中青旅</t>
  </si>
  <si>
    <t>600271.SH</t>
  </si>
  <si>
    <t>航天信息</t>
  </si>
  <si>
    <t>600335.SH</t>
  </si>
  <si>
    <t>国机汽车</t>
  </si>
  <si>
    <t>600446.SH</t>
  </si>
  <si>
    <t>金证股份</t>
  </si>
  <si>
    <t>600570.SH</t>
  </si>
  <si>
    <t>恒生电子</t>
  </si>
  <si>
    <t>600588.SH</t>
  </si>
  <si>
    <t>用友网络</t>
  </si>
  <si>
    <t>600640.SH</t>
  </si>
  <si>
    <t>号百控股</t>
  </si>
  <si>
    <t>600718.SH</t>
  </si>
  <si>
    <t>东软集团</t>
  </si>
  <si>
    <t>600728.SH</t>
  </si>
  <si>
    <t>佳都科技</t>
  </si>
  <si>
    <t>600978.SH</t>
  </si>
  <si>
    <t>宜华生活</t>
  </si>
  <si>
    <t>600998.SH</t>
  </si>
  <si>
    <t>九州通</t>
  </si>
  <si>
    <t>603555.SH</t>
  </si>
  <si>
    <t>贵人鸟</t>
  </si>
  <si>
    <t>150273.SZ</t>
    <phoneticPr fontId="1" type="noConversion"/>
  </si>
  <si>
    <t>150274.SZ</t>
    <phoneticPr fontId="1" type="noConversion"/>
  </si>
  <si>
    <t>150018.SZ</t>
    <phoneticPr fontId="1" type="noConversion"/>
  </si>
  <si>
    <t>150221.SZ</t>
    <phoneticPr fontId="1" type="noConversion"/>
  </si>
  <si>
    <t>150205.SZ</t>
    <phoneticPr fontId="1" type="noConversion"/>
  </si>
  <si>
    <t>160630.OF</t>
    <phoneticPr fontId="1" type="noConversion"/>
  </si>
  <si>
    <t>150022.SZ</t>
    <phoneticPr fontId="1" type="noConversion"/>
  </si>
  <si>
    <t>150018.SZ</t>
    <phoneticPr fontId="1" type="noConversion"/>
  </si>
  <si>
    <t>梦网荣信</t>
  </si>
  <si>
    <t>150018.SZ</t>
    <phoneticPr fontId="1" type="noConversion"/>
  </si>
  <si>
    <t>150221.SZ</t>
    <phoneticPr fontId="1" type="noConversion"/>
  </si>
  <si>
    <t>150295.SZ</t>
    <phoneticPr fontId="1" type="noConversion"/>
  </si>
  <si>
    <t>150273.SZ</t>
    <phoneticPr fontId="1" type="noConversion"/>
  </si>
  <si>
    <t>150315.SZ</t>
    <phoneticPr fontId="1" type="noConversion"/>
  </si>
  <si>
    <t>海虹控股</t>
    <phoneticPr fontId="1" type="noConversion"/>
  </si>
  <si>
    <t>000552.SZ</t>
    <phoneticPr fontId="1" type="noConversion"/>
  </si>
  <si>
    <t>靖远煤电</t>
    <phoneticPr fontId="1" type="noConversion"/>
  </si>
  <si>
    <t>000002.SZ</t>
    <phoneticPr fontId="1" type="noConversion"/>
  </si>
  <si>
    <t>万科A</t>
    <phoneticPr fontId="1" type="noConversion"/>
  </si>
  <si>
    <t>000045.SZ</t>
    <phoneticPr fontId="1" type="noConversion"/>
  </si>
  <si>
    <t>深纺织A</t>
    <phoneticPr fontId="1" type="noConversion"/>
  </si>
  <si>
    <t>000001.SZ</t>
    <phoneticPr fontId="1" type="noConversion"/>
  </si>
  <si>
    <t>平安银行</t>
    <phoneticPr fontId="1" type="noConversion"/>
  </si>
  <si>
    <t>000568.SZ</t>
    <phoneticPr fontId="1" type="noConversion"/>
  </si>
  <si>
    <t>泸州老窖</t>
    <phoneticPr fontId="1" type="noConversion"/>
  </si>
  <si>
    <t>000009.SZ</t>
    <phoneticPr fontId="1" type="noConversion"/>
  </si>
  <si>
    <t>中国宝安</t>
    <phoneticPr fontId="1" type="noConversion"/>
  </si>
  <si>
    <t>000022.SZ</t>
    <phoneticPr fontId="1" type="noConversion"/>
  </si>
  <si>
    <t>深赤湾A</t>
    <phoneticPr fontId="1" type="noConversion"/>
  </si>
  <si>
    <t>300001.SZ</t>
    <phoneticPr fontId="1" type="noConversion"/>
  </si>
  <si>
    <t>特锐德</t>
    <phoneticPr fontId="1" type="noConversion"/>
  </si>
  <si>
    <t>000166.SZ</t>
    <phoneticPr fontId="1" type="noConversion"/>
  </si>
  <si>
    <t>申万宏源</t>
    <phoneticPr fontId="1" type="noConversion"/>
  </si>
  <si>
    <t>000006.SZ</t>
    <phoneticPr fontId="1" type="noConversion"/>
  </si>
  <si>
    <t>深振业A</t>
    <phoneticPr fontId="1" type="noConversion"/>
  </si>
  <si>
    <t>000503.SZ</t>
    <phoneticPr fontId="1" type="noConversion"/>
  </si>
</sst>
</file>

<file path=xl/styles.xml><?xml version="1.0" encoding="utf-8"?>
<styleSheet xmlns="http://schemas.openxmlformats.org/spreadsheetml/2006/main">
  <numFmts count="16">
    <numFmt numFmtId="44" formatCode="_ &quot;¥&quot;* #,##0.00_ ;_ &quot;¥&quot;* \-#,##0.00_ ;_ &quot;¥&quot;* &quot;-&quot;??_ ;_ @_ "/>
    <numFmt numFmtId="176" formatCode="_(* #,##0.00_);_(* \(#,##0.00\);_(* &quot;-&quot;??_);_(@_)"/>
    <numFmt numFmtId="177" formatCode="###,###,##0.0000"/>
    <numFmt numFmtId="178" formatCode="###,###,##0"/>
    <numFmt numFmtId="179" formatCode="_(* #,##0.000_);_(* \(#,##0.000\);_(* &quot;-&quot;??_);_(@_)"/>
    <numFmt numFmtId="180" formatCode="yyyy\-mm\-dd"/>
    <numFmt numFmtId="181" formatCode="_(* #,##0.0000_);_(* \(#,##0.0000\);_(* &quot;-&quot;??_);_(@_)"/>
    <numFmt numFmtId="182" formatCode="_(* #,##0_);_(* \(#,##0\);_(* &quot;-&quot;??_);_(@_)"/>
    <numFmt numFmtId="183" formatCode="000000"/>
    <numFmt numFmtId="184" formatCode="yyyy\-mm\-dd\ hh:mm"/>
    <numFmt numFmtId="185" formatCode="0.000"/>
    <numFmt numFmtId="186" formatCode="#,##0_ "/>
    <numFmt numFmtId="187" formatCode="0.00_ "/>
    <numFmt numFmtId="188" formatCode="0_ "/>
    <numFmt numFmtId="189" formatCode="###,###,##0.000"/>
    <numFmt numFmtId="190" formatCode="0;_耀"/>
  </numFmts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Arial"/>
      <family val="2"/>
    </font>
    <font>
      <sz val="9"/>
      <color theme="0"/>
      <name val="Arial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sz val="9"/>
      <color theme="0"/>
      <name val="宋体"/>
      <family val="3"/>
      <charset val="134"/>
    </font>
    <font>
      <b/>
      <sz val="9"/>
      <color indexed="81"/>
      <name val="Tahoma"/>
      <family val="2"/>
    </font>
    <font>
      <sz val="9"/>
      <color theme="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5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0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0" borderId="0"/>
    <xf numFmtId="0" fontId="23" fillId="0" borderId="0"/>
    <xf numFmtId="176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/>
    <xf numFmtId="0" fontId="2" fillId="10" borderId="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>
      <alignment vertical="center"/>
    </xf>
    <xf numFmtId="14" fontId="3" fillId="35" borderId="0" xfId="0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>
      <alignment vertical="center"/>
    </xf>
    <xf numFmtId="180" fontId="0" fillId="0" borderId="0" xfId="0" applyNumberFormat="1" applyAlignment="1">
      <alignment horizontal="right" vertical="center"/>
    </xf>
    <xf numFmtId="0" fontId="22" fillId="2" borderId="0" xfId="0" applyFont="1" applyFill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 wrapText="1"/>
    </xf>
    <xf numFmtId="0" fontId="3" fillId="36" borderId="0" xfId="0" applyFont="1" applyFill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10" fontId="3" fillId="3" borderId="0" xfId="2" applyNumberFormat="1" applyFont="1" applyFill="1" applyBorder="1" applyAlignment="1">
      <alignment horizontal="center" vertical="center"/>
    </xf>
    <xf numFmtId="182" fontId="3" fillId="3" borderId="0" xfId="1" applyNumberFormat="1" applyFont="1" applyFill="1" applyBorder="1" applyAlignment="1">
      <alignment horizontal="center" vertical="center"/>
    </xf>
    <xf numFmtId="177" fontId="3" fillId="3" borderId="0" xfId="1" applyNumberFormat="1" applyFont="1" applyFill="1" applyBorder="1" applyAlignment="1">
      <alignment horizontal="center" vertical="center"/>
    </xf>
    <xf numFmtId="177" fontId="3" fillId="3" borderId="0" xfId="2" applyNumberFormat="1" applyFont="1" applyFill="1" applyBorder="1" applyAlignment="1">
      <alignment horizontal="center" vertical="center"/>
    </xf>
    <xf numFmtId="176" fontId="3" fillId="3" borderId="0" xfId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184" fontId="0" fillId="0" borderId="0" xfId="0" applyNumberFormat="1">
      <alignment vertical="center"/>
    </xf>
    <xf numFmtId="185" fontId="0" fillId="0" borderId="0" xfId="0" applyNumberFormat="1" applyAlignment="1">
      <alignment horizontal="right" vertical="center"/>
    </xf>
    <xf numFmtId="185" fontId="0" fillId="0" borderId="0" xfId="0" applyNumberFormat="1">
      <alignment vertical="center"/>
    </xf>
    <xf numFmtId="0" fontId="0" fillId="0" borderId="0" xfId="0">
      <alignment vertical="center"/>
    </xf>
    <xf numFmtId="10" fontId="0" fillId="0" borderId="0" xfId="2" applyNumberFormat="1" applyFont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179" fontId="0" fillId="37" borderId="14" xfId="1" applyNumberFormat="1" applyFont="1" applyFill="1" applyBorder="1" applyAlignment="1">
      <alignment horizontal="center" vertical="center"/>
    </xf>
    <xf numFmtId="178" fontId="0" fillId="37" borderId="20" xfId="0" applyNumberFormat="1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179" fontId="0" fillId="37" borderId="0" xfId="1" applyNumberFormat="1" applyFont="1" applyFill="1" applyBorder="1" applyAlignment="1">
      <alignment horizontal="center" vertical="center"/>
    </xf>
    <xf numFmtId="178" fontId="0" fillId="37" borderId="10" xfId="0" applyNumberFormat="1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179" fontId="0" fillId="37" borderId="16" xfId="1" applyNumberFormat="1" applyFont="1" applyFill="1" applyBorder="1" applyAlignment="1">
      <alignment horizontal="center" vertical="center"/>
    </xf>
    <xf numFmtId="178" fontId="0" fillId="37" borderId="11" xfId="0" applyNumberFormat="1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179" fontId="0" fillId="38" borderId="14" xfId="1" applyNumberFormat="1" applyFont="1" applyFill="1" applyBorder="1" applyAlignment="1">
      <alignment horizontal="center" vertical="center"/>
    </xf>
    <xf numFmtId="178" fontId="0" fillId="38" borderId="20" xfId="0" applyNumberFormat="1" applyFill="1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179" fontId="0" fillId="38" borderId="0" xfId="1" applyNumberFormat="1" applyFont="1" applyFill="1" applyBorder="1" applyAlignment="1">
      <alignment horizontal="center" vertical="center"/>
    </xf>
    <xf numFmtId="178" fontId="0" fillId="38" borderId="10" xfId="0" applyNumberFormat="1" applyFill="1" applyBorder="1" applyAlignment="1">
      <alignment horizontal="center" vertical="center"/>
    </xf>
    <xf numFmtId="0" fontId="0" fillId="38" borderId="15" xfId="0" applyFill="1" applyBorder="1" applyAlignment="1">
      <alignment horizontal="center" vertical="center"/>
    </xf>
    <xf numFmtId="179" fontId="0" fillId="38" borderId="16" xfId="1" applyNumberFormat="1" applyFont="1" applyFill="1" applyBorder="1" applyAlignment="1">
      <alignment horizontal="center" vertical="center"/>
    </xf>
    <xf numFmtId="178" fontId="0" fillId="38" borderId="11" xfId="0" applyNumberFormat="1" applyFill="1" applyBorder="1" applyAlignment="1">
      <alignment horizontal="center" vertical="center"/>
    </xf>
    <xf numFmtId="186" fontId="3" fillId="3" borderId="0" xfId="1" applyNumberFormat="1" applyFont="1" applyFill="1" applyBorder="1" applyAlignment="1">
      <alignment horizontal="center" vertical="center"/>
    </xf>
    <xf numFmtId="179" fontId="3" fillId="3" borderId="0" xfId="1" applyNumberFormat="1" applyFont="1" applyFill="1" applyBorder="1" applyAlignment="1">
      <alignment horizontal="center" vertical="center"/>
    </xf>
    <xf numFmtId="0" fontId="22" fillId="2" borderId="17" xfId="0" applyFont="1" applyFill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 wrapText="1"/>
    </xf>
    <xf numFmtId="181" fontId="0" fillId="0" borderId="0" xfId="1" applyNumberFormat="1" applyFont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87" fontId="0" fillId="0" borderId="0" xfId="0" applyNumberFormat="1" applyAlignment="1">
      <alignment horizontal="center" vertical="center"/>
    </xf>
    <xf numFmtId="177" fontId="27" fillId="3" borderId="0" xfId="2" applyNumberFormat="1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187" fontId="0" fillId="0" borderId="0" xfId="0" applyNumberFormat="1" applyAlignment="1">
      <alignment horizontal="right" vertical="center"/>
    </xf>
    <xf numFmtId="188" fontId="0" fillId="0" borderId="0" xfId="0" applyNumberFormat="1" applyAlignment="1">
      <alignment horizontal="right" vertical="center"/>
    </xf>
    <xf numFmtId="188" fontId="0" fillId="0" borderId="0" xfId="0" applyNumberFormat="1">
      <alignment vertical="center"/>
    </xf>
    <xf numFmtId="10" fontId="0" fillId="0" borderId="0" xfId="2" applyNumberFormat="1" applyFont="1" applyAlignment="1">
      <alignment horizontal="right" vertical="center"/>
    </xf>
    <xf numFmtId="176" fontId="0" fillId="0" borderId="0" xfId="1" applyFont="1" applyAlignment="1">
      <alignment horizontal="right" vertical="center"/>
    </xf>
    <xf numFmtId="183" fontId="0" fillId="37" borderId="0" xfId="0" applyNumberFormat="1" applyFill="1" applyBorder="1" applyAlignment="1">
      <alignment horizontal="right" vertical="center"/>
    </xf>
    <xf numFmtId="189" fontId="0" fillId="37" borderId="10" xfId="0" applyNumberFormat="1" applyFill="1" applyBorder="1" applyAlignment="1">
      <alignment horizontal="right" vertical="center"/>
    </xf>
    <xf numFmtId="0" fontId="0" fillId="38" borderId="12" xfId="0" applyNumberFormat="1" applyFill="1" applyBorder="1" applyAlignment="1">
      <alignment horizontal="right" vertical="center"/>
    </xf>
    <xf numFmtId="183" fontId="0" fillId="38" borderId="0" xfId="0" applyNumberFormat="1" applyFill="1" applyBorder="1" applyAlignment="1">
      <alignment horizontal="right" vertical="center"/>
    </xf>
    <xf numFmtId="189" fontId="0" fillId="38" borderId="10" xfId="0" applyNumberFormat="1" applyFill="1" applyBorder="1" applyAlignment="1">
      <alignment horizontal="right" vertical="center"/>
    </xf>
    <xf numFmtId="188" fontId="0" fillId="39" borderId="0" xfId="0" applyNumberFormat="1" applyFill="1" applyBorder="1" applyAlignment="1">
      <alignment horizontal="right" vertical="center"/>
    </xf>
    <xf numFmtId="181" fontId="0" fillId="39" borderId="0" xfId="1" applyNumberFormat="1" applyFont="1" applyFill="1" applyBorder="1" applyAlignment="1">
      <alignment horizontal="right" vertical="center"/>
    </xf>
    <xf numFmtId="10" fontId="0" fillId="39" borderId="0" xfId="2" applyNumberFormat="1" applyFont="1" applyFill="1" applyBorder="1" applyAlignment="1">
      <alignment horizontal="right" vertical="center"/>
    </xf>
    <xf numFmtId="9" fontId="0" fillId="39" borderId="0" xfId="2" applyFont="1" applyFill="1" applyBorder="1" applyAlignment="1">
      <alignment horizontal="right" vertical="center"/>
    </xf>
    <xf numFmtId="10" fontId="3" fillId="3" borderId="21" xfId="2" applyNumberFormat="1" applyFont="1" applyFill="1" applyBorder="1" applyAlignment="1">
      <alignment horizontal="center" vertical="center"/>
    </xf>
    <xf numFmtId="10" fontId="3" fillId="3" borderId="22" xfId="2" applyNumberFormat="1" applyFont="1" applyFill="1" applyBorder="1" applyAlignment="1">
      <alignment horizontal="center" vertical="center"/>
    </xf>
    <xf numFmtId="10" fontId="3" fillId="3" borderId="23" xfId="2" applyNumberFormat="1" applyFont="1" applyFill="1" applyBorder="1" applyAlignment="1">
      <alignment horizontal="center" vertical="center"/>
    </xf>
    <xf numFmtId="188" fontId="0" fillId="40" borderId="22" xfId="0" applyNumberFormat="1" applyFill="1" applyBorder="1" applyAlignment="1">
      <alignment horizontal="right" vertical="center"/>
    </xf>
    <xf numFmtId="177" fontId="3" fillId="37" borderId="0" xfId="2" applyNumberFormat="1" applyFont="1" applyFill="1" applyBorder="1" applyAlignment="1">
      <alignment horizontal="center" vertical="center"/>
    </xf>
    <xf numFmtId="179" fontId="3" fillId="37" borderId="0" xfId="1" applyNumberFormat="1" applyFont="1" applyFill="1" applyBorder="1" applyAlignment="1">
      <alignment horizontal="center" vertical="center"/>
    </xf>
    <xf numFmtId="10" fontId="3" fillId="37" borderId="0" xfId="2" applyNumberFormat="1" applyFont="1" applyFill="1" applyBorder="1" applyAlignment="1">
      <alignment horizontal="center" vertical="center"/>
    </xf>
    <xf numFmtId="176" fontId="3" fillId="37" borderId="0" xfId="1" applyFont="1" applyFill="1" applyBorder="1" applyAlignment="1">
      <alignment horizontal="center" vertical="center"/>
    </xf>
    <xf numFmtId="186" fontId="3" fillId="37" borderId="0" xfId="1" applyNumberFormat="1" applyFont="1" applyFill="1" applyBorder="1" applyAlignment="1">
      <alignment horizontal="center" vertical="center"/>
    </xf>
    <xf numFmtId="49" fontId="3" fillId="38" borderId="0" xfId="0" applyNumberFormat="1" applyFont="1" applyFill="1" applyBorder="1" applyAlignment="1">
      <alignment horizontal="center" vertical="center"/>
    </xf>
    <xf numFmtId="177" fontId="3" fillId="38" borderId="0" xfId="2" applyNumberFormat="1" applyFont="1" applyFill="1" applyBorder="1" applyAlignment="1">
      <alignment horizontal="center" vertical="center"/>
    </xf>
    <xf numFmtId="10" fontId="3" fillId="38" borderId="0" xfId="2" applyNumberFormat="1" applyFont="1" applyFill="1" applyBorder="1" applyAlignment="1">
      <alignment horizontal="center" vertical="center"/>
    </xf>
    <xf numFmtId="177" fontId="3" fillId="37" borderId="13" xfId="2" applyNumberFormat="1" applyFont="1" applyFill="1" applyBorder="1" applyAlignment="1">
      <alignment horizontal="center" vertical="center"/>
    </xf>
    <xf numFmtId="177" fontId="3" fillId="37" borderId="14" xfId="2" applyNumberFormat="1" applyFont="1" applyFill="1" applyBorder="1" applyAlignment="1">
      <alignment horizontal="center" vertical="center"/>
    </xf>
    <xf numFmtId="179" fontId="3" fillId="37" borderId="14" xfId="1" applyNumberFormat="1" applyFont="1" applyFill="1" applyBorder="1" applyAlignment="1">
      <alignment horizontal="center" vertical="center"/>
    </xf>
    <xf numFmtId="10" fontId="3" fillId="37" borderId="14" xfId="2" applyNumberFormat="1" applyFont="1" applyFill="1" applyBorder="1" applyAlignment="1">
      <alignment horizontal="center" vertical="center"/>
    </xf>
    <xf numFmtId="176" fontId="3" fillId="37" borderId="14" xfId="1" applyFont="1" applyFill="1" applyBorder="1" applyAlignment="1">
      <alignment horizontal="center" vertical="center"/>
    </xf>
    <xf numFmtId="186" fontId="3" fillId="37" borderId="14" xfId="1" applyNumberFormat="1" applyFont="1" applyFill="1" applyBorder="1" applyAlignment="1">
      <alignment horizontal="center" vertical="center"/>
    </xf>
    <xf numFmtId="182" fontId="3" fillId="37" borderId="20" xfId="1" applyNumberFormat="1" applyFont="1" applyFill="1" applyBorder="1" applyAlignment="1">
      <alignment horizontal="center" vertical="center"/>
    </xf>
    <xf numFmtId="177" fontId="3" fillId="37" borderId="12" xfId="2" applyNumberFormat="1" applyFont="1" applyFill="1" applyBorder="1" applyAlignment="1">
      <alignment horizontal="center" vertical="center"/>
    </xf>
    <xf numFmtId="182" fontId="3" fillId="37" borderId="10" xfId="1" applyNumberFormat="1" applyFont="1" applyFill="1" applyBorder="1" applyAlignment="1">
      <alignment horizontal="center" vertical="center"/>
    </xf>
    <xf numFmtId="177" fontId="3" fillId="37" borderId="15" xfId="2" applyNumberFormat="1" applyFont="1" applyFill="1" applyBorder="1" applyAlignment="1">
      <alignment horizontal="center" vertical="center"/>
    </xf>
    <xf numFmtId="177" fontId="3" fillId="37" borderId="16" xfId="2" applyNumberFormat="1" applyFont="1" applyFill="1" applyBorder="1" applyAlignment="1">
      <alignment horizontal="center" vertical="center"/>
    </xf>
    <xf numFmtId="179" fontId="3" fillId="37" borderId="16" xfId="1" applyNumberFormat="1" applyFont="1" applyFill="1" applyBorder="1" applyAlignment="1">
      <alignment horizontal="center" vertical="center"/>
    </xf>
    <xf numFmtId="10" fontId="3" fillId="37" borderId="16" xfId="2" applyNumberFormat="1" applyFont="1" applyFill="1" applyBorder="1" applyAlignment="1">
      <alignment horizontal="center" vertical="center"/>
    </xf>
    <xf numFmtId="176" fontId="3" fillId="37" borderId="16" xfId="1" applyFont="1" applyFill="1" applyBorder="1" applyAlignment="1">
      <alignment horizontal="center" vertical="center"/>
    </xf>
    <xf numFmtId="186" fontId="3" fillId="37" borderId="16" xfId="1" applyNumberFormat="1" applyFont="1" applyFill="1" applyBorder="1" applyAlignment="1">
      <alignment horizontal="center" vertical="center"/>
    </xf>
    <xf numFmtId="182" fontId="3" fillId="37" borderId="11" xfId="1" applyNumberFormat="1" applyFont="1" applyFill="1" applyBorder="1" applyAlignment="1">
      <alignment horizontal="center" vertical="center"/>
    </xf>
    <xf numFmtId="49" fontId="3" fillId="38" borderId="13" xfId="0" applyNumberFormat="1" applyFont="1" applyFill="1" applyBorder="1" applyAlignment="1">
      <alignment horizontal="center" vertical="center"/>
    </xf>
    <xf numFmtId="177" fontId="3" fillId="38" borderId="14" xfId="2" applyNumberFormat="1" applyFont="1" applyFill="1" applyBorder="1" applyAlignment="1">
      <alignment horizontal="center" vertical="center"/>
    </xf>
    <xf numFmtId="10" fontId="3" fillId="38" borderId="14" xfId="2" applyNumberFormat="1" applyFont="1" applyFill="1" applyBorder="1" applyAlignment="1">
      <alignment horizontal="center" vertical="center"/>
    </xf>
    <xf numFmtId="182" fontId="3" fillId="38" borderId="20" xfId="1" applyNumberFormat="1" applyFont="1" applyFill="1" applyBorder="1" applyAlignment="1">
      <alignment horizontal="center" vertical="center"/>
    </xf>
    <xf numFmtId="49" fontId="3" fillId="38" borderId="12" xfId="0" applyNumberFormat="1" applyFont="1" applyFill="1" applyBorder="1" applyAlignment="1">
      <alignment horizontal="center" vertical="center"/>
    </xf>
    <xf numFmtId="182" fontId="3" fillId="38" borderId="10" xfId="1" applyNumberFormat="1" applyFont="1" applyFill="1" applyBorder="1" applyAlignment="1">
      <alignment horizontal="center" vertical="center"/>
    </xf>
    <xf numFmtId="49" fontId="3" fillId="38" borderId="15" xfId="0" applyNumberFormat="1" applyFont="1" applyFill="1" applyBorder="1" applyAlignment="1">
      <alignment horizontal="center" vertical="center"/>
    </xf>
    <xf numFmtId="177" fontId="3" fillId="38" borderId="16" xfId="2" applyNumberFormat="1" applyFont="1" applyFill="1" applyBorder="1" applyAlignment="1">
      <alignment horizontal="center" vertical="center"/>
    </xf>
    <xf numFmtId="10" fontId="3" fillId="38" borderId="16" xfId="2" applyNumberFormat="1" applyFont="1" applyFill="1" applyBorder="1" applyAlignment="1">
      <alignment horizontal="center" vertical="center"/>
    </xf>
    <xf numFmtId="182" fontId="3" fillId="38" borderId="11" xfId="1" applyNumberFormat="1" applyFont="1" applyFill="1" applyBorder="1" applyAlignment="1">
      <alignment horizontal="center" vertical="center"/>
    </xf>
    <xf numFmtId="184" fontId="29" fillId="37" borderId="12" xfId="54" applyNumberFormat="1" applyFill="1" applyBorder="1" applyAlignment="1" applyProtection="1">
      <alignment horizontal="right" vertical="center"/>
    </xf>
    <xf numFmtId="0" fontId="29" fillId="0" borderId="0" xfId="54" applyAlignment="1" applyProtection="1">
      <alignment horizontal="center" vertical="center"/>
    </xf>
    <xf numFmtId="182" fontId="3" fillId="38" borderId="12" xfId="1" applyNumberFormat="1" applyFont="1" applyFill="1" applyBorder="1" applyAlignment="1">
      <alignment horizontal="center" vertical="center"/>
    </xf>
    <xf numFmtId="177" fontId="27" fillId="37" borderId="0" xfId="2" applyNumberFormat="1" applyFont="1" applyFill="1" applyBorder="1" applyAlignment="1">
      <alignment horizontal="center" vertical="center"/>
    </xf>
    <xf numFmtId="177" fontId="27" fillId="38" borderId="0" xfId="2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77" fontId="0" fillId="39" borderId="10" xfId="0" applyNumberFormat="1" applyFill="1" applyBorder="1">
      <alignment vertical="center"/>
    </xf>
    <xf numFmtId="188" fontId="0" fillId="41" borderId="0" xfId="0" applyNumberFormat="1" applyFill="1" applyBorder="1" applyAlignment="1">
      <alignment horizontal="right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3" fillId="41" borderId="22" xfId="2" applyNumberFormat="1" applyFont="1" applyFill="1" applyBorder="1" applyAlignment="1">
      <alignment horizontal="center" vertical="center"/>
    </xf>
    <xf numFmtId="44" fontId="4" fillId="0" borderId="0" xfId="0" applyNumberFormat="1" applyFont="1" applyAlignment="1">
      <alignment horizontal="right" vertical="center"/>
    </xf>
    <xf numFmtId="10" fontId="0" fillId="41" borderId="0" xfId="2" applyNumberFormat="1" applyFont="1" applyFill="1">
      <alignment vertical="center"/>
    </xf>
    <xf numFmtId="49" fontId="0" fillId="0" borderId="0" xfId="0" applyNumberFormat="1" applyFill="1" applyAlignment="1">
      <alignment horizontal="right" vertical="center"/>
    </xf>
    <xf numFmtId="188" fontId="0" fillId="42" borderId="0" xfId="0" applyNumberFormat="1" applyFill="1" applyBorder="1" applyAlignment="1">
      <alignment horizontal="right" vertical="center"/>
    </xf>
    <xf numFmtId="44" fontId="0" fillId="0" borderId="0" xfId="0" applyNumberFormat="1">
      <alignment vertical="center"/>
    </xf>
    <xf numFmtId="0" fontId="0" fillId="41" borderId="15" xfId="0" applyFill="1" applyBorder="1" applyAlignment="1">
      <alignment horizontal="center" vertical="center"/>
    </xf>
    <xf numFmtId="179" fontId="0" fillId="41" borderId="16" xfId="1" applyNumberFormat="1" applyFont="1" applyFill="1" applyBorder="1" applyAlignment="1">
      <alignment horizontal="center" vertical="center"/>
    </xf>
    <xf numFmtId="178" fontId="0" fillId="41" borderId="11" xfId="0" applyNumberFormat="1" applyFill="1" applyBorder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13" xfId="0" applyFill="1" applyBorder="1" applyAlignment="1">
      <alignment horizontal="center" vertical="center"/>
    </xf>
    <xf numFmtId="179" fontId="0" fillId="41" borderId="14" xfId="1" applyNumberFormat="1" applyFont="1" applyFill="1" applyBorder="1" applyAlignment="1">
      <alignment horizontal="center" vertical="center"/>
    </xf>
    <xf numFmtId="178" fontId="0" fillId="41" borderId="20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90" fontId="0" fillId="0" borderId="0" xfId="0" applyNumberFormat="1">
      <alignment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83" fontId="0" fillId="41" borderId="0" xfId="0" applyNumberFormat="1" applyFill="1" applyBorder="1" applyAlignment="1">
      <alignment horizontal="right" vertical="center"/>
    </xf>
    <xf numFmtId="0" fontId="20" fillId="43" borderId="0" xfId="0" applyFont="1" applyFill="1">
      <alignment vertical="center"/>
    </xf>
    <xf numFmtId="0" fontId="0" fillId="44" borderId="0" xfId="0" applyFill="1">
      <alignment vertical="center"/>
    </xf>
    <xf numFmtId="177" fontId="0" fillId="44" borderId="0" xfId="0" applyNumberFormat="1" applyFill="1">
      <alignment vertical="center"/>
    </xf>
    <xf numFmtId="0" fontId="0" fillId="45" borderId="0" xfId="0" applyFill="1">
      <alignment vertical="center"/>
    </xf>
    <xf numFmtId="14" fontId="0" fillId="45" borderId="0" xfId="0" applyNumberFormat="1" applyFill="1">
      <alignment vertical="center"/>
    </xf>
    <xf numFmtId="0" fontId="0" fillId="41" borderId="12" xfId="0" applyNumberFormat="1" applyFill="1" applyBorder="1" applyAlignment="1">
      <alignment horizontal="right" vertical="center"/>
    </xf>
    <xf numFmtId="189" fontId="0" fillId="41" borderId="10" xfId="0" applyNumberFormat="1" applyFill="1" applyBorder="1" applyAlignment="1">
      <alignment horizontal="right" vertical="center"/>
    </xf>
    <xf numFmtId="49" fontId="3" fillId="37" borderId="14" xfId="2" applyNumberFormat="1" applyFont="1" applyFill="1" applyBorder="1" applyAlignment="1">
      <alignment horizontal="right" vertical="center"/>
    </xf>
    <xf numFmtId="49" fontId="3" fillId="37" borderId="13" xfId="2" applyNumberFormat="1" applyFont="1" applyFill="1" applyBorder="1" applyAlignment="1">
      <alignment horizontal="right" vertical="center"/>
    </xf>
    <xf numFmtId="0" fontId="0" fillId="41" borderId="0" xfId="0" applyFill="1">
      <alignment vertical="center"/>
    </xf>
    <xf numFmtId="177" fontId="0" fillId="41" borderId="0" xfId="0" applyNumberFormat="1" applyFill="1">
      <alignment vertical="center"/>
    </xf>
    <xf numFmtId="10" fontId="3" fillId="41" borderId="0" xfId="2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41" borderId="0" xfId="0" applyNumberFormat="1" applyFill="1">
      <alignment vertical="center"/>
    </xf>
    <xf numFmtId="180" fontId="0" fillId="41" borderId="0" xfId="0" applyNumberFormat="1" applyFill="1" applyAlignment="1">
      <alignment horizontal="right" vertical="center"/>
    </xf>
    <xf numFmtId="183" fontId="0" fillId="46" borderId="0" xfId="0" applyNumberFormat="1" applyFill="1" applyBorder="1" applyAlignment="1">
      <alignment horizontal="right" vertical="center"/>
    </xf>
    <xf numFmtId="188" fontId="0" fillId="46" borderId="0" xfId="0" applyNumberFormat="1" applyFill="1" applyBorder="1" applyAlignment="1">
      <alignment horizontal="right" vertical="center"/>
    </xf>
    <xf numFmtId="10" fontId="0" fillId="0" borderId="0" xfId="0" applyNumberFormat="1">
      <alignment vertical="center"/>
    </xf>
    <xf numFmtId="181" fontId="0" fillId="0" borderId="0" xfId="1" applyNumberFormat="1" applyFont="1">
      <alignment vertical="center"/>
    </xf>
    <xf numFmtId="58" fontId="0" fillId="0" borderId="0" xfId="0" applyNumberFormat="1">
      <alignment vertical="center"/>
    </xf>
    <xf numFmtId="10" fontId="3" fillId="41" borderId="21" xfId="2" applyNumberFormat="1" applyFont="1" applyFill="1" applyBorder="1" applyAlignment="1">
      <alignment horizontal="center" vertical="center"/>
    </xf>
    <xf numFmtId="184" fontId="29" fillId="41" borderId="12" xfId="54" applyNumberFormat="1" applyFill="1" applyBorder="1" applyAlignment="1" applyProtection="1">
      <alignment horizontal="right" vertical="center"/>
    </xf>
    <xf numFmtId="181" fontId="0" fillId="41" borderId="0" xfId="1" applyNumberFormat="1" applyFont="1" applyFill="1" applyBorder="1" applyAlignment="1">
      <alignment horizontal="right" vertical="center"/>
    </xf>
    <xf numFmtId="10" fontId="0" fillId="41" borderId="0" xfId="2" applyNumberFormat="1" applyFont="1" applyFill="1" applyBorder="1" applyAlignment="1">
      <alignment horizontal="right" vertical="center"/>
    </xf>
    <xf numFmtId="9" fontId="0" fillId="41" borderId="0" xfId="2" applyFont="1" applyFill="1" applyBorder="1" applyAlignment="1">
      <alignment horizontal="right" vertical="center"/>
    </xf>
    <xf numFmtId="177" fontId="0" fillId="41" borderId="10" xfId="0" applyNumberFormat="1" applyFill="1" applyBorder="1">
      <alignment vertical="center"/>
    </xf>
    <xf numFmtId="177" fontId="3" fillId="0" borderId="0" xfId="2" applyNumberFormat="1" applyFont="1" applyFill="1" applyBorder="1" applyAlignment="1">
      <alignment horizontal="center" vertical="center"/>
    </xf>
    <xf numFmtId="179" fontId="3" fillId="0" borderId="0" xfId="1" applyNumberFormat="1" applyFont="1" applyFill="1" applyBorder="1" applyAlignment="1">
      <alignment horizontal="center" vertical="center"/>
    </xf>
    <xf numFmtId="10" fontId="3" fillId="0" borderId="0" xfId="2" applyNumberFormat="1" applyFont="1" applyFill="1" applyBorder="1" applyAlignment="1">
      <alignment horizontal="center" vertical="center"/>
    </xf>
    <xf numFmtId="176" fontId="3" fillId="0" borderId="0" xfId="1" applyFont="1" applyFill="1" applyBorder="1" applyAlignment="1">
      <alignment horizontal="center" vertical="center"/>
    </xf>
    <xf numFmtId="186" fontId="3" fillId="0" borderId="0" xfId="1" applyNumberFormat="1" applyFont="1" applyFill="1" applyBorder="1" applyAlignment="1">
      <alignment horizontal="center" vertical="center"/>
    </xf>
    <xf numFmtId="182" fontId="3" fillId="0" borderId="10" xfId="1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82" fontId="3" fillId="0" borderId="0" xfId="1" applyNumberFormat="1" applyFont="1" applyFill="1" applyBorder="1" applyAlignment="1">
      <alignment horizontal="center" vertical="center"/>
    </xf>
    <xf numFmtId="177" fontId="3" fillId="0" borderId="0" xfId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7" fontId="27" fillId="0" borderId="0" xfId="2" applyNumberFormat="1" applyFont="1" applyFill="1" applyBorder="1" applyAlignment="1">
      <alignment horizontal="center" vertical="center"/>
    </xf>
    <xf numFmtId="179" fontId="0" fillId="41" borderId="0" xfId="1" applyNumberFormat="1" applyFont="1" applyFill="1" applyBorder="1" applyAlignment="1">
      <alignment horizontal="center" vertical="center"/>
    </xf>
    <xf numFmtId="178" fontId="0" fillId="41" borderId="10" xfId="0" applyNumberFormat="1" applyFill="1" applyBorder="1" applyAlignment="1">
      <alignment horizontal="center" vertical="center"/>
    </xf>
  </cellXfs>
  <cellStyles count="55">
    <cellStyle name="20% - 强调文字颜色 1" xfId="22" builtinId="30" customBuiltin="1"/>
    <cellStyle name="20% - 强调文字颜色 2" xfId="26" builtinId="34" customBuiltin="1"/>
    <cellStyle name="20% - 强调文字颜色 3" xfId="30" builtinId="38" customBuiltin="1"/>
    <cellStyle name="20% - 强调文字颜色 4" xfId="34" builtinId="42" customBuiltin="1"/>
    <cellStyle name="20% - 强调文字颜色 5" xfId="38" builtinId="46" customBuiltin="1"/>
    <cellStyle name="20% - 强调文字颜色 6" xfId="42" builtinId="50" customBuiltin="1"/>
    <cellStyle name="40% - 强调文字颜色 1" xfId="23" builtinId="31" customBuiltin="1"/>
    <cellStyle name="40% - 强调文字颜色 2" xfId="27" builtinId="35" customBuiltin="1"/>
    <cellStyle name="40% - 强调文字颜色 3" xfId="31" builtinId="39" customBuiltin="1"/>
    <cellStyle name="40% - 强调文字颜色 4" xfId="35" builtinId="43" customBuiltin="1"/>
    <cellStyle name="40% - 强调文字颜色 5" xfId="39" builtinId="47" customBuiltin="1"/>
    <cellStyle name="40% - 强调文字颜色 6" xfId="43" builtinId="51" customBuiltin="1"/>
    <cellStyle name="60% - 强调文字颜色 1" xfId="24" builtinId="32" customBuiltin="1"/>
    <cellStyle name="60% - 强调文字颜色 2" xfId="28" builtinId="36" customBuiltin="1"/>
    <cellStyle name="60% - 强调文字颜色 3" xfId="32" builtinId="40" customBuiltin="1"/>
    <cellStyle name="60% - 强调文字颜色 4" xfId="36" builtinId="44" customBuiltin="1"/>
    <cellStyle name="60% - 强调文字颜色 5" xfId="40" builtinId="48" customBuiltin="1"/>
    <cellStyle name="60% - 强调文字颜色 6" xfId="44" builtinId="52" customBuiltin="1"/>
    <cellStyle name="Comma 2" xfId="47"/>
    <cellStyle name="Normal 2" xfId="45"/>
    <cellStyle name="Normal 3" xfId="46"/>
    <cellStyle name="Percent 2" xfId="48"/>
    <cellStyle name="Title 2" xfId="49"/>
    <cellStyle name="百分比" xfId="2" builtinId="5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标题 5" xfId="53"/>
    <cellStyle name="差" xfId="10" builtinId="27" customBuiltin="1"/>
    <cellStyle name="常规" xfId="0" builtinId="0"/>
    <cellStyle name="常规 15" xfId="3"/>
    <cellStyle name="常规 2" xfId="50"/>
    <cellStyle name="超链接" xfId="54" builtinId="8"/>
    <cellStyle name="超链接 2" xfId="52"/>
    <cellStyle name="好" xfId="9" builtinId="26" customBuiltin="1"/>
    <cellStyle name="汇总" xfId="20" builtinId="25" customBuiltin="1"/>
    <cellStyle name="计算" xfId="14" builtinId="22" customBuiltin="1"/>
    <cellStyle name="检查单元格" xfId="16" builtinId="23" customBuiltin="1"/>
    <cellStyle name="解释性文本" xfId="19" builtinId="53" customBuiltin="1"/>
    <cellStyle name="警告文本" xfId="17" builtinId="11" customBuiltin="1"/>
    <cellStyle name="链接单元格" xfId="15" builtinId="24" customBuiltin="1"/>
    <cellStyle name="千位分隔" xfId="1" builtinId="3"/>
    <cellStyle name="强调文字颜色 1" xfId="21" builtinId="29" customBuiltin="1"/>
    <cellStyle name="强调文字颜色 2" xfId="25" builtinId="33" customBuiltin="1"/>
    <cellStyle name="强调文字颜色 3" xfId="29" builtinId="37" customBuiltin="1"/>
    <cellStyle name="强调文字颜色 4" xfId="33" builtinId="41" customBuiltin="1"/>
    <cellStyle name="强调文字颜色 5" xfId="37" builtinId="45" customBuiltin="1"/>
    <cellStyle name="强调文字颜色 6" xfId="41" builtinId="49" customBuiltin="1"/>
    <cellStyle name="适中" xfId="11" builtinId="28" customBuiltin="1"/>
    <cellStyle name="输出" xfId="13" builtinId="21" customBuiltin="1"/>
    <cellStyle name="输入" xfId="12" builtinId="20" customBuiltin="1"/>
    <cellStyle name="注释" xfId="18" builtinId="10" customBuiltin="1"/>
    <cellStyle name="注释 2" xfId="51"/>
  </cellStyles>
  <dxfs count="7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wdf.rtq">
      <tp>
        <v>0.76500000000000001</v>
        <stp/>
        <stp>150284.SZ</stp>
        <stp>Ask_Price4</stp>
        <tr r="F24" s="110"/>
      </tp>
      <tp>
        <v>0.47100000000000003</v>
        <stp/>
        <stp>150214.SZ</stp>
        <stp>Ask_Price4</stp>
        <tr r="F23" s="102"/>
      </tp>
      <tp>
        <v>1.411</v>
        <stp/>
        <stp>150204.SZ</stp>
        <stp>Ask_Price4</stp>
        <tr r="F22" s="115"/>
      </tp>
      <tp>
        <v>1.0389999999999999</v>
        <stp/>
        <stp>150224.SZ</stp>
        <stp>Ask_Price4</stp>
        <tr r="F11" s="100"/>
      </tp>
      <tp>
        <v>1.0469999999999999</v>
        <stp/>
        <stp>150244.SZ</stp>
        <stp>Ask_Price4</stp>
        <tr r="F9" s="102"/>
      </tp>
      <tp>
        <v>0.47900000000000004</v>
        <stp/>
        <stp>150274.SZ</stp>
        <stp>Ask_Price4</stp>
        <tr r="F23" s="105"/>
      </tp>
      <tp>
        <v>0.76700000000000002</v>
        <stp/>
        <stp>150284.SZ</stp>
        <stp>Ask_Price5</stp>
        <tr r="F23" s="110"/>
      </tp>
      <tp>
        <v>0.47200000000000003</v>
        <stp/>
        <stp>150214.SZ</stp>
        <stp>Ask_Price5</stp>
        <tr r="F22" s="102"/>
      </tp>
      <tp>
        <v>1.4119999999999999</v>
        <stp/>
        <stp>150204.SZ</stp>
        <stp>Ask_Price5</stp>
        <tr r="F21" s="115"/>
      </tp>
      <tp>
        <v>1.04</v>
        <stp/>
        <stp>150224.SZ</stp>
        <stp>Ask_Price5</stp>
        <tr r="F10" s="100"/>
      </tp>
      <tp>
        <v>1.048</v>
        <stp/>
        <stp>150244.SZ</stp>
        <stp>Ask_Price5</stp>
        <tr r="F8" s="102"/>
      </tp>
      <tp>
        <v>0.48</v>
        <stp/>
        <stp>150274.SZ</stp>
        <stp>Ask_Price5</stp>
        <tr r="F22" s="105"/>
      </tp>
      <tp>
        <v>1.0429999999999999</v>
        <stp/>
        <stp>150194.SZ</stp>
        <stp>Ask_Price5</stp>
        <tr r="B7" s="115"/>
      </tp>
      <tp>
        <v>1.0309999999999999</v>
        <stp/>
        <stp>150184.SZ</stp>
        <stp>Ask_Price5</stp>
        <tr r="B22" s="117"/>
      </tp>
      <tp>
        <v>0.83399999999999996</v>
        <stp/>
        <stp>150144.SZ</stp>
        <stp>Ask_Price5</stp>
        <tr r="F9" s="121"/>
      </tp>
      <tp>
        <v>1.0389999999999999</v>
        <stp/>
        <stp>150164.SZ</stp>
        <stp>Ask_Price5</stp>
        <tr r="B23" s="121"/>
      </tp>
      <tp>
        <v>1.0409999999999999</v>
        <stp/>
        <stp>150194.SZ</stp>
        <stp>Ask_Price4</stp>
        <tr r="B8" s="115"/>
      </tp>
      <tp>
        <v>1.03</v>
        <stp/>
        <stp>150184.SZ</stp>
        <stp>Ask_Price4</stp>
        <tr r="B23" s="117"/>
      </tp>
      <tp>
        <v>0.83299999999999996</v>
        <stp/>
        <stp>150144.SZ</stp>
        <stp>Ask_Price4</stp>
        <tr r="F10" s="121"/>
      </tp>
      <tp>
        <v>1.0329999999999999</v>
        <stp/>
        <stp>150164.SZ</stp>
        <stp>Ask_Price4</stp>
        <tr r="B24" s="121"/>
      </tp>
      <tp>
        <v>1.04</v>
        <stp/>
        <stp>150194.SZ</stp>
        <stp>Ask_Price3</stp>
        <tr r="B9" s="115"/>
      </tp>
      <tp>
        <v>1.0230000000000001</v>
        <stp/>
        <stp>150184.SZ</stp>
        <stp>Ask_Price3</stp>
        <tr r="B24" s="117"/>
      </tp>
      <tp>
        <v>0.83200000000000007</v>
        <stp/>
        <stp>150144.SZ</stp>
        <stp>Ask_Price3</stp>
        <tr r="F11" s="121"/>
      </tp>
      <tp>
        <v>1.03</v>
        <stp/>
        <stp>150164.SZ</stp>
        <stp>Ask_Price3</stp>
        <tr r="B25" s="121"/>
      </tp>
      <tp>
        <v>1.0389999999999999</v>
        <stp/>
        <stp>150194.SZ</stp>
        <stp>Ask_Price2</stp>
        <tr r="B10" s="115"/>
      </tp>
      <tp>
        <v>1.02</v>
        <stp/>
        <stp>150184.SZ</stp>
        <stp>Ask_Price2</stp>
        <tr r="B25" s="117"/>
      </tp>
      <tp>
        <v>0.75800000000000001</v>
        <stp/>
        <stp>150284.SZ</stp>
        <stp>Ask_Price1</stp>
        <tr r="F27" s="110"/>
      </tp>
      <tp>
        <v>0.46800000000000003</v>
        <stp/>
        <stp>150214.SZ</stp>
        <stp>Ask_Price1</stp>
        <tr r="F26" s="102"/>
      </tp>
      <tp>
        <v>1.407</v>
        <stp/>
        <stp>150204.SZ</stp>
        <stp>Ask_Price1</stp>
        <tr r="F25" s="115"/>
      </tp>
      <tp>
        <v>1.036</v>
        <stp/>
        <stp>150224.SZ</stp>
        <stp>Ask_Price1</stp>
        <tr r="F14" s="100"/>
      </tp>
      <tp>
        <v>0.83100000000000007</v>
        <stp/>
        <stp>150144.SZ</stp>
        <stp>Ask_Price2</stp>
        <tr r="F12" s="121"/>
      </tp>
      <tp>
        <v>1.0429999999999999</v>
        <stp/>
        <stp>150244.SZ</stp>
        <stp>Ask_Price1</stp>
        <tr r="F12" s="102"/>
      </tp>
      <tp>
        <v>0.47600000000000003</v>
        <stp/>
        <stp>150274.SZ</stp>
        <stp>Ask_Price1</stp>
        <tr r="F26" s="105"/>
      </tp>
      <tp>
        <v>1.0289999999999999</v>
        <stp/>
        <stp>150164.SZ</stp>
        <stp>Ask_Price2</stp>
        <tr r="B26" s="121"/>
      </tp>
      <tp>
        <v>1.038</v>
        <stp/>
        <stp>150194.SZ</stp>
        <stp>Ask_Price1</stp>
        <tr r="B11" s="115"/>
      </tp>
      <tp>
        <v>1.018</v>
        <stp/>
        <stp>150184.SZ</stp>
        <stp>Ask_Price1</stp>
        <tr r="B26" s="117"/>
      </tp>
      <tp>
        <v>0.76100000000000001</v>
        <stp/>
        <stp>150284.SZ</stp>
        <stp>Ask_Price2</stp>
        <tr r="F26" s="110"/>
      </tp>
      <tp>
        <v>0.46900000000000003</v>
        <stp/>
        <stp>150214.SZ</stp>
        <stp>Ask_Price2</stp>
        <tr r="F25" s="102"/>
      </tp>
      <tp>
        <v>1.4079999999999999</v>
        <stp/>
        <stp>150204.SZ</stp>
        <stp>Ask_Price2</stp>
        <tr r="F24" s="115"/>
      </tp>
      <tp>
        <v>1.0369999999999999</v>
        <stp/>
        <stp>150224.SZ</stp>
        <stp>Ask_Price2</stp>
        <tr r="F13" s="100"/>
      </tp>
      <tp>
        <v>0.83000000000000007</v>
        <stp/>
        <stp>150144.SZ</stp>
        <stp>Ask_Price1</stp>
        <tr r="F13" s="121"/>
      </tp>
      <tp>
        <v>1.0449999999999999</v>
        <stp/>
        <stp>150244.SZ</stp>
        <stp>Ask_Price2</stp>
        <tr r="F11" s="102"/>
      </tp>
      <tp>
        <v>0.47700000000000004</v>
        <stp/>
        <stp>150274.SZ</stp>
        <stp>Ask_Price2</stp>
        <tr r="F25" s="105"/>
      </tp>
      <tp>
        <v>1.028</v>
        <stp/>
        <stp>150164.SZ</stp>
        <stp>Ask_Price1</stp>
        <tr r="B27" s="121"/>
      </tp>
      <tp>
        <v>0.76200000000000001</v>
        <stp/>
        <stp>150284.SZ</stp>
        <stp>Ask_Price3</stp>
        <tr r="F25" s="110"/>
      </tp>
      <tp>
        <v>0.47000000000000003</v>
        <stp/>
        <stp>150214.SZ</stp>
        <stp>Ask_Price3</stp>
        <tr r="F24" s="102"/>
      </tp>
      <tp>
        <v>1.41</v>
        <stp/>
        <stp>150204.SZ</stp>
        <stp>Ask_Price3</stp>
        <tr r="F23" s="115"/>
      </tp>
      <tp>
        <v>1.038</v>
        <stp/>
        <stp>150224.SZ</stp>
        <stp>Ask_Price3</stp>
        <tr r="F12" s="100"/>
      </tp>
      <tp>
        <v>1.046</v>
        <stp/>
        <stp>150244.SZ</stp>
        <stp>Ask_Price3</stp>
        <tr r="F10" s="102"/>
      </tp>
      <tp>
        <v>0.47800000000000004</v>
        <stp/>
        <stp>150274.SZ</stp>
        <stp>Ask_Price3</stp>
        <tr r="F24" s="105"/>
      </tp>
      <tp>
        <v>1.018</v>
        <stp/>
        <stp>150164.SZ</stp>
        <stp>bid_Price5</stp>
        <tr r="B32" s="121"/>
      </tp>
      <tp>
        <v>0.82400000000000007</v>
        <stp/>
        <stp>150144.SZ</stp>
        <stp>bid_Price5</stp>
        <tr r="F18" s="121"/>
      </tp>
      <tp>
        <v>1.01</v>
        <stp/>
        <stp>150184.SZ</stp>
        <stp>bid_Price5</stp>
        <tr r="B31" s="117"/>
      </tp>
      <tp>
        <v>1.032</v>
        <stp/>
        <stp>150194.SZ</stp>
        <stp>bid_Price5</stp>
        <tr r="B16" s="115"/>
      </tp>
      <tp>
        <v>1.0210000000000001</v>
        <stp/>
        <stp>150164.SZ</stp>
        <stp>bid_Price4</stp>
        <tr r="B31" s="121"/>
      </tp>
      <tp>
        <v>0.82500000000000007</v>
        <stp/>
        <stp>150144.SZ</stp>
        <stp>bid_Price4</stp>
        <tr r="F17" s="121"/>
      </tp>
      <tp>
        <v>1.0130000000000001</v>
        <stp/>
        <stp>150184.SZ</stp>
        <stp>bid_Price4</stp>
        <tr r="B30" s="117"/>
      </tp>
      <tp>
        <v>1.0329999999999999</v>
        <stp/>
        <stp>150194.SZ</stp>
        <stp>bid_Price4</stp>
        <tr r="B15" s="115"/>
      </tp>
      <tp>
        <v>0.47000000000000003</v>
        <stp/>
        <stp>150274.SZ</stp>
        <stp>bid_Price4</stp>
        <tr r="F30" s="105"/>
      </tp>
      <tp>
        <v>1.0389999999999999</v>
        <stp/>
        <stp>150244.SZ</stp>
        <stp>bid_Price4</stp>
        <tr r="F16" s="102"/>
      </tp>
      <tp>
        <v>1.032</v>
        <stp/>
        <stp>150224.SZ</stp>
        <stp>bid_Price4</stp>
        <tr r="F18" s="100"/>
      </tp>
      <tp>
        <v>1.4020000000000001</v>
        <stp/>
        <stp>150204.SZ</stp>
        <stp>bid_Price4</stp>
        <tr r="F29" s="115"/>
      </tp>
      <tp>
        <v>0.46400000000000002</v>
        <stp/>
        <stp>150214.SZ</stp>
        <stp>bid_Price4</stp>
        <tr r="F30" s="102"/>
      </tp>
      <tp>
        <v>0.75</v>
        <stp/>
        <stp>150284.SZ</stp>
        <stp>bid_Price4</stp>
        <tr r="F31" s="110"/>
      </tp>
      <tp>
        <v>0.46900000000000003</v>
        <stp/>
        <stp>150274.SZ</stp>
        <stp>bid_Price5</stp>
        <tr r="F31" s="105"/>
      </tp>
      <tp>
        <v>1.038</v>
        <stp/>
        <stp>150244.SZ</stp>
        <stp>bid_Price5</stp>
        <tr r="F17" s="102"/>
      </tp>
      <tp>
        <v>1.0309999999999999</v>
        <stp/>
        <stp>150224.SZ</stp>
        <stp>bid_Price5</stp>
        <tr r="F19" s="100"/>
      </tp>
      <tp>
        <v>1.401</v>
        <stp/>
        <stp>150204.SZ</stp>
        <stp>bid_Price5</stp>
        <tr r="F30" s="115"/>
      </tp>
      <tp>
        <v>0.46300000000000002</v>
        <stp/>
        <stp>150214.SZ</stp>
        <stp>bid_Price5</stp>
        <tr r="F31" s="102"/>
      </tp>
      <tp>
        <v>0.73499999999999999</v>
        <stp/>
        <stp>150284.SZ</stp>
        <stp>bid_Price5</stp>
        <tr r="F32" s="110"/>
      </tp>
      <tp>
        <v>1.0269999999999999</v>
        <stp/>
        <stp>150164.SZ</stp>
        <stp>bid_Price1</stp>
        <tr r="B28" s="121"/>
      </tp>
      <tp>
        <v>0.47200000000000003</v>
        <stp/>
        <stp>150274.SZ</stp>
        <stp>bid_Price2</stp>
        <tr r="F28" s="105"/>
      </tp>
      <tp>
        <v>0.82800000000000007</v>
        <stp/>
        <stp>150144.SZ</stp>
        <stp>bid_Price1</stp>
        <tr r="F14" s="121"/>
      </tp>
      <tp>
        <v>1.0409999999999999</v>
        <stp/>
        <stp>150244.SZ</stp>
        <stp>bid_Price2</stp>
        <tr r="F14" s="102"/>
      </tp>
      <tp>
        <v>1.034</v>
        <stp/>
        <stp>150224.SZ</stp>
        <stp>bid_Price2</stp>
        <tr r="F16" s="100"/>
      </tp>
      <tp>
        <v>1.405</v>
        <stp/>
        <stp>150204.SZ</stp>
        <stp>bid_Price2</stp>
        <tr r="F27" s="115"/>
      </tp>
      <tp>
        <v>0.46600000000000003</v>
        <stp/>
        <stp>150214.SZ</stp>
        <stp>bid_Price2</stp>
        <tr r="F28" s="102"/>
      </tp>
      <tp>
        <v>1.0170000000000001</v>
        <stp/>
        <stp>150184.SZ</stp>
        <stp>bid_Price1</stp>
        <tr r="B27" s="117"/>
      </tp>
      <tp>
        <v>0.755</v>
        <stp/>
        <stp>150284.SZ</stp>
        <stp>bid_Price2</stp>
        <tr r="F29" s="110"/>
      </tp>
      <tp>
        <v>1.0369999999999999</v>
        <stp/>
        <stp>150194.SZ</stp>
        <stp>bid_Price1</stp>
        <tr r="B12" s="115"/>
      </tp>
      <tp>
        <v>0.47100000000000003</v>
        <stp/>
        <stp>150274.SZ</stp>
        <stp>bid_Price3</stp>
        <tr r="F29" s="105"/>
      </tp>
      <tp>
        <v>1.04</v>
        <stp/>
        <stp>150244.SZ</stp>
        <stp>bid_Price3</stp>
        <tr r="F15" s="102"/>
      </tp>
      <tp>
        <v>1.0329999999999999</v>
        <stp/>
        <stp>150224.SZ</stp>
        <stp>bid_Price3</stp>
        <tr r="F17" s="100"/>
      </tp>
      <tp>
        <v>1.403</v>
        <stp/>
        <stp>150204.SZ</stp>
        <stp>bid_Price3</stp>
        <tr r="F28" s="115"/>
      </tp>
      <tp>
        <v>0.46500000000000002</v>
        <stp/>
        <stp>150214.SZ</stp>
        <stp>bid_Price3</stp>
        <tr r="F29" s="102"/>
      </tp>
      <tp>
        <v>0.751</v>
        <stp/>
        <stp>150284.SZ</stp>
        <stp>bid_Price3</stp>
        <tr r="F30" s="110"/>
      </tp>
      <tp>
        <v>1.0230000000000001</v>
        <stp/>
        <stp>150164.SZ</stp>
        <stp>bid_Price3</stp>
        <tr r="B30" s="121"/>
      </tp>
      <tp>
        <v>0.82600000000000007</v>
        <stp/>
        <stp>150144.SZ</stp>
        <stp>bid_Price3</stp>
        <tr r="F16" s="121"/>
      </tp>
      <tp>
        <v>1.014</v>
        <stp/>
        <stp>150184.SZ</stp>
        <stp>bid_Price3</stp>
        <tr r="B29" s="117"/>
      </tp>
      <tp>
        <v>1.034</v>
        <stp/>
        <stp>150194.SZ</stp>
        <stp>bid_Price3</stp>
        <tr r="B14" s="115"/>
      </tp>
      <tp>
        <v>1.024</v>
        <stp/>
        <stp>150164.SZ</stp>
        <stp>bid_Price2</stp>
        <tr r="B29" s="121"/>
      </tp>
      <tp>
        <v>0.47300000000000003</v>
        <stp/>
        <stp>150274.SZ</stp>
        <stp>bid_Price1</stp>
        <tr r="F27" s="105"/>
      </tp>
      <tp>
        <v>0.82700000000000007</v>
        <stp/>
        <stp>150144.SZ</stp>
        <stp>bid_Price2</stp>
        <tr r="F15" s="121"/>
      </tp>
      <tp>
        <v>1.042</v>
        <stp/>
        <stp>150244.SZ</stp>
        <stp>bid_Price1</stp>
        <tr r="F13" s="102"/>
      </tp>
      <tp>
        <v>1.0349999999999999</v>
        <stp/>
        <stp>150224.SZ</stp>
        <stp>bid_Price1</stp>
        <tr r="F15" s="100"/>
      </tp>
      <tp>
        <v>1.4060000000000001</v>
        <stp/>
        <stp>150204.SZ</stp>
        <stp>bid_Price1</stp>
        <tr r="F26" s="115"/>
      </tp>
      <tp>
        <v>0.46700000000000003</v>
        <stp/>
        <stp>150214.SZ</stp>
        <stp>bid_Price1</stp>
        <tr r="F27" s="102"/>
      </tp>
      <tp>
        <v>1.016</v>
        <stp/>
        <stp>150184.SZ</stp>
        <stp>bid_Price2</stp>
        <tr r="B28" s="117"/>
      </tp>
      <tp>
        <v>0.75600000000000001</v>
        <stp/>
        <stp>150284.SZ</stp>
        <stp>bid_Price1</stp>
        <tr r="F28" s="110"/>
      </tp>
      <tp>
        <v>1.0349999999999999</v>
        <stp/>
        <stp>150194.SZ</stp>
        <stp>bid_Price2</stp>
        <tr r="B13" s="115"/>
      </tp>
      <tp>
        <v>1.093</v>
        <stp/>
        <stp>150295.SZ</stp>
        <stp>Ask_Price4</stp>
        <tr r="B23" s="104"/>
      </tp>
      <tp>
        <v>1.04</v>
        <stp/>
        <stp>150205.SZ</stp>
        <stp>Ask_Price4</stp>
        <tr r="B26" s="107"/>
      </tp>
      <tp>
        <v>1.099</v>
        <stp/>
        <stp>150295.SZ</stp>
        <stp>Ask_Price5</stp>
        <tr r="B22" s="104"/>
      </tp>
      <tp>
        <v>1.0409999999999999</v>
        <stp/>
        <stp>150205.SZ</stp>
        <stp>Ask_Price5</stp>
        <tr r="B25" s="107"/>
      </tp>
      <tp>
        <v>0.50600000000000001</v>
        <stp/>
        <stp>150195.SZ</stp>
        <stp>Ask_Price5</stp>
        <tr r="F7" s="115"/>
      </tp>
      <tp>
        <v>0.91200000000000003</v>
        <stp/>
        <stp>150185.SZ</stp>
        <stp>Ask_Price5</stp>
        <tr r="F22" s="117"/>
      </tp>
      <tp>
        <v>0.87</v>
        <stp/>
        <stp>150165.SZ</stp>
        <stp>Ask_Price5</stp>
        <tr r="F23" s="121"/>
      </tp>
      <tp>
        <v>0.505</v>
        <stp/>
        <stp>150195.SZ</stp>
        <stp>Ask_Price4</stp>
        <tr r="F8" s="115"/>
      </tp>
      <tp>
        <v>0.91100000000000003</v>
        <stp/>
        <stp>150185.SZ</stp>
        <stp>Ask_Price4</stp>
        <tr r="F23" s="117"/>
      </tp>
      <tp>
        <v>0.86899999999999999</v>
        <stp/>
        <stp>150165.SZ</stp>
        <stp>Ask_Price4</stp>
        <tr r="F24" s="121"/>
      </tp>
      <tp>
        <v>0.504</v>
        <stp/>
        <stp>150195.SZ</stp>
        <stp>Ask_Price3</stp>
        <tr r="F9" s="115"/>
      </tp>
      <tp>
        <v>0.91</v>
        <stp/>
        <stp>150185.SZ</stp>
        <stp>Ask_Price3</stp>
        <tr r="F24" s="117"/>
      </tp>
      <tp>
        <v>0.86499999999999999</v>
        <stp/>
        <stp>150165.SZ</stp>
        <stp>Ask_Price3</stp>
        <tr r="F25" s="121"/>
      </tp>
      <tp>
        <v>0.503</v>
        <stp/>
        <stp>150195.SZ</stp>
        <stp>Ask_Price2</stp>
        <tr r="F10" s="115"/>
      </tp>
      <tp>
        <v>1.089</v>
        <stp/>
        <stp>150295.SZ</stp>
        <stp>Ask_Price1</stp>
        <tr r="B26" s="104"/>
      </tp>
      <tp>
        <v>0.90900000000000003</v>
        <stp/>
        <stp>150185.SZ</stp>
        <stp>Ask_Price2</stp>
        <tr r="F25" s="117"/>
      </tp>
      <tp>
        <v>1.0369999999999999</v>
        <stp/>
        <stp>150205.SZ</stp>
        <stp>Ask_Price1</stp>
        <tr r="B29" s="107"/>
      </tp>
      <tp>
        <v>0.86299999999999999</v>
        <stp/>
        <stp>150165.SZ</stp>
        <stp>Ask_Price2</stp>
        <tr r="F26" s="121"/>
      </tp>
      <tp>
        <v>0.502</v>
        <stp/>
        <stp>150195.SZ</stp>
        <stp>Ask_Price1</stp>
        <tr r="F11" s="115"/>
      </tp>
      <tp>
        <v>1.091</v>
        <stp/>
        <stp>150295.SZ</stp>
        <stp>Ask_Price2</stp>
        <tr r="B25" s="104"/>
      </tp>
      <tp>
        <v>0.90800000000000003</v>
        <stp/>
        <stp>150185.SZ</stp>
        <stp>Ask_Price1</stp>
        <tr r="F26" s="117"/>
      </tp>
      <tp>
        <v>1.038</v>
        <stp/>
        <stp>150205.SZ</stp>
        <stp>Ask_Price2</stp>
        <tr r="B28" s="107"/>
      </tp>
      <tp>
        <v>0.86099999999999999</v>
        <stp/>
        <stp>150165.SZ</stp>
        <stp>Ask_Price1</stp>
        <tr r="F27" s="121"/>
      </tp>
      <tp>
        <v>1.0920000000000001</v>
        <stp/>
        <stp>150295.SZ</stp>
        <stp>Ask_Price3</stp>
        <tr r="B24" s="104"/>
      </tp>
      <tp>
        <v>1.0389999999999999</v>
        <stp/>
        <stp>150205.SZ</stp>
        <stp>Ask_Price3</stp>
        <tr r="B27" s="107"/>
      </tp>
      <tp>
        <v>0.85199999999999998</v>
        <stp/>
        <stp>150165.SZ</stp>
        <stp>bid_Price5</stp>
        <tr r="F32" s="121"/>
      </tp>
      <tp>
        <v>0.90300000000000002</v>
        <stp/>
        <stp>150185.SZ</stp>
        <stp>bid_Price5</stp>
        <tr r="F31" s="117"/>
      </tp>
      <tp>
        <v>0.497</v>
        <stp/>
        <stp>150195.SZ</stp>
        <stp>bid_Price5</stp>
        <tr r="F16" s="115"/>
      </tp>
      <tp>
        <v>0.85499999999999998</v>
        <stp/>
        <stp>150165.SZ</stp>
        <stp>bid_Price4</stp>
        <tr r="F31" s="121"/>
      </tp>
      <tp>
        <v>0.90400000000000003</v>
        <stp/>
        <stp>150185.SZ</stp>
        <stp>bid_Price4</stp>
        <tr r="F30" s="117"/>
      </tp>
      <tp>
        <v>0.498</v>
        <stp/>
        <stp>150195.SZ</stp>
        <stp>bid_Price4</stp>
        <tr r="F15" s="115"/>
      </tp>
      <tp>
        <v>1.0329999999999999</v>
        <stp/>
        <stp>150205.SZ</stp>
        <stp>bid_Price4</stp>
        <tr r="B33" s="107"/>
      </tp>
      <tp>
        <v>0</v>
        <stp/>
        <stp>150295.SZ</stp>
        <stp>bid_Price4</stp>
        <tr r="B30" s="104"/>
      </tp>
      <tp>
        <v>1.032</v>
        <stp/>
        <stp>150205.SZ</stp>
        <stp>bid_Price5</stp>
        <tr r="B34" s="107"/>
      </tp>
      <tp>
        <v>0</v>
        <stp/>
        <stp>150295.SZ</stp>
        <stp>bid_Price5</stp>
        <tr r="B31" s="104"/>
      </tp>
      <tp>
        <v>0.86</v>
        <stp/>
        <stp>150165.SZ</stp>
        <stp>bid_Price1</stp>
        <tr r="F28" s="121"/>
      </tp>
      <tp>
        <v>1.0349999999999999</v>
        <stp/>
        <stp>150205.SZ</stp>
        <stp>bid_Price2</stp>
        <tr r="B31" s="107"/>
      </tp>
      <tp>
        <v>0.90700000000000003</v>
        <stp/>
        <stp>150185.SZ</stp>
        <stp>bid_Price1</stp>
        <tr r="F27" s="117"/>
      </tp>
      <tp>
        <v>0.501</v>
        <stp/>
        <stp>150195.SZ</stp>
        <stp>bid_Price1</stp>
        <tr r="F12" s="115"/>
      </tp>
      <tp>
        <v>1.083</v>
        <stp/>
        <stp>150295.SZ</stp>
        <stp>bid_Price2</stp>
        <tr r="B28" s="104"/>
      </tp>
      <tp>
        <v>1.034</v>
        <stp/>
        <stp>150205.SZ</stp>
        <stp>bid_Price3</stp>
        <tr r="B32" s="107"/>
      </tp>
      <tp>
        <v>1.0649999999999999</v>
        <stp/>
        <stp>150295.SZ</stp>
        <stp>bid_Price3</stp>
        <tr r="B29" s="104"/>
      </tp>
      <tp>
        <v>0.85599999999999998</v>
        <stp/>
        <stp>150165.SZ</stp>
        <stp>bid_Price3</stp>
        <tr r="F30" s="121"/>
      </tp>
      <tp>
        <v>0.90500000000000003</v>
        <stp/>
        <stp>150185.SZ</stp>
        <stp>bid_Price3</stp>
        <tr r="F29" s="117"/>
      </tp>
      <tp>
        <v>0.499</v>
        <stp/>
        <stp>150195.SZ</stp>
        <stp>bid_Price3</stp>
        <tr r="F14" s="115"/>
      </tp>
      <tp>
        <v>0.85799999999999998</v>
        <stp/>
        <stp>150165.SZ</stp>
        <stp>bid_Price2</stp>
        <tr r="F29" s="121"/>
      </tp>
      <tp>
        <v>1.036</v>
        <stp/>
        <stp>150205.SZ</stp>
        <stp>bid_Price1</stp>
        <tr r="B30" s="107"/>
      </tp>
      <tp>
        <v>0.90600000000000003</v>
        <stp/>
        <stp>150185.SZ</stp>
        <stp>bid_Price2</stp>
        <tr r="F28" s="117"/>
      </tp>
      <tp>
        <v>0.5</v>
        <stp/>
        <stp>150195.SZ</stp>
        <stp>bid_Price2</stp>
        <tr r="F13" s="115"/>
      </tp>
      <tp>
        <v>1.087</v>
        <stp/>
        <stp>150295.SZ</stp>
        <stp>bid_Price1</stp>
        <tr r="B27" s="104"/>
      </tp>
      <tp>
        <v>0.71</v>
        <stp/>
        <stp>150296.SZ</stp>
        <stp>Ask_Price4</stp>
        <tr r="F23" s="104"/>
      </tp>
      <tp>
        <v>0.58799999999999997</v>
        <stp/>
        <stp>150206.SZ</stp>
        <stp>Ask_Price4</stp>
        <tr r="F26" s="107"/>
      </tp>
      <tp>
        <v>0.71099999999999997</v>
        <stp/>
        <stp>150296.SZ</stp>
        <stp>Ask_Price5</stp>
        <tr r="F22" s="104"/>
      </tp>
      <tp>
        <v>0.58899999999999997</v>
        <stp/>
        <stp>150206.SZ</stp>
        <stp>Ask_Price5</stp>
        <tr r="F25" s="107"/>
      </tp>
      <tp>
        <v>1.1100000000000001</v>
        <stp/>
        <stp>150196.SZ</stp>
        <stp>Ask_Price5</stp>
        <tr r="B8" s="113"/>
      </tp>
      <tp>
        <v>1.109</v>
        <stp/>
        <stp>150196.SZ</stp>
        <stp>Ask_Price4</stp>
        <tr r="B9" s="113"/>
      </tp>
      <tp>
        <v>1.1080000000000001</v>
        <stp/>
        <stp>150196.SZ</stp>
        <stp>Ask_Price3</stp>
        <tr r="B10" s="113"/>
      </tp>
      <tp>
        <v>1.107</v>
        <stp/>
        <stp>150196.SZ</stp>
        <stp>Ask_Price2</stp>
        <tr r="B11" s="113"/>
      </tp>
      <tp>
        <v>0.70599999999999996</v>
        <stp/>
        <stp>150296.SZ</stp>
        <stp>Ask_Price1</stp>
        <tr r="F26" s="104"/>
      </tp>
      <tp>
        <v>0.58499999999999996</v>
        <stp/>
        <stp>150206.SZ</stp>
        <stp>Ask_Price1</stp>
        <tr r="F29" s="107"/>
      </tp>
      <tp>
        <v>1.1060000000000001</v>
        <stp/>
        <stp>150196.SZ</stp>
        <stp>Ask_Price1</stp>
        <tr r="B12" s="113"/>
      </tp>
      <tp>
        <v>0.70699999999999996</v>
        <stp/>
        <stp>150296.SZ</stp>
        <stp>Ask_Price2</stp>
        <tr r="F25" s="104"/>
      </tp>
      <tp>
        <v>0.58599999999999997</v>
        <stp/>
        <stp>150206.SZ</stp>
        <stp>Ask_Price2</stp>
        <tr r="F28" s="107"/>
      </tp>
      <tp>
        <v>0.70799999999999996</v>
        <stp/>
        <stp>150296.SZ</stp>
        <stp>Ask_Price3</stp>
        <tr r="F24" s="104"/>
      </tp>
      <tp>
        <v>0.58699999999999997</v>
        <stp/>
        <stp>150206.SZ</stp>
        <stp>Ask_Price3</stp>
        <tr r="F27" s="107"/>
      </tp>
      <tp>
        <v>1.1000000000000001</v>
        <stp/>
        <stp>150196.SZ</stp>
        <stp>bid_Price5</stp>
        <tr r="B17" s="113"/>
      </tp>
      <tp>
        <v>1.1020000000000001</v>
        <stp/>
        <stp>150196.SZ</stp>
        <stp>bid_Price4</stp>
        <tr r="B16" s="113"/>
      </tp>
      <tp>
        <v>0.58099999999999996</v>
        <stp/>
        <stp>150206.SZ</stp>
        <stp>bid_Price4</stp>
        <tr r="F33" s="107"/>
      </tp>
      <tp>
        <v>0.70200000000000007</v>
        <stp/>
        <stp>150296.SZ</stp>
        <stp>bid_Price4</stp>
        <tr r="F30" s="104"/>
      </tp>
      <tp>
        <v>0.57999999999999996</v>
        <stp/>
        <stp>150206.SZ</stp>
        <stp>bid_Price5</stp>
        <tr r="F34" s="107"/>
      </tp>
      <tp>
        <v>0.70100000000000007</v>
        <stp/>
        <stp>150296.SZ</stp>
        <stp>bid_Price5</stp>
        <tr r="F31" s="104"/>
      </tp>
      <tp>
        <v>0.58299999999999996</v>
        <stp/>
        <stp>150206.SZ</stp>
        <stp>bid_Price2</stp>
        <tr r="F31" s="107"/>
      </tp>
      <tp>
        <v>1.105</v>
        <stp/>
        <stp>150196.SZ</stp>
        <stp>bid_Price1</stp>
        <tr r="B13" s="113"/>
      </tp>
      <tp>
        <v>0.70399999999999996</v>
        <stp/>
        <stp>150296.SZ</stp>
        <stp>bid_Price2</stp>
        <tr r="F28" s="104"/>
      </tp>
      <tp>
        <v>0.58199999999999996</v>
        <stp/>
        <stp>150206.SZ</stp>
        <stp>bid_Price3</stp>
        <tr r="F32" s="107"/>
      </tp>
      <tp>
        <v>0.70300000000000007</v>
        <stp/>
        <stp>150296.SZ</stp>
        <stp>bid_Price3</stp>
        <tr r="F29" s="104"/>
      </tp>
      <tp>
        <v>1.103</v>
        <stp/>
        <stp>150196.SZ</stp>
        <stp>bid_Price3</stp>
        <tr r="B15" s="113"/>
      </tp>
      <tp>
        <v>0.58399999999999996</v>
        <stp/>
        <stp>150206.SZ</stp>
        <stp>bid_Price1</stp>
        <tr r="F30" s="107"/>
      </tp>
      <tp>
        <v>1.1040000000000001</v>
        <stp/>
        <stp>150196.SZ</stp>
        <stp>bid_Price2</stp>
        <tr r="B14" s="113"/>
      </tp>
      <tp>
        <v>0.70499999999999996</v>
        <stp/>
        <stp>150296.SZ</stp>
        <stp>bid_Price1</stp>
        <tr r="F27" s="104"/>
      </tp>
      <tp>
        <v>1.05</v>
        <stp/>
        <stp>150217.SZ</stp>
        <stp>Ask_Price4</stp>
        <tr r="B22" s="108"/>
      </tp>
      <tp>
        <v>1.042</v>
        <stp/>
        <stp>150207.SZ</stp>
        <stp>Ask_Price4</stp>
        <tr r="B23" s="112"/>
      </tp>
      <tp>
        <v>1.0649999999999999</v>
        <stp/>
        <stp>150277.SZ</stp>
        <stp>Ask_Price4</stp>
        <tr r="B9" s="105"/>
      </tp>
      <tp>
        <v>1.0509999999999999</v>
        <stp/>
        <stp>150217.SZ</stp>
        <stp>Ask_Price5</stp>
        <tr r="B21" s="108"/>
      </tp>
      <tp>
        <v>1.0429999999999999</v>
        <stp/>
        <stp>150207.SZ</stp>
        <stp>Ask_Price5</stp>
        <tr r="B22" s="112"/>
      </tp>
      <tp>
        <v>1.07</v>
        <stp/>
        <stp>150277.SZ</stp>
        <stp>Ask_Price5</stp>
        <tr r="B8" s="105"/>
      </tp>
      <tp>
        <v>1.2390000000000001</v>
        <stp/>
        <stp>150197.SZ</stp>
        <stp>Ask_Price5</stp>
        <tr r="F8" s="113"/>
      </tp>
      <tp>
        <v>1.0620000000000001</v>
        <stp/>
        <stp>150157.SZ</stp>
        <stp>Ask_Price5</stp>
        <tr r="B22" s="101"/>
      </tp>
      <tp>
        <v>1.04</v>
        <stp/>
        <stp>150177.SZ</stp>
        <stp>Ask_Price5</stp>
        <tr r="B8" s="101"/>
      </tp>
      <tp>
        <v>1.238</v>
        <stp/>
        <stp>150197.SZ</stp>
        <stp>Ask_Price4</stp>
        <tr r="F9" s="113"/>
      </tp>
      <tp>
        <v>1.0609999999999999</v>
        <stp/>
        <stp>150157.SZ</stp>
        <stp>Ask_Price4</stp>
        <tr r="B23" s="101"/>
      </tp>
      <tp>
        <v>1.0389999999999999</v>
        <stp/>
        <stp>150177.SZ</stp>
        <stp>Ask_Price4</stp>
        <tr r="B9" s="101"/>
      </tp>
      <tp>
        <v>1.2370000000000001</v>
        <stp/>
        <stp>150197.SZ</stp>
        <stp>Ask_Price3</stp>
        <tr r="F10" s="113"/>
      </tp>
      <tp>
        <v>1.06</v>
        <stp/>
        <stp>150157.SZ</stp>
        <stp>Ask_Price3</stp>
        <tr r="B24" s="101"/>
      </tp>
      <tp>
        <v>1.0349999999999999</v>
        <stp/>
        <stp>150177.SZ</stp>
        <stp>Ask_Price3</stp>
        <tr r="B10" s="101"/>
      </tp>
      <tp>
        <v>1.236</v>
        <stp/>
        <stp>150197.SZ</stp>
        <stp>Ask_Price2</stp>
        <tr r="F11" s="113"/>
      </tp>
      <tp>
        <v>1.0469999999999999</v>
        <stp/>
        <stp>150217.SZ</stp>
        <stp>Ask_Price1</stp>
        <tr r="B25" s="108"/>
      </tp>
      <tp>
        <v>1.0389999999999999</v>
        <stp/>
        <stp>150207.SZ</stp>
        <stp>Ask_Price1</stp>
        <tr r="B26" s="112"/>
      </tp>
      <tp>
        <v>1.0589999999999999</v>
        <stp/>
        <stp>150157.SZ</stp>
        <stp>Ask_Price2</stp>
        <tr r="B25" s="101"/>
      </tp>
      <tp>
        <v>1.034</v>
        <stp/>
        <stp>150177.SZ</stp>
        <stp>Ask_Price2</stp>
        <tr r="B11" s="101"/>
      </tp>
      <tp>
        <v>1.06</v>
        <stp/>
        <stp>150277.SZ</stp>
        <stp>Ask_Price1</stp>
        <tr r="B12" s="105"/>
      </tp>
      <tp>
        <v>1.2350000000000001</v>
        <stp/>
        <stp>150197.SZ</stp>
        <stp>Ask_Price1</stp>
        <tr r="F12" s="113"/>
      </tp>
      <tp>
        <v>1.048</v>
        <stp/>
        <stp>150217.SZ</stp>
        <stp>Ask_Price2</stp>
        <tr r="B24" s="108"/>
      </tp>
      <tp>
        <v>1.04</v>
        <stp/>
        <stp>150207.SZ</stp>
        <stp>Ask_Price2</stp>
        <tr r="B25" s="112"/>
      </tp>
      <tp>
        <v>1.0580000000000001</v>
        <stp/>
        <stp>150157.SZ</stp>
        <stp>Ask_Price1</stp>
        <tr r="B26" s="101"/>
      </tp>
      <tp>
        <v>1.0329999999999999</v>
        <stp/>
        <stp>150177.SZ</stp>
        <stp>Ask_Price1</stp>
        <tr r="B12" s="101"/>
      </tp>
      <tp>
        <v>1.0609999999999999</v>
        <stp/>
        <stp>150277.SZ</stp>
        <stp>Ask_Price2</stp>
        <tr r="B11" s="105"/>
      </tp>
      <tp>
        <v>1.0489999999999999</v>
        <stp/>
        <stp>150217.SZ</stp>
        <stp>Ask_Price3</stp>
        <tr r="B23" s="108"/>
      </tp>
      <tp>
        <v>1.0409999999999999</v>
        <stp/>
        <stp>150207.SZ</stp>
        <stp>Ask_Price3</stp>
        <tr r="B24" s="112"/>
      </tp>
      <tp>
        <v>1.0629999999999999</v>
        <stp/>
        <stp>150277.SZ</stp>
        <stp>Ask_Price3</stp>
        <tr r="B10" s="105"/>
      </tp>
      <tp>
        <v>1.036</v>
        <stp/>
        <stp>150157.SZ</stp>
        <stp>bid_Price5</stp>
        <tr r="B31" s="101"/>
      </tp>
      <tp>
        <v>1.23</v>
        <stp/>
        <stp>150197.SZ</stp>
        <stp>bid_Price5</stp>
        <tr r="F17" s="113"/>
      </tp>
      <tp>
        <v>1.026</v>
        <stp/>
        <stp>150177.SZ</stp>
        <stp>bid_Price4</stp>
        <tr r="B16" s="101"/>
      </tp>
      <tp>
        <v>1.048</v>
        <stp/>
        <stp>150157.SZ</stp>
        <stp>bid_Price4</stp>
        <tr r="B30" s="101"/>
      </tp>
      <tp>
        <v>1.2310000000000001</v>
        <stp/>
        <stp>150197.SZ</stp>
        <stp>bid_Price4</stp>
        <tr r="F16" s="113"/>
      </tp>
      <tp>
        <v>1.0549999999999999</v>
        <stp/>
        <stp>150277.SZ</stp>
        <stp>bid_Price4</stp>
        <tr r="B16" s="105"/>
      </tp>
      <tp>
        <v>1.0329999999999999</v>
        <stp/>
        <stp>150207.SZ</stp>
        <stp>bid_Price4</stp>
        <tr r="B30" s="112"/>
      </tp>
      <tp>
        <v>1.0429999999999999</v>
        <stp/>
        <stp>150217.SZ</stp>
        <stp>bid_Price4</stp>
        <tr r="B29" s="108"/>
      </tp>
      <tp>
        <v>1.054</v>
        <stp/>
        <stp>150277.SZ</stp>
        <stp>bid_Price5</stp>
        <tr r="B17" s="105"/>
      </tp>
      <tp>
        <v>1.028</v>
        <stp/>
        <stp>150207.SZ</stp>
        <stp>bid_Price5</stp>
        <tr r="B31" s="112"/>
      </tp>
      <tp>
        <v>1.042</v>
        <stp/>
        <stp>150217.SZ</stp>
        <stp>bid_Price5</stp>
        <tr r="B30" s="108"/>
      </tp>
      <tp>
        <v>1.0309999999999999</v>
        <stp/>
        <stp>150177.SZ</stp>
        <stp>bid_Price1</stp>
        <tr r="B13" s="101"/>
      </tp>
      <tp>
        <v>1.0569999999999999</v>
        <stp/>
        <stp>150277.SZ</stp>
        <stp>bid_Price2</stp>
        <tr r="B14" s="105"/>
      </tp>
      <tp>
        <v>1.0569999999999999</v>
        <stp/>
        <stp>150157.SZ</stp>
        <stp>bid_Price1</stp>
        <tr r="B27" s="101"/>
      </tp>
      <tp>
        <v>1.036</v>
        <stp/>
        <stp>150207.SZ</stp>
        <stp>bid_Price2</stp>
        <tr r="B28" s="112"/>
      </tp>
      <tp>
        <v>1.0449999999999999</v>
        <stp/>
        <stp>150217.SZ</stp>
        <stp>bid_Price2</stp>
        <tr r="B27" s="108"/>
      </tp>
      <tp>
        <v>1.234</v>
        <stp/>
        <stp>150197.SZ</stp>
        <stp>bid_Price1</stp>
        <tr r="F13" s="113"/>
      </tp>
      <tp>
        <v>1.056</v>
        <stp/>
        <stp>150277.SZ</stp>
        <stp>bid_Price3</stp>
        <tr r="B15" s="105"/>
      </tp>
      <tp>
        <v>1.0349999999999999</v>
        <stp/>
        <stp>150207.SZ</stp>
        <stp>bid_Price3</stp>
        <tr r="B29" s="112"/>
      </tp>
      <tp>
        <v>1.044</v>
        <stp/>
        <stp>150217.SZ</stp>
        <stp>bid_Price3</stp>
        <tr r="B28" s="108"/>
      </tp>
      <tp>
        <v>1.0289999999999999</v>
        <stp/>
        <stp>150177.SZ</stp>
        <stp>bid_Price3</stp>
        <tr r="B15" s="101"/>
      </tp>
      <tp>
        <v>1.0549999999999999</v>
        <stp/>
        <stp>150157.SZ</stp>
        <stp>bid_Price3</stp>
        <tr r="B29" s="101"/>
      </tp>
      <tp>
        <v>1.232</v>
        <stp/>
        <stp>150197.SZ</stp>
        <stp>bid_Price3</stp>
        <tr r="F15" s="113"/>
      </tp>
      <tp>
        <v>1.03</v>
        <stp/>
        <stp>150177.SZ</stp>
        <stp>bid_Price2</stp>
        <tr r="B14" s="101"/>
      </tp>
      <tp>
        <v>1.0580000000000001</v>
        <stp/>
        <stp>150277.SZ</stp>
        <stp>bid_Price1</stp>
        <tr r="B13" s="105"/>
      </tp>
      <tp>
        <v>1.056</v>
        <stp/>
        <stp>150157.SZ</stp>
        <stp>bid_Price2</stp>
        <tr r="B28" s="101"/>
      </tp>
      <tp>
        <v>1.038</v>
        <stp/>
        <stp>150207.SZ</stp>
        <stp>bid_Price1</stp>
        <tr r="B27" s="112"/>
      </tp>
      <tp>
        <v>1.046</v>
        <stp/>
        <stp>150217.SZ</stp>
        <stp>bid_Price1</stp>
        <tr r="B26" s="108"/>
      </tp>
      <tp>
        <v>1.2330000000000001</v>
        <stp/>
        <stp>150197.SZ</stp>
        <stp>bid_Price2</stp>
        <tr r="F14" s="113"/>
      </tp>
      <tp>
        <v>0.54</v>
        <stp/>
        <stp>150290.SZ</stp>
        <stp>Ask_Price4</stp>
        <tr r="F9" s="114"/>
      </tp>
      <tp>
        <v>0.71599999999999997</v>
        <stp/>
        <stp>150210.SZ</stp>
        <stp>Ask_Price4</stp>
        <tr r="F9" s="104"/>
      </tp>
      <tp>
        <v>1.044</v>
        <stp/>
        <stp>150200.SZ</stp>
        <stp>Ask_Price4</stp>
        <tr r="B25" s="100"/>
      </tp>
      <tp>
        <v>0.80100000000000005</v>
        <stp/>
        <stp>150230.SZ</stp>
        <stp>Ask_Price4</stp>
        <tr r="F9" s="111"/>
      </tp>
      <tp>
        <v>0.98699999999999999</v>
        <stp/>
        <stp>150270.SZ</stp>
        <stp>Ask_Price4</stp>
        <tr r="F23" s="111"/>
      </tp>
      <tp>
        <v>0.91200000000000003</v>
        <stp/>
        <stp>150260.SZ</stp>
        <stp>Ask_Price4</stp>
        <tr r="F9" s="117"/>
      </tp>
      <tp>
        <v>0.54100000000000004</v>
        <stp/>
        <stp>150290.SZ</stp>
        <stp>Ask_Price5</stp>
        <tr r="F8" s="114"/>
      </tp>
      <tp>
        <v>0.71699999999999997</v>
        <stp/>
        <stp>150210.SZ</stp>
        <stp>Ask_Price5</stp>
        <tr r="F8" s="104"/>
      </tp>
      <tp>
        <v>1.0449999999999999</v>
        <stp/>
        <stp>150200.SZ</stp>
        <stp>Ask_Price5</stp>
        <tr r="B24" s="100"/>
      </tp>
      <tp>
        <v>0.80500000000000005</v>
        <stp/>
        <stp>150230.SZ</stp>
        <stp>Ask_Price5</stp>
        <tr r="F8" s="111"/>
      </tp>
      <tp>
        <v>0.98799999999999999</v>
        <stp/>
        <stp>150270.SZ</stp>
        <stp>Ask_Price5</stp>
        <tr r="F22" s="111"/>
      </tp>
      <tp>
        <v>0.91300000000000003</v>
        <stp/>
        <stp>150260.SZ</stp>
        <stp>Ask_Price5</stp>
        <tr r="F8" s="117"/>
      </tp>
      <tp>
        <v>1.085</v>
        <stp/>
        <stp>150130.SZ</stp>
        <stp>Ask_Price5</stp>
        <tr r="B9" s="110"/>
      </tp>
      <tp>
        <v>1.048</v>
        <stp/>
        <stp>150150.SZ</stp>
        <stp>Ask_Price5</stp>
        <tr r="B22" s="113"/>
      </tp>
      <tp>
        <v>1.0840000000000001</v>
        <stp/>
        <stp>150130.SZ</stp>
        <stp>Ask_Price4</stp>
        <tr r="B10" s="110"/>
      </tp>
      <tp>
        <v>1.046</v>
        <stp/>
        <stp>150150.SZ</stp>
        <stp>Ask_Price4</stp>
        <tr r="B23" s="113"/>
      </tp>
      <tp>
        <v>1.083</v>
        <stp/>
        <stp>150130.SZ</stp>
        <stp>Ask_Price3</stp>
        <tr r="B11" s="110"/>
      </tp>
      <tp>
        <v>1.044</v>
        <stp/>
        <stp>150150.SZ</stp>
        <stp>Ask_Price3</stp>
        <tr r="B24" s="113"/>
      </tp>
      <tp>
        <v>0.53700000000000003</v>
        <stp/>
        <stp>150290.SZ</stp>
        <stp>Ask_Price1</stp>
        <tr r="F12" s="114"/>
      </tp>
      <tp>
        <v>0.71299999999999997</v>
        <stp/>
        <stp>150210.SZ</stp>
        <stp>Ask_Price1</stp>
        <tr r="F12" s="104"/>
      </tp>
      <tp>
        <v>1.0409999999999999</v>
        <stp/>
        <stp>150200.SZ</stp>
        <stp>Ask_Price1</stp>
        <tr r="B28" s="100"/>
      </tp>
      <tp>
        <v>1.0820000000000001</v>
        <stp/>
        <stp>150130.SZ</stp>
        <stp>Ask_Price2</stp>
        <tr r="B12" s="110"/>
      </tp>
      <tp>
        <v>0.79800000000000004</v>
        <stp/>
        <stp>150230.SZ</stp>
        <stp>Ask_Price1</stp>
        <tr r="F12" s="111"/>
      </tp>
      <tp>
        <v>1.042</v>
        <stp/>
        <stp>150150.SZ</stp>
        <stp>Ask_Price2</stp>
        <tr r="B25" s="113"/>
      </tp>
      <tp>
        <v>0.98399999999999999</v>
        <stp/>
        <stp>150270.SZ</stp>
        <stp>Ask_Price1</stp>
        <tr r="F26" s="111"/>
      </tp>
      <tp>
        <v>0.90600000000000003</v>
        <stp/>
        <stp>150260.SZ</stp>
        <stp>Ask_Price1</stp>
        <tr r="F12" s="117"/>
      </tp>
      <tp>
        <v>0.53800000000000003</v>
        <stp/>
        <stp>150290.SZ</stp>
        <stp>Ask_Price2</stp>
        <tr r="F11" s="114"/>
      </tp>
      <tp>
        <v>0.71399999999999997</v>
        <stp/>
        <stp>150210.SZ</stp>
        <stp>Ask_Price2</stp>
        <tr r="F11" s="104"/>
      </tp>
      <tp>
        <v>1.042</v>
        <stp/>
        <stp>150200.SZ</stp>
        <stp>Ask_Price2</stp>
        <tr r="B27" s="100"/>
      </tp>
      <tp>
        <v>1.081</v>
        <stp/>
        <stp>150130.SZ</stp>
        <stp>Ask_Price1</stp>
        <tr r="B13" s="110"/>
      </tp>
      <tp>
        <v>0.79900000000000004</v>
        <stp/>
        <stp>150230.SZ</stp>
        <stp>Ask_Price2</stp>
        <tr r="F11" s="111"/>
      </tp>
      <tp>
        <v>1.0409999999999999</v>
        <stp/>
        <stp>150150.SZ</stp>
        <stp>Ask_Price1</stp>
        <tr r="B26" s="113"/>
      </tp>
      <tp>
        <v>0.98499999999999999</v>
        <stp/>
        <stp>150270.SZ</stp>
        <stp>Ask_Price2</stp>
        <tr r="F25" s="111"/>
      </tp>
      <tp>
        <v>0.91</v>
        <stp/>
        <stp>150260.SZ</stp>
        <stp>Ask_Price2</stp>
        <tr r="F11" s="117"/>
      </tp>
      <tp>
        <v>0.53900000000000003</v>
        <stp/>
        <stp>150290.SZ</stp>
        <stp>Ask_Price3</stp>
        <tr r="F10" s="114"/>
      </tp>
      <tp>
        <v>0.71499999999999997</v>
        <stp/>
        <stp>150210.SZ</stp>
        <stp>Ask_Price3</stp>
        <tr r="F10" s="104"/>
      </tp>
      <tp>
        <v>1.0429999999999999</v>
        <stp/>
        <stp>150200.SZ</stp>
        <stp>Ask_Price3</stp>
        <tr r="B26" s="100"/>
      </tp>
      <tp>
        <v>0.8</v>
        <stp/>
        <stp>150230.SZ</stp>
        <stp>Ask_Price3</stp>
        <tr r="F10" s="111"/>
      </tp>
      <tp>
        <v>0.98599999999999999</v>
        <stp/>
        <stp>150270.SZ</stp>
        <stp>Ask_Price3</stp>
        <tr r="F24" s="111"/>
      </tp>
      <tp>
        <v>0.91100000000000003</v>
        <stp/>
        <stp>150260.SZ</stp>
        <stp>Ask_Price3</stp>
        <tr r="F10" s="117"/>
      </tp>
      <tp>
        <v>1.03</v>
        <stp/>
        <stp>150150.SZ</stp>
        <stp>bid_Price5</stp>
        <tr r="B31" s="113"/>
      </tp>
      <tp>
        <v>1.0760000000000001</v>
        <stp/>
        <stp>150130.SZ</stp>
        <stp>bid_Price5</stp>
        <tr r="B18" s="110"/>
      </tp>
      <tp>
        <v>1.0309999999999999</v>
        <stp/>
        <stp>150150.SZ</stp>
        <stp>bid_Price4</stp>
        <tr r="B30" s="113"/>
      </tp>
      <tp>
        <v>1.077</v>
        <stp/>
        <stp>150130.SZ</stp>
        <stp>bid_Price4</stp>
        <tr r="B17" s="110"/>
      </tp>
      <tp>
        <v>0.90200000000000002</v>
        <stp/>
        <stp>150260.SZ</stp>
        <stp>bid_Price4</stp>
        <tr r="F16" s="117"/>
      </tp>
      <tp>
        <v>0.98</v>
        <stp/>
        <stp>150270.SZ</stp>
        <stp>bid_Price4</stp>
        <tr r="F30" s="111"/>
      </tp>
      <tp>
        <v>0.79400000000000004</v>
        <stp/>
        <stp>150230.SZ</stp>
        <stp>bid_Price4</stp>
        <tr r="F16" s="111"/>
      </tp>
      <tp>
        <v>1.036</v>
        <stp/>
        <stp>150200.SZ</stp>
        <stp>bid_Price4</stp>
        <tr r="B32" s="100"/>
      </tp>
      <tp>
        <v>0.70899999999999996</v>
        <stp/>
        <stp>150210.SZ</stp>
        <stp>bid_Price4</stp>
        <tr r="F16" s="104"/>
      </tp>
      <tp>
        <v>0.53300000000000003</v>
        <stp/>
        <stp>150290.SZ</stp>
        <stp>bid_Price4</stp>
        <tr r="F16" s="114"/>
      </tp>
      <tp>
        <v>0.90100000000000002</v>
        <stp/>
        <stp>150260.SZ</stp>
        <stp>bid_Price5</stp>
        <tr r="F17" s="117"/>
      </tp>
      <tp>
        <v>0.97899999999999998</v>
        <stp/>
        <stp>150270.SZ</stp>
        <stp>bid_Price5</stp>
        <tr r="F31" s="111"/>
      </tp>
      <tp>
        <v>0.79300000000000004</v>
        <stp/>
        <stp>150230.SZ</stp>
        <stp>bid_Price5</stp>
        <tr r="F17" s="111"/>
      </tp>
      <tp>
        <v>1.0349999999999999</v>
        <stp/>
        <stp>150200.SZ</stp>
        <stp>bid_Price5</stp>
        <tr r="B33" s="100"/>
      </tp>
      <tp>
        <v>0.70799999999999996</v>
        <stp/>
        <stp>150210.SZ</stp>
        <stp>bid_Price5</stp>
        <tr r="F17" s="104"/>
      </tp>
      <tp>
        <v>0.53200000000000003</v>
        <stp/>
        <stp>150290.SZ</stp>
        <stp>bid_Price5</stp>
        <tr r="F17" s="114"/>
      </tp>
      <tp>
        <v>0.90400000000000003</v>
        <stp/>
        <stp>150260.SZ</stp>
        <stp>bid_Price2</stp>
        <tr r="F14" s="117"/>
      </tp>
      <tp>
        <v>0.98199999999999998</v>
        <stp/>
        <stp>150270.SZ</stp>
        <stp>bid_Price2</stp>
        <tr r="F28" s="111"/>
      </tp>
      <tp>
        <v>1.04</v>
        <stp/>
        <stp>150150.SZ</stp>
        <stp>bid_Price1</stp>
        <tr r="B27" s="113"/>
      </tp>
      <tp>
        <v>1.08</v>
        <stp/>
        <stp>150130.SZ</stp>
        <stp>bid_Price1</stp>
        <tr r="B14" s="110"/>
      </tp>
      <tp>
        <v>0.79600000000000004</v>
        <stp/>
        <stp>150230.SZ</stp>
        <stp>bid_Price2</stp>
        <tr r="F14" s="111"/>
      </tp>
      <tp>
        <v>1.0389999999999999</v>
        <stp/>
        <stp>150200.SZ</stp>
        <stp>bid_Price2</stp>
        <tr r="B30" s="100"/>
      </tp>
      <tp>
        <v>0.71099999999999997</v>
        <stp/>
        <stp>150210.SZ</stp>
        <stp>bid_Price2</stp>
        <tr r="F14" s="104"/>
      </tp>
      <tp>
        <v>0.53500000000000003</v>
        <stp/>
        <stp>150290.SZ</stp>
        <stp>bid_Price2</stp>
        <tr r="F14" s="114"/>
      </tp>
      <tp>
        <v>0.90300000000000002</v>
        <stp/>
        <stp>150260.SZ</stp>
        <stp>bid_Price3</stp>
        <tr r="F15" s="117"/>
      </tp>
      <tp>
        <v>0.98099999999999998</v>
        <stp/>
        <stp>150270.SZ</stp>
        <stp>bid_Price3</stp>
        <tr r="F29" s="111"/>
      </tp>
      <tp>
        <v>0.79500000000000004</v>
        <stp/>
        <stp>150230.SZ</stp>
        <stp>bid_Price3</stp>
        <tr r="F15" s="111"/>
      </tp>
      <tp>
        <v>1.038</v>
        <stp/>
        <stp>150200.SZ</stp>
        <stp>bid_Price3</stp>
        <tr r="B31" s="100"/>
      </tp>
      <tp>
        <v>0.71</v>
        <stp/>
        <stp>150210.SZ</stp>
        <stp>bid_Price3</stp>
        <tr r="F15" s="104"/>
      </tp>
      <tp>
        <v>0.53400000000000003</v>
        <stp/>
        <stp>150290.SZ</stp>
        <stp>bid_Price3</stp>
        <tr r="F15" s="114"/>
      </tp>
      <tp>
        <v>1.0369999999999999</v>
        <stp/>
        <stp>150150.SZ</stp>
        <stp>bid_Price3</stp>
        <tr r="B29" s="113"/>
      </tp>
      <tp>
        <v>1.0780000000000001</v>
        <stp/>
        <stp>150130.SZ</stp>
        <stp>bid_Price3</stp>
        <tr r="B16" s="110"/>
      </tp>
      <tp>
        <v>0.90500000000000003</v>
        <stp/>
        <stp>150260.SZ</stp>
        <stp>bid_Price1</stp>
        <tr r="F13" s="117"/>
      </tp>
      <tp>
        <v>0.98299999999999998</v>
        <stp/>
        <stp>150270.SZ</stp>
        <stp>bid_Price1</stp>
        <tr r="F27" s="111"/>
      </tp>
      <tp>
        <v>1.0389999999999999</v>
        <stp/>
        <stp>150150.SZ</stp>
        <stp>bid_Price2</stp>
        <tr r="B28" s="113"/>
      </tp>
      <tp>
        <v>1.079</v>
        <stp/>
        <stp>150130.SZ</stp>
        <stp>bid_Price2</stp>
        <tr r="B15" s="110"/>
      </tp>
      <tp>
        <v>0.79700000000000004</v>
        <stp/>
        <stp>150230.SZ</stp>
        <stp>bid_Price1</stp>
        <tr r="F13" s="111"/>
      </tp>
      <tp>
        <v>1.04</v>
        <stp/>
        <stp>150200.SZ</stp>
        <stp>bid_Price1</stp>
        <tr r="B29" s="100"/>
      </tp>
      <tp>
        <v>0.71199999999999997</v>
        <stp/>
        <stp>150210.SZ</stp>
        <stp>bid_Price1</stp>
        <tr r="F13" s="104"/>
      </tp>
      <tp>
        <v>0.53600000000000003</v>
        <stp/>
        <stp>150290.SZ</stp>
        <stp>bid_Price1</stp>
        <tr r="F13" s="114"/>
      </tp>
      <tp>
        <v>1.0920000000000001</v>
        <stp/>
        <stp>150291.SZ</stp>
        <stp>Ask_Price4</stp>
        <tr r="B10" s="99"/>
      </tp>
      <tp>
        <v>1.07</v>
        <stp/>
        <stp>150211.SZ</stp>
        <stp>Ask_Price4</stp>
        <tr r="B8" s="108"/>
      </tp>
      <tp>
        <v>0.625</v>
        <stp/>
        <stp>150201.SZ</stp>
        <stp>Ask_Price4</stp>
        <tr r="F25" s="100"/>
      </tp>
      <tp>
        <v>1.24</v>
        <stp/>
        <stp>150221.SZ</stp>
        <stp>Ask_Price4</stp>
        <tr r="B12" s="107"/>
      </tp>
      <tp>
        <v>1.2750000000000001</v>
        <stp/>
        <stp>150321.SZ</stp>
        <stp>Ask_Price5</stp>
        <tr r="B22" s="114"/>
      </tp>
      <tp>
        <v>1.0369999999999999</v>
        <stp/>
        <stp>150241.SZ</stp>
        <stp>Ask_Price4</stp>
        <tr r="B24" s="99"/>
      </tp>
      <tp>
        <v>1.0980000000000001</v>
        <stp/>
        <stp>150291.SZ</stp>
        <stp>Ask_Price5</stp>
        <tr r="B9" s="99"/>
      </tp>
      <tp>
        <v>1.075</v>
        <stp/>
        <stp>150211.SZ</stp>
        <stp>Ask_Price5</stp>
        <tr r="B7" s="108"/>
      </tp>
      <tp>
        <v>0.626</v>
        <stp/>
        <stp>150201.SZ</stp>
        <stp>Ask_Price5</stp>
        <tr r="F24" s="100"/>
      </tp>
      <tp>
        <v>1.2410000000000001</v>
        <stp/>
        <stp>150221.SZ</stp>
        <stp>Ask_Price5</stp>
        <tr r="B11" s="107"/>
      </tp>
      <tp>
        <v>1.272</v>
        <stp/>
        <stp>150321.SZ</stp>
        <stp>Ask_Price4</stp>
        <tr r="B23" s="114"/>
      </tp>
      <tp>
        <v>1.038</v>
        <stp/>
        <stp>150241.SZ</stp>
        <stp>Ask_Price5</stp>
        <tr r="B23" s="99"/>
      </tp>
      <tp>
        <v>0.55600000000000005</v>
        <stp/>
        <stp>150131.SZ</stp>
        <stp>Ask_Price5</stp>
        <tr r="F9" s="110"/>
      </tp>
      <tp>
        <v>1.085</v>
        <stp/>
        <stp>150151.SZ</stp>
        <stp>Ask_Price5</stp>
        <tr r="F22" s="113"/>
      </tp>
      <tp>
        <v>0.55500000000000005</v>
        <stp/>
        <stp>150131.SZ</stp>
        <stp>Ask_Price4</stp>
        <tr r="F10" s="110"/>
      </tp>
      <tp>
        <v>1.0840000000000001</v>
        <stp/>
        <stp>150151.SZ</stp>
        <stp>Ask_Price4</stp>
        <tr r="F23" s="113"/>
      </tp>
      <tp>
        <v>0.55400000000000005</v>
        <stp/>
        <stp>150131.SZ</stp>
        <stp>Ask_Price3</stp>
        <tr r="F11" s="110"/>
      </tp>
      <tp>
        <v>1.268</v>
        <stp/>
        <stp>150321.SZ</stp>
        <stp>Ask_Price1</stp>
        <tr r="B26" s="114"/>
      </tp>
      <tp>
        <v>1.083</v>
        <stp/>
        <stp>150151.SZ</stp>
        <stp>Ask_Price3</stp>
        <tr r="F24" s="113"/>
      </tp>
      <tp>
        <v>1.089</v>
        <stp/>
        <stp>150291.SZ</stp>
        <stp>Ask_Price1</stp>
        <tr r="B13" s="99"/>
      </tp>
      <tp>
        <v>1.0660000000000001</v>
        <stp/>
        <stp>150211.SZ</stp>
        <stp>Ask_Price1</stp>
        <tr r="B11" s="108"/>
      </tp>
      <tp>
        <v>0.622</v>
        <stp/>
        <stp>150201.SZ</stp>
        <stp>Ask_Price1</stp>
        <tr r="F28" s="100"/>
      </tp>
      <tp>
        <v>0.55300000000000005</v>
        <stp/>
        <stp>150131.SZ</stp>
        <stp>Ask_Price2</stp>
        <tr r="F12" s="110"/>
      </tp>
      <tp>
        <v>1.2370000000000001</v>
        <stp/>
        <stp>150221.SZ</stp>
        <stp>Ask_Price1</stp>
        <tr r="B15" s="107"/>
      </tp>
      <tp>
        <v>1.0820000000000001</v>
        <stp/>
        <stp>150151.SZ</stp>
        <stp>Ask_Price2</stp>
        <tr r="F25" s="113"/>
      </tp>
      <tp>
        <v>1.034</v>
        <stp/>
        <stp>150241.SZ</stp>
        <stp>Ask_Price1</stp>
        <tr r="B27" s="99"/>
      </tp>
      <tp>
        <v>1.0900000000000001</v>
        <stp/>
        <stp>150291.SZ</stp>
        <stp>Ask_Price2</stp>
        <tr r="B12" s="99"/>
      </tp>
      <tp>
        <v>1.0680000000000001</v>
        <stp/>
        <stp>150211.SZ</stp>
        <stp>Ask_Price2</stp>
        <tr r="B10" s="108"/>
      </tp>
      <tp>
        <v>0.623</v>
        <stp/>
        <stp>150201.SZ</stp>
        <stp>Ask_Price2</stp>
        <tr r="F27" s="100"/>
      </tp>
      <tp>
        <v>0.55200000000000005</v>
        <stp/>
        <stp>150131.SZ</stp>
        <stp>Ask_Price1</stp>
        <tr r="F13" s="110"/>
      </tp>
      <tp>
        <v>1.238</v>
        <stp/>
        <stp>150221.SZ</stp>
        <stp>Ask_Price2</stp>
        <tr r="B14" s="107"/>
      </tp>
      <tp>
        <v>1.27</v>
        <stp/>
        <stp>150321.SZ</stp>
        <stp>Ask_Price3</stp>
        <tr r="B24" s="114"/>
      </tp>
      <tp>
        <v>1.081</v>
        <stp/>
        <stp>150151.SZ</stp>
        <stp>Ask_Price1</stp>
        <tr r="F26" s="113"/>
      </tp>
      <tp>
        <v>1.0349999999999999</v>
        <stp/>
        <stp>150241.SZ</stp>
        <stp>Ask_Price2</stp>
        <tr r="B26" s="99"/>
      </tp>
      <tp>
        <v>1.091</v>
        <stp/>
        <stp>150291.SZ</stp>
        <stp>Ask_Price3</stp>
        <tr r="B11" s="99"/>
      </tp>
      <tp>
        <v>1.069</v>
        <stp/>
        <stp>150211.SZ</stp>
        <stp>Ask_Price3</stp>
        <tr r="B9" s="108"/>
      </tp>
      <tp>
        <v>0.624</v>
        <stp/>
        <stp>150201.SZ</stp>
        <stp>Ask_Price3</stp>
        <tr r="F26" s="100"/>
      </tp>
      <tp>
        <v>1.2390000000000001</v>
        <stp/>
        <stp>150221.SZ</stp>
        <stp>Ask_Price3</stp>
        <tr r="B13" s="107"/>
      </tp>
      <tp>
        <v>1.2690000000000001</v>
        <stp/>
        <stp>150321.SZ</stp>
        <stp>Ask_Price2</stp>
        <tr r="B25" s="114"/>
      </tp>
      <tp>
        <v>1.036</v>
        <stp/>
        <stp>150241.SZ</stp>
        <stp>Ask_Price3</stp>
        <tr r="B25" s="99"/>
      </tp>
      <tp>
        <v>1.0760000000000001</v>
        <stp/>
        <stp>150151.SZ</stp>
        <stp>bid_Price5</stp>
        <tr r="F31" s="113"/>
      </tp>
      <tp>
        <v>0.54700000000000004</v>
        <stp/>
        <stp>150131.SZ</stp>
        <stp>bid_Price5</stp>
        <tr r="F18" s="110"/>
      </tp>
      <tp>
        <v>1.077</v>
        <stp/>
        <stp>150151.SZ</stp>
        <stp>bid_Price4</stp>
        <tr r="F30" s="113"/>
      </tp>
      <tp>
        <v>0.54800000000000004</v>
        <stp/>
        <stp>150131.SZ</stp>
        <stp>bid_Price4</stp>
        <tr r="F17" s="110"/>
      </tp>
      <tp>
        <v>1.03</v>
        <stp/>
        <stp>150241.SZ</stp>
        <stp>bid_Price4</stp>
        <tr r="B31" s="99"/>
      </tp>
      <tp>
        <v>1.2310000000000001</v>
        <stp/>
        <stp>150221.SZ</stp>
        <stp>bid_Price4</stp>
        <tr r="B19" s="107"/>
      </tp>
      <tp>
        <v>1.25</v>
        <stp/>
        <stp>150321.SZ</stp>
        <stp>bid_Price5</stp>
        <tr r="B31" s="114"/>
      </tp>
      <tp>
        <v>0.61799999999999999</v>
        <stp/>
        <stp>150201.SZ</stp>
        <stp>bid_Price4</stp>
        <tr r="F32" s="100"/>
      </tp>
      <tp>
        <v>1.0609999999999999</v>
        <stp/>
        <stp>150211.SZ</stp>
        <stp>bid_Price4</stp>
        <tr r="B15" s="108"/>
      </tp>
      <tp>
        <v>0</v>
        <stp/>
        <stp>150291.SZ</stp>
        <stp>bid_Price4</stp>
        <tr r="B17" s="99"/>
      </tp>
      <tp>
        <v>1.028</v>
        <stp/>
        <stp>150241.SZ</stp>
        <stp>bid_Price5</stp>
        <tr r="B32" s="99"/>
      </tp>
      <tp>
        <v>1.23</v>
        <stp/>
        <stp>150221.SZ</stp>
        <stp>bid_Price5</stp>
        <tr r="B20" s="107"/>
      </tp>
      <tp>
        <v>1.258</v>
        <stp/>
        <stp>150321.SZ</stp>
        <stp>bid_Price4</stp>
        <tr r="B30" s="114"/>
      </tp>
      <tp>
        <v>0.61699999999999999</v>
        <stp/>
        <stp>150201.SZ</stp>
        <stp>bid_Price5</stp>
        <tr r="F33" s="100"/>
      </tp>
      <tp>
        <v>1.06</v>
        <stp/>
        <stp>150211.SZ</stp>
        <stp>bid_Price5</stp>
        <tr r="B16" s="108"/>
      </tp>
      <tp>
        <v>0</v>
        <stp/>
        <stp>150291.SZ</stp>
        <stp>bid_Price5</stp>
        <tr r="B18" s="99"/>
      </tp>
      <tp>
        <v>1.032</v>
        <stp/>
        <stp>150241.SZ</stp>
        <stp>bid_Price2</stp>
        <tr r="B29" s="99"/>
      </tp>
      <tp>
        <v>1.08</v>
        <stp/>
        <stp>150151.SZ</stp>
        <stp>bid_Price1</stp>
        <tr r="F27" s="113"/>
      </tp>
      <tp>
        <v>1.234</v>
        <stp/>
        <stp>150221.SZ</stp>
        <stp>bid_Price2</stp>
        <tr r="B17" s="107"/>
      </tp>
      <tp>
        <v>1.26</v>
        <stp/>
        <stp>150321.SZ</stp>
        <stp>bid_Price3</stp>
        <tr r="B29" s="114"/>
      </tp>
      <tp>
        <v>0.55100000000000005</v>
        <stp/>
        <stp>150131.SZ</stp>
        <stp>bid_Price1</stp>
        <tr r="F14" s="110"/>
      </tp>
      <tp>
        <v>0.62</v>
        <stp/>
        <stp>150201.SZ</stp>
        <stp>bid_Price2</stp>
        <tr r="F30" s="100"/>
      </tp>
      <tp>
        <v>1.0629999999999999</v>
        <stp/>
        <stp>150211.SZ</stp>
        <stp>bid_Price2</stp>
        <tr r="B13" s="108"/>
      </tp>
      <tp>
        <v>1.081</v>
        <stp/>
        <stp>150291.SZ</stp>
        <stp>bid_Price2</stp>
        <tr r="B15" s="99"/>
      </tp>
      <tp>
        <v>1.0309999999999999</v>
        <stp/>
        <stp>150241.SZ</stp>
        <stp>bid_Price3</stp>
        <tr r="B30" s="99"/>
      </tp>
      <tp>
        <v>1.232</v>
        <stp/>
        <stp>150221.SZ</stp>
        <stp>bid_Price3</stp>
        <tr r="B18" s="107"/>
      </tp>
      <tp>
        <v>1.2610000000000001</v>
        <stp/>
        <stp>150321.SZ</stp>
        <stp>bid_Price2</stp>
        <tr r="B28" s="114"/>
      </tp>
      <tp>
        <v>0.61899999999999999</v>
        <stp/>
        <stp>150201.SZ</stp>
        <stp>bid_Price3</stp>
        <tr r="F31" s="100"/>
      </tp>
      <tp>
        <v>1.0620000000000001</v>
        <stp/>
        <stp>150211.SZ</stp>
        <stp>bid_Price3</stp>
        <tr r="B14" s="108"/>
      </tp>
      <tp>
        <v>1.075</v>
        <stp/>
        <stp>150291.SZ</stp>
        <stp>bid_Price3</stp>
        <tr r="B16" s="99"/>
      </tp>
      <tp>
        <v>1.0780000000000001</v>
        <stp/>
        <stp>150151.SZ</stp>
        <stp>bid_Price3</stp>
        <tr r="F29" s="113"/>
      </tp>
      <tp>
        <v>1.262</v>
        <stp/>
        <stp>150321.SZ</stp>
        <stp>bid_Price1</stp>
        <tr r="B27" s="114"/>
      </tp>
      <tp>
        <v>0.54900000000000004</v>
        <stp/>
        <stp>150131.SZ</stp>
        <stp>bid_Price3</stp>
        <tr r="F16" s="110"/>
      </tp>
      <tp>
        <v>1.0329999999999999</v>
        <stp/>
        <stp>150241.SZ</stp>
        <stp>bid_Price1</stp>
        <tr r="B28" s="99"/>
      </tp>
      <tp>
        <v>1.079</v>
        <stp/>
        <stp>150151.SZ</stp>
        <stp>bid_Price2</stp>
        <tr r="F28" s="113"/>
      </tp>
      <tp>
        <v>1.2350000000000001</v>
        <stp/>
        <stp>150221.SZ</stp>
        <stp>bid_Price1</stp>
        <tr r="B16" s="107"/>
      </tp>
      <tp>
        <v>0.55000000000000004</v>
        <stp/>
        <stp>150131.SZ</stp>
        <stp>bid_Price2</stp>
        <tr r="F15" s="110"/>
      </tp>
      <tp>
        <v>0.621</v>
        <stp/>
        <stp>150201.SZ</stp>
        <stp>bid_Price1</stp>
        <tr r="F29" s="100"/>
      </tp>
      <tp>
        <v>1.0640000000000001</v>
        <stp/>
        <stp>150211.SZ</stp>
        <stp>bid_Price1</stp>
        <tr r="B12" s="108"/>
      </tp>
      <tp>
        <v>1.087</v>
        <stp/>
        <stp>150291.SZ</stp>
        <stp>bid_Price1</stp>
        <tr r="B14" s="99"/>
      </tp>
      <tp>
        <v>0.59899999999999998</v>
        <stp/>
        <stp>150292.SZ</stp>
        <stp>Ask_Price4</stp>
        <tr r="F10" s="99"/>
      </tp>
      <tp>
        <v>0.83299999999999996</v>
        <stp/>
        <stp>150212.SZ</stp>
        <stp>Ask_Price4</stp>
        <tr r="F8" s="108"/>
      </tp>
      <tp>
        <v>0.72699999999999998</v>
        <stp/>
        <stp>150222.SZ</stp>
        <stp>Ask_Price4</stp>
        <tr r="F12" s="107"/>
      </tp>
      <tp>
        <v>1.0980000000000001</v>
        <stp/>
        <stp>150322.SZ</stp>
        <stp>Ask_Price5</stp>
        <tr r="F22" s="114"/>
      </tp>
      <tp>
        <v>0.85799999999999998</v>
        <stp/>
        <stp>150242.SZ</stp>
        <stp>Ask_Price4</stp>
        <tr r="F24" s="99"/>
      </tp>
      <tp>
        <v>0.6</v>
        <stp/>
        <stp>150292.SZ</stp>
        <stp>Ask_Price5</stp>
        <tr r="F9" s="99"/>
      </tp>
      <tp>
        <v>0.83399999999999996</v>
        <stp/>
        <stp>150212.SZ</stp>
        <stp>Ask_Price5</stp>
        <tr r="F7" s="108"/>
      </tp>
      <tp>
        <v>0.72799999999999998</v>
        <stp/>
        <stp>150222.SZ</stp>
        <stp>Ask_Price5</stp>
        <tr r="F11" s="107"/>
      </tp>
      <tp>
        <v>1.097</v>
        <stp/>
        <stp>150322.SZ</stp>
        <stp>Ask_Price4</stp>
        <tr r="F23" s="114"/>
      </tp>
      <tp>
        <v>0.85899999999999999</v>
        <stp/>
        <stp>150242.SZ</stp>
        <stp>Ask_Price5</stp>
        <tr r="F23" s="99"/>
      </tp>
      <tp>
        <v>1.0640000000000001</v>
        <stp/>
        <stp>150192.SZ</stp>
        <stp>Ask_Price5</stp>
        <tr r="B8" s="112"/>
      </tp>
      <tp>
        <v>0.85199999999999998</v>
        <stp/>
        <stp>150022.SZ</stp>
        <stp>Ask_Price4</stp>
        <tr r="B26" s="118"/>
      </tp>
      <tp>
        <v>1.0629999999999999</v>
        <stp/>
        <stp>150192.SZ</stp>
        <stp>Ask_Price4</stp>
        <tr r="B9" s="112"/>
      </tp>
      <tp>
        <v>0.85299999999999998</v>
        <stp/>
        <stp>150022.SZ</stp>
        <stp>Ask_Price5</stp>
        <tr r="B25" s="118"/>
      </tp>
      <tp>
        <v>1.0620000000000001</v>
        <stp/>
        <stp>150192.SZ</stp>
        <stp>Ask_Price3</stp>
        <tr r="B10" s="112"/>
      </tp>
      <tp>
        <v>0.85</v>
        <stp/>
        <stp>150022.SZ</stp>
        <stp>Ask_Price2</stp>
        <tr r="B28" s="118"/>
      </tp>
      <tp>
        <v>1.0940000000000001</v>
        <stp/>
        <stp>150322.SZ</stp>
        <stp>Ask_Price1</stp>
        <tr r="F26" s="114"/>
      </tp>
      <tp>
        <v>1.0609999999999999</v>
        <stp/>
        <stp>150192.SZ</stp>
        <stp>Ask_Price2</stp>
        <tr r="B11" s="112"/>
      </tp>
      <tp>
        <v>0.59599999999999997</v>
        <stp/>
        <stp>150292.SZ</stp>
        <stp>Ask_Price1</stp>
        <tr r="F13" s="99"/>
      </tp>
      <tp>
        <v>0.83000000000000007</v>
        <stp/>
        <stp>150212.SZ</stp>
        <stp>Ask_Price1</stp>
        <tr r="F11" s="108"/>
      </tp>
      <tp>
        <v>0.85099999999999998</v>
        <stp/>
        <stp>150022.SZ</stp>
        <stp>Ask_Price3</stp>
        <tr r="B27" s="118"/>
      </tp>
      <tp>
        <v>0.72399999999999998</v>
        <stp/>
        <stp>150222.SZ</stp>
        <stp>Ask_Price1</stp>
        <tr r="F15" s="107"/>
      </tp>
      <tp>
        <v>0.84799999999999998</v>
        <stp/>
        <stp>150242.SZ</stp>
        <stp>Ask_Price1</stp>
        <tr r="F27" s="99"/>
      </tp>
      <tp>
        <v>1.06</v>
        <stp/>
        <stp>150192.SZ</stp>
        <stp>Ask_Price1</stp>
        <tr r="B12" s="112"/>
      </tp>
      <tp>
        <v>0.59699999999999998</v>
        <stp/>
        <stp>150292.SZ</stp>
        <stp>Ask_Price2</stp>
        <tr r="F12" s="99"/>
      </tp>
      <tp>
        <v>0.83100000000000007</v>
        <stp/>
        <stp>150212.SZ</stp>
        <stp>Ask_Price2</stp>
        <tr r="F10" s="108"/>
      </tp>
      <tp>
        <v>0.72499999999999998</v>
        <stp/>
        <stp>150222.SZ</stp>
        <stp>Ask_Price2</stp>
        <tr r="F14" s="107"/>
      </tp>
      <tp>
        <v>1.0960000000000001</v>
        <stp/>
        <stp>150322.SZ</stp>
        <stp>Ask_Price3</stp>
        <tr r="F24" s="114"/>
      </tp>
      <tp>
        <v>0.85</v>
        <stp/>
        <stp>150242.SZ</stp>
        <stp>Ask_Price2</stp>
        <tr r="F26" s="99"/>
      </tp>
      <tp>
        <v>0.59799999999999998</v>
        <stp/>
        <stp>150292.SZ</stp>
        <stp>Ask_Price3</stp>
        <tr r="F11" s="99"/>
      </tp>
      <tp>
        <v>0.83200000000000007</v>
        <stp/>
        <stp>150212.SZ</stp>
        <stp>Ask_Price3</stp>
        <tr r="F9" s="108"/>
      </tp>
      <tp>
        <v>0.84899999999999998</v>
        <stp/>
        <stp>150022.SZ</stp>
        <stp>Ask_Price1</stp>
        <tr r="B29" s="118"/>
      </tp>
      <tp>
        <v>0.72599999999999998</v>
        <stp/>
        <stp>150222.SZ</stp>
        <stp>Ask_Price3</stp>
        <tr r="F13" s="107"/>
      </tp>
      <tp>
        <v>1.095</v>
        <stp/>
        <stp>150322.SZ</stp>
        <stp>Ask_Price2</stp>
        <tr r="F25" s="114"/>
      </tp>
      <tp>
        <v>0.85499999999999998</v>
        <stp/>
        <stp>150242.SZ</stp>
        <stp>Ask_Price3</stp>
        <tr r="F25" s="99"/>
      </tp>
      <tp>
        <v>0.84499999999999997</v>
        <stp/>
        <stp>150022.SZ</stp>
        <stp>bid_Price4</stp>
        <tr r="B33" s="118"/>
      </tp>
      <tp>
        <v>1.048</v>
        <stp/>
        <stp>150192.SZ</stp>
        <stp>bid_Price5</stp>
        <tr r="B17" s="112"/>
      </tp>
      <tp>
        <v>0.84399999999999997</v>
        <stp/>
        <stp>150022.SZ</stp>
        <stp>bid_Price5</stp>
        <tr r="B34" s="118"/>
      </tp>
      <tp>
        <v>1.0489999999999999</v>
        <stp/>
        <stp>150192.SZ</stp>
        <stp>bid_Price4</stp>
        <tr r="B16" s="112"/>
      </tp>
      <tp>
        <v>0.84199999999999997</v>
        <stp/>
        <stp>150242.SZ</stp>
        <stp>bid_Price4</stp>
        <tr r="F31" s="99"/>
      </tp>
      <tp>
        <v>0.72</v>
        <stp/>
        <stp>150222.SZ</stp>
        <stp>bid_Price4</stp>
        <tr r="F19" s="107"/>
      </tp>
      <tp>
        <v>1.0880000000000001</v>
        <stp/>
        <stp>150322.SZ</stp>
        <stp>bid_Price5</stp>
        <tr r="F31" s="114"/>
      </tp>
      <tp>
        <v>0.82600000000000007</v>
        <stp/>
        <stp>150212.SZ</stp>
        <stp>bid_Price4</stp>
        <tr r="F15" s="108"/>
      </tp>
      <tp>
        <v>0.59199999999999997</v>
        <stp/>
        <stp>150292.SZ</stp>
        <stp>bid_Price4</stp>
        <tr r="F17" s="99"/>
      </tp>
      <tp>
        <v>0.84099999999999997</v>
        <stp/>
        <stp>150242.SZ</stp>
        <stp>bid_Price5</stp>
        <tr r="F32" s="99"/>
      </tp>
      <tp>
        <v>0.71899999999999997</v>
        <stp/>
        <stp>150222.SZ</stp>
        <stp>bid_Price5</stp>
        <tr r="F20" s="107"/>
      </tp>
      <tp>
        <v>1.089</v>
        <stp/>
        <stp>150322.SZ</stp>
        <stp>bid_Price4</stp>
        <tr r="F30" s="114"/>
      </tp>
      <tp>
        <v>0.82500000000000007</v>
        <stp/>
        <stp>150212.SZ</stp>
        <stp>bid_Price5</stp>
        <tr r="F16" s="108"/>
      </tp>
      <tp>
        <v>0.59099999999999997</v>
        <stp/>
        <stp>150292.SZ</stp>
        <stp>bid_Price5</stp>
        <tr r="F18" s="99"/>
      </tp>
      <tp>
        <v>0.84599999999999997</v>
        <stp/>
        <stp>150242.SZ</stp>
        <stp>bid_Price2</stp>
        <tr r="F29" s="99"/>
      </tp>
      <tp>
        <v>0.72199999999999998</v>
        <stp/>
        <stp>150222.SZ</stp>
        <stp>bid_Price2</stp>
        <tr r="F17" s="107"/>
      </tp>
      <tp>
        <v>1.0900000000000001</v>
        <stp/>
        <stp>150322.SZ</stp>
        <stp>bid_Price3</stp>
        <tr r="F29" s="114"/>
      </tp>
      <tp>
        <v>0.82800000000000007</v>
        <stp/>
        <stp>150212.SZ</stp>
        <stp>bid_Price2</stp>
        <tr r="F13" s="108"/>
      </tp>
      <tp>
        <v>1.0589999999999999</v>
        <stp/>
        <stp>150192.SZ</stp>
        <stp>bid_Price1</stp>
        <tr r="B13" s="112"/>
      </tp>
      <tp>
        <v>0.59399999999999997</v>
        <stp/>
        <stp>150292.SZ</stp>
        <stp>bid_Price2</stp>
        <tr r="F15" s="99"/>
      </tp>
      <tp>
        <v>0.84499999999999997</v>
        <stp/>
        <stp>150242.SZ</stp>
        <stp>bid_Price3</stp>
        <tr r="F30" s="99"/>
      </tp>
      <tp>
        <v>0.84799999999999998</v>
        <stp/>
        <stp>150022.SZ</stp>
        <stp>bid_Price1</stp>
        <tr r="B30" s="118"/>
      </tp>
      <tp>
        <v>0.72099999999999997</v>
        <stp/>
        <stp>150222.SZ</stp>
        <stp>bid_Price3</stp>
        <tr r="F18" s="107"/>
      </tp>
      <tp>
        <v>1.091</v>
        <stp/>
        <stp>150322.SZ</stp>
        <stp>bid_Price2</stp>
        <tr r="F28" s="114"/>
      </tp>
      <tp>
        <v>0.82700000000000007</v>
        <stp/>
        <stp>150212.SZ</stp>
        <stp>bid_Price3</stp>
        <tr r="F14" s="108"/>
      </tp>
      <tp>
        <v>0.59299999999999997</v>
        <stp/>
        <stp>150292.SZ</stp>
        <stp>bid_Price3</stp>
        <tr r="F16" s="99"/>
      </tp>
      <tp>
        <v>0.84699999999999998</v>
        <stp/>
        <stp>150022.SZ</stp>
        <stp>bid_Price2</stp>
        <tr r="B31" s="118"/>
      </tp>
      <tp>
        <v>1.093</v>
        <stp/>
        <stp>150322.SZ</stp>
        <stp>bid_Price1</stp>
        <tr r="F27" s="114"/>
      </tp>
      <tp>
        <v>1.056</v>
        <stp/>
        <stp>150192.SZ</stp>
        <stp>bid_Price3</stp>
        <tr r="B15" s="112"/>
      </tp>
      <tp>
        <v>0.84699999999999998</v>
        <stp/>
        <stp>150242.SZ</stp>
        <stp>bid_Price1</stp>
        <tr r="F28" s="99"/>
      </tp>
      <tp>
        <v>0.84599999999999997</v>
        <stp/>
        <stp>150022.SZ</stp>
        <stp>bid_Price3</stp>
        <tr r="B32" s="118"/>
      </tp>
      <tp>
        <v>0.72299999999999998</v>
        <stp/>
        <stp>150222.SZ</stp>
        <stp>bid_Price1</stp>
        <tr r="F16" s="107"/>
      </tp>
      <tp>
        <v>0.82900000000000007</v>
        <stp/>
        <stp>150212.SZ</stp>
        <stp>bid_Price1</stp>
        <tr r="F12" s="108"/>
      </tp>
      <tp>
        <v>1.0569999999999999</v>
        <stp/>
        <stp>150192.SZ</stp>
        <stp>bid_Price2</stp>
        <tr r="B14" s="112"/>
      </tp>
      <tp>
        <v>0.59499999999999997</v>
        <stp/>
        <stp>150292.SZ</stp>
        <stp>bid_Price1</stp>
        <tr r="F14" s="99"/>
      </tp>
      <tp>
        <v>1.02</v>
        <stp/>
        <stp>150283.SZ</stp>
        <stp>Ask_Price4</stp>
        <tr r="B24" s="110"/>
      </tp>
      <tp>
        <v>1.06</v>
        <stp/>
        <stp>150213.SZ</stp>
        <stp>Ask_Price4</stp>
        <tr r="B23" s="102"/>
      </tp>
      <tp>
        <v>1.03</v>
        <stp/>
        <stp>150203.SZ</stp>
        <stp>Ask_Price4</stp>
        <tr r="B22" s="115"/>
      </tp>
      <tp>
        <v>1.23</v>
        <stp/>
        <stp>150223.SZ</stp>
        <stp>Ask_Price4</stp>
        <tr r="B11" s="100"/>
      </tp>
      <tp>
        <v>1.0349999999999999</v>
        <stp/>
        <stp>150243.SZ</stp>
        <stp>Ask_Price4</stp>
        <tr r="B9" s="102"/>
      </tp>
      <tp>
        <v>1.0640000000000001</v>
        <stp/>
        <stp>150273.SZ</stp>
        <stp>Ask_Price4</stp>
        <tr r="B23" s="105"/>
      </tp>
      <tp>
        <v>1.0289999999999999</v>
        <stp/>
        <stp>150283.SZ</stp>
        <stp>Ask_Price5</stp>
        <tr r="B23" s="110"/>
      </tp>
      <tp>
        <v>1.0609999999999999</v>
        <stp/>
        <stp>150213.SZ</stp>
        <stp>Ask_Price5</stp>
        <tr r="B22" s="102"/>
      </tp>
      <tp>
        <v>1.0309999999999999</v>
        <stp/>
        <stp>150203.SZ</stp>
        <stp>Ask_Price5</stp>
        <tr r="B21" s="115"/>
      </tp>
      <tp>
        <v>1.333</v>
        <stp/>
        <stp>150223.SZ</stp>
        <stp>Ask_Price5</stp>
        <tr r="B10" s="100"/>
      </tp>
      <tp>
        <v>1.038</v>
        <stp/>
        <stp>150243.SZ</stp>
        <stp>Ask_Price5</stp>
        <tr r="B8" s="102"/>
      </tp>
      <tp>
        <v>1.077</v>
        <stp/>
        <stp>150273.SZ</stp>
        <stp>Ask_Price5</stp>
        <tr r="B22" s="105"/>
      </tp>
      <tp>
        <v>1.05</v>
        <stp/>
        <stp>150193.SZ</stp>
        <stp>Ask_Price5</stp>
        <tr r="F8" s="112"/>
      </tp>
      <tp>
        <v>0.434</v>
        <stp/>
        <stp>150023.SZ</stp>
        <stp>Ask_Price4</stp>
        <tr r="F26" s="118"/>
      </tp>
      <tp>
        <v>1.0509999999999999</v>
        <stp/>
        <stp>150143.SZ</stp>
        <stp>Ask_Price5</stp>
        <tr r="B9" s="121"/>
      </tp>
      <tp>
        <v>1.0489999999999999</v>
        <stp/>
        <stp>150193.SZ</stp>
        <stp>Ask_Price4</stp>
        <tr r="F9" s="112"/>
      </tp>
      <tp>
        <v>0.435</v>
        <stp/>
        <stp>150023.SZ</stp>
        <stp>Ask_Price5</stp>
        <tr r="F25" s="118"/>
      </tp>
      <tp>
        <v>1.05</v>
        <stp/>
        <stp>150143.SZ</stp>
        <stp>Ask_Price4</stp>
        <tr r="B10" s="121"/>
      </tp>
      <tp>
        <v>1.048</v>
        <stp/>
        <stp>150193.SZ</stp>
        <stp>Ask_Price3</stp>
        <tr r="F10" s="112"/>
      </tp>
      <tp>
        <v>0.432</v>
        <stp/>
        <stp>150023.SZ</stp>
        <stp>Ask_Price2</stp>
        <tr r="F28" s="118"/>
      </tp>
      <tp>
        <v>1.0489999999999999</v>
        <stp/>
        <stp>150143.SZ</stp>
        <stp>Ask_Price3</stp>
        <tr r="B11" s="121"/>
      </tp>
      <tp>
        <v>1.0469999999999999</v>
        <stp/>
        <stp>150193.SZ</stp>
        <stp>Ask_Price2</stp>
        <tr r="F11" s="112"/>
      </tp>
      <tp>
        <v>1.012</v>
        <stp/>
        <stp>150283.SZ</stp>
        <stp>Ask_Price1</stp>
        <tr r="B27" s="110"/>
      </tp>
      <tp>
        <v>1.056</v>
        <stp/>
        <stp>150213.SZ</stp>
        <stp>Ask_Price1</stp>
        <tr r="B26" s="102"/>
      </tp>
      <tp>
        <v>1.0269999999999999</v>
        <stp/>
        <stp>150203.SZ</stp>
        <stp>Ask_Price1</stp>
        <tr r="B25" s="115"/>
      </tp>
      <tp>
        <v>0.433</v>
        <stp/>
        <stp>150023.SZ</stp>
        <stp>Ask_Price3</stp>
        <tr r="F27" s="118"/>
      </tp>
      <tp>
        <v>1.2190000000000001</v>
        <stp/>
        <stp>150223.SZ</stp>
        <stp>Ask_Price1</stp>
        <tr r="B14" s="100"/>
      </tp>
      <tp>
        <v>1.048</v>
        <stp/>
        <stp>150143.SZ</stp>
        <stp>Ask_Price2</stp>
        <tr r="B12" s="121"/>
      </tp>
      <tp>
        <v>1.0309999999999999</v>
        <stp/>
        <stp>150243.SZ</stp>
        <stp>Ask_Price1</stp>
        <tr r="B12" s="102"/>
      </tp>
      <tp>
        <v>1.0589999999999999</v>
        <stp/>
        <stp>150273.SZ</stp>
        <stp>Ask_Price1</stp>
        <tr r="B26" s="105"/>
      </tp>
      <tp>
        <v>1.046</v>
        <stp/>
        <stp>150193.SZ</stp>
        <stp>Ask_Price1</stp>
        <tr r="F12" s="112"/>
      </tp>
      <tp>
        <v>1.0130000000000001</v>
        <stp/>
        <stp>150283.SZ</stp>
        <stp>Ask_Price2</stp>
        <tr r="B26" s="110"/>
      </tp>
      <tp>
        <v>1.0569999999999999</v>
        <stp/>
        <stp>150213.SZ</stp>
        <stp>Ask_Price2</stp>
        <tr r="B25" s="102"/>
      </tp>
      <tp>
        <v>1.028</v>
        <stp/>
        <stp>150203.SZ</stp>
        <stp>Ask_Price2</stp>
        <tr r="B24" s="115"/>
      </tp>
      <tp>
        <v>1.22</v>
        <stp/>
        <stp>150223.SZ</stp>
        <stp>Ask_Price2</stp>
        <tr r="B13" s="100"/>
      </tp>
      <tp>
        <v>1.0469999999999999</v>
        <stp/>
        <stp>150143.SZ</stp>
        <stp>Ask_Price1</stp>
        <tr r="B13" s="121"/>
      </tp>
      <tp>
        <v>1.032</v>
        <stp/>
        <stp>150243.SZ</stp>
        <stp>Ask_Price2</stp>
        <tr r="B11" s="102"/>
      </tp>
      <tp>
        <v>1.06</v>
        <stp/>
        <stp>150273.SZ</stp>
        <stp>Ask_Price2</stp>
        <tr r="B25" s="105"/>
      </tp>
      <tp>
        <v>1.018</v>
        <stp/>
        <stp>150283.SZ</stp>
        <stp>Ask_Price3</stp>
        <tr r="B25" s="110"/>
      </tp>
      <tp>
        <v>1.0580000000000001</v>
        <stp/>
        <stp>150213.SZ</stp>
        <stp>Ask_Price3</stp>
        <tr r="B24" s="102"/>
      </tp>
      <tp>
        <v>1.0289999999999999</v>
        <stp/>
        <stp>150203.SZ</stp>
        <stp>Ask_Price3</stp>
        <tr r="B23" s="115"/>
      </tp>
      <tp>
        <v>0.43099999999999999</v>
        <stp/>
        <stp>150023.SZ</stp>
        <stp>Ask_Price1</stp>
        <tr r="F29" s="118"/>
      </tp>
      <tp>
        <v>1.2250000000000001</v>
        <stp/>
        <stp>150223.SZ</stp>
        <stp>Ask_Price3</stp>
        <tr r="B12" s="100"/>
      </tp>
      <tp>
        <v>1.034</v>
        <stp/>
        <stp>150243.SZ</stp>
        <stp>Ask_Price3</stp>
        <tr r="B10" s="102"/>
      </tp>
      <tp>
        <v>1.0620000000000001</v>
        <stp/>
        <stp>150273.SZ</stp>
        <stp>Ask_Price3</stp>
        <tr r="B24" s="105"/>
      </tp>
      <tp>
        <v>0</v>
        <stp/>
        <stp>150143.SZ</stp>
        <stp>bid_Price5</stp>
        <tr r="B18" s="121"/>
      </tp>
      <tp>
        <v>0.42699999999999999</v>
        <stp/>
        <stp>150023.SZ</stp>
        <stp>bid_Price4</stp>
        <tr r="F33" s="118"/>
      </tp>
      <tp>
        <v>1.04</v>
        <stp/>
        <stp>150193.SZ</stp>
        <stp>bid_Price5</stp>
        <tr r="F17" s="112"/>
      </tp>
      <tp>
        <v>1.026</v>
        <stp/>
        <stp>150143.SZ</stp>
        <stp>bid_Price4</stp>
        <tr r="B17" s="121"/>
      </tp>
      <tp>
        <v>0.42599999999999999</v>
        <stp/>
        <stp>150023.SZ</stp>
        <stp>bid_Price5</stp>
        <tr r="F34" s="118"/>
      </tp>
      <tp>
        <v>1.0409999999999999</v>
        <stp/>
        <stp>150193.SZ</stp>
        <stp>bid_Price4</stp>
        <tr r="F16" s="112"/>
      </tp>
      <tp>
        <v>1.0549999999999999</v>
        <stp/>
        <stp>150273.SZ</stp>
        <stp>bid_Price4</stp>
        <tr r="B30" s="105"/>
      </tp>
      <tp>
        <v>1.026</v>
        <stp/>
        <stp>150243.SZ</stp>
        <stp>bid_Price4</stp>
        <tr r="B16" s="102"/>
      </tp>
      <tp>
        <v>1.2130000000000001</v>
        <stp/>
        <stp>150223.SZ</stp>
        <stp>bid_Price4</stp>
        <tr r="B18" s="100"/>
      </tp>
      <tp>
        <v>1.022</v>
        <stp/>
        <stp>150203.SZ</stp>
        <stp>bid_Price4</stp>
        <tr r="B29" s="115"/>
      </tp>
      <tp>
        <v>0</v>
        <stp/>
        <stp>150213.SZ</stp>
        <stp>bid_Price4</stp>
        <tr r="B30" s="102"/>
      </tp>
      <tp>
        <v>1.008</v>
        <stp/>
        <stp>150283.SZ</stp>
        <stp>bid_Price4</stp>
        <tr r="B31" s="110"/>
      </tp>
      <tp>
        <v>1.054</v>
        <stp/>
        <stp>150273.SZ</stp>
        <stp>bid_Price5</stp>
        <tr r="B31" s="105"/>
      </tp>
      <tp>
        <v>1.024</v>
        <stp/>
        <stp>150243.SZ</stp>
        <stp>bid_Price5</stp>
        <tr r="B17" s="102"/>
      </tp>
      <tp>
        <v>1.212</v>
        <stp/>
        <stp>150223.SZ</stp>
        <stp>bid_Price5</stp>
        <tr r="B19" s="100"/>
      </tp>
      <tp>
        <v>1.0210000000000001</v>
        <stp/>
        <stp>150203.SZ</stp>
        <stp>bid_Price5</stp>
        <tr r="B30" s="115"/>
      </tp>
      <tp>
        <v>0</v>
        <stp/>
        <stp>150213.SZ</stp>
        <stp>bid_Price5</stp>
        <tr r="B31" s="102"/>
      </tp>
      <tp>
        <v>1</v>
        <stp/>
        <stp>150283.SZ</stp>
        <stp>bid_Price5</stp>
        <tr r="B32" s="110"/>
      </tp>
      <tp>
        <v>1.0569999999999999</v>
        <stp/>
        <stp>150273.SZ</stp>
        <stp>bid_Price2</stp>
        <tr r="B28" s="105"/>
      </tp>
      <tp>
        <v>1.042</v>
        <stp/>
        <stp>150143.SZ</stp>
        <stp>bid_Price1</stp>
        <tr r="B14" s="121"/>
      </tp>
      <tp>
        <v>1.0289999999999999</v>
        <stp/>
        <stp>150243.SZ</stp>
        <stp>bid_Price2</stp>
        <tr r="B14" s="102"/>
      </tp>
      <tp>
        <v>1.2150000000000001</v>
        <stp/>
        <stp>150223.SZ</stp>
        <stp>bid_Price2</stp>
        <tr r="B16" s="100"/>
      </tp>
      <tp>
        <v>1.024</v>
        <stp/>
        <stp>150203.SZ</stp>
        <stp>bid_Price2</stp>
        <tr r="B27" s="115"/>
      </tp>
      <tp>
        <v>1.054</v>
        <stp/>
        <stp>150213.SZ</stp>
        <stp>bid_Price2</stp>
        <tr r="B28" s="102"/>
      </tp>
      <tp>
        <v>1.01</v>
        <stp/>
        <stp>150283.SZ</stp>
        <stp>bid_Price2</stp>
        <tr r="B29" s="110"/>
      </tp>
      <tp>
        <v>1.0449999999999999</v>
        <stp/>
        <stp>150193.SZ</stp>
        <stp>bid_Price1</stp>
        <tr r="F13" s="112"/>
      </tp>
      <tp>
        <v>1.056</v>
        <stp/>
        <stp>150273.SZ</stp>
        <stp>bid_Price3</stp>
        <tr r="B29" s="105"/>
      </tp>
      <tp>
        <v>1.028</v>
        <stp/>
        <stp>150243.SZ</stp>
        <stp>bid_Price3</stp>
        <tr r="B15" s="102"/>
      </tp>
      <tp>
        <v>0.43</v>
        <stp/>
        <stp>150023.SZ</stp>
        <stp>bid_Price1</stp>
        <tr r="F30" s="118"/>
      </tp>
      <tp>
        <v>1.214</v>
        <stp/>
        <stp>150223.SZ</stp>
        <stp>bid_Price3</stp>
        <tr r="B17" s="100"/>
      </tp>
      <tp>
        <v>1.0230000000000001</v>
        <stp/>
        <stp>150203.SZ</stp>
        <stp>bid_Price3</stp>
        <tr r="B28" s="115"/>
      </tp>
      <tp>
        <v>0</v>
        <stp/>
        <stp>150213.SZ</stp>
        <stp>bid_Price3</stp>
        <tr r="B29" s="102"/>
      </tp>
      <tp>
        <v>1.0090000000000001</v>
        <stp/>
        <stp>150283.SZ</stp>
        <stp>bid_Price3</stp>
        <tr r="B30" s="110"/>
      </tp>
      <tp>
        <v>1.0389999999999999</v>
        <stp/>
        <stp>150143.SZ</stp>
        <stp>bid_Price3</stp>
        <tr r="B16" s="121"/>
      </tp>
      <tp>
        <v>0.42899999999999999</v>
        <stp/>
        <stp>150023.SZ</stp>
        <stp>bid_Price2</stp>
        <tr r="F31" s="118"/>
      </tp>
      <tp>
        <v>1.042</v>
        <stp/>
        <stp>150193.SZ</stp>
        <stp>bid_Price3</stp>
        <tr r="F15" s="112"/>
      </tp>
      <tp>
        <v>1.0580000000000001</v>
        <stp/>
        <stp>150273.SZ</stp>
        <stp>bid_Price1</stp>
        <tr r="B27" s="105"/>
      </tp>
      <tp>
        <v>1.0409999999999999</v>
        <stp/>
        <stp>150143.SZ</stp>
        <stp>bid_Price2</stp>
        <tr r="B15" s="121"/>
      </tp>
      <tp>
        <v>1.03</v>
        <stp/>
        <stp>150243.SZ</stp>
        <stp>bid_Price1</stp>
        <tr r="B13" s="102"/>
      </tp>
      <tp>
        <v>0.42799999999999999</v>
        <stp/>
        <stp>150023.SZ</stp>
        <stp>bid_Price3</stp>
        <tr r="F32" s="118"/>
      </tp>
      <tp>
        <v>1.2170000000000001</v>
        <stp/>
        <stp>150223.SZ</stp>
        <stp>bid_Price1</stp>
        <tr r="B15" s="100"/>
      </tp>
      <tp>
        <v>1.026</v>
        <stp/>
        <stp>150203.SZ</stp>
        <stp>bid_Price1</stp>
        <tr r="B26" s="115"/>
      </tp>
      <tp>
        <v>1.0549999999999999</v>
        <stp/>
        <stp>150213.SZ</stp>
        <stp>bid_Price1</stp>
        <tr r="B27" s="102"/>
      </tp>
      <tp>
        <v>1.0110000000000001</v>
        <stp/>
        <stp>150283.SZ</stp>
        <stp>bid_Price1</stp>
        <tr r="B28" s="110"/>
      </tp>
      <tp>
        <v>1.0429999999999999</v>
        <stp/>
        <stp>150193.SZ</stp>
        <stp>bid_Price2</stp>
        <tr r="F14" s="112"/>
      </tp>
      <tp>
        <v>0.71499999999999997</v>
        <stp/>
        <stp>150218.SZ</stp>
        <stp>Ask_Price4</stp>
        <tr r="F22" s="108"/>
      </tp>
      <tp>
        <v>0.48899999999999999</v>
        <stp/>
        <stp>150208.SZ</stp>
        <stp>Ask_Price4</stp>
        <tr r="F23" s="112"/>
      </tp>
      <tp>
        <v>0.48</v>
        <stp/>
        <stp>150278.SZ</stp>
        <stp>Ask_Price4</stp>
        <tr r="F9" s="105"/>
      </tp>
      <tp>
        <v>0.71699999999999997</v>
        <stp/>
        <stp>150218.SZ</stp>
        <stp>Ask_Price5</stp>
        <tr r="F21" s="108"/>
      </tp>
      <tp>
        <v>0.49</v>
        <stp/>
        <stp>150208.SZ</stp>
        <stp>Ask_Price5</stp>
        <tr r="F22" s="112"/>
      </tp>
      <tp>
        <v>0.48099999999999998</v>
        <stp/>
        <stp>150278.SZ</stp>
        <stp>Ask_Price5</stp>
        <tr r="F8" s="105"/>
      </tp>
      <tp>
        <v>1.052</v>
        <stp/>
        <stp>150018.SZ</stp>
        <stp>Ask_Price4</stp>
        <tr r="B12" s="118"/>
      </tp>
      <tp>
        <v>1.044</v>
        <stp/>
        <stp>150028.SZ</stp>
        <stp>Ask_Price4</stp>
        <tr r="B43" s="118"/>
      </tp>
      <tp>
        <v>0.84499999999999997</v>
        <stp/>
        <stp>150158.SZ</stp>
        <stp>Ask_Price5</stp>
        <tr r="F22" s="101"/>
      </tp>
      <tp>
        <v>1.4139999999999999</v>
        <stp/>
        <stp>150178.SZ</stp>
        <stp>Ask_Price5</stp>
        <tr r="F8" s="101"/>
      </tp>
      <tp>
        <v>1.0529999999999999</v>
        <stp/>
        <stp>150018.SZ</stp>
        <stp>Ask_Price5</stp>
        <tr r="B11" s="118"/>
      </tp>
      <tp>
        <v>1.0509999999999999</v>
        <stp/>
        <stp>150028.SZ</stp>
        <stp>Ask_Price5</stp>
        <tr r="B42" s="118"/>
      </tp>
      <tp>
        <v>0.84399999999999997</v>
        <stp/>
        <stp>150158.SZ</stp>
        <stp>Ask_Price4</stp>
        <tr r="F23" s="101"/>
      </tp>
      <tp>
        <v>1.413</v>
        <stp/>
        <stp>150178.SZ</stp>
        <stp>Ask_Price4</stp>
        <tr r="F9" s="101"/>
      </tp>
      <tp>
        <v>1.05</v>
        <stp/>
        <stp>150018.SZ</stp>
        <stp>Ask_Price2</stp>
        <tr r="B14" s="118"/>
      </tp>
      <tp>
        <v>1.0389999999999999</v>
        <stp/>
        <stp>150028.SZ</stp>
        <stp>Ask_Price2</stp>
        <tr r="B45" s="118"/>
      </tp>
      <tp>
        <v>0.84299999999999997</v>
        <stp/>
        <stp>150158.SZ</stp>
        <stp>Ask_Price3</stp>
        <tr r="F24" s="101"/>
      </tp>
      <tp>
        <v>1.4119999999999999</v>
        <stp/>
        <stp>150178.SZ</stp>
        <stp>Ask_Price3</stp>
        <tr r="F10" s="101"/>
      </tp>
      <tp>
        <v>1.0509999999999999</v>
        <stp/>
        <stp>150018.SZ</stp>
        <stp>Ask_Price3</stp>
        <tr r="B13" s="118"/>
      </tp>
      <tp>
        <v>0.71199999999999997</v>
        <stp/>
        <stp>150218.SZ</stp>
        <stp>Ask_Price1</stp>
        <tr r="F25" s="108"/>
      </tp>
      <tp>
        <v>0.48499999999999999</v>
        <stp/>
        <stp>150208.SZ</stp>
        <stp>Ask_Price1</stp>
        <tr r="F26" s="112"/>
      </tp>
      <tp>
        <v>1.0409999999999999</v>
        <stp/>
        <stp>150028.SZ</stp>
        <stp>Ask_Price3</stp>
        <tr r="B44" s="118"/>
      </tp>
      <tp>
        <v>0.84199999999999997</v>
        <stp/>
        <stp>150158.SZ</stp>
        <stp>Ask_Price2</stp>
        <tr r="F25" s="101"/>
      </tp>
      <tp>
        <v>1.411</v>
        <stp/>
        <stp>150178.SZ</stp>
        <stp>Ask_Price2</stp>
        <tr r="F11" s="101"/>
      </tp>
      <tp>
        <v>0.47700000000000004</v>
        <stp/>
        <stp>150278.SZ</stp>
        <stp>Ask_Price1</stp>
        <tr r="F12" s="105"/>
      </tp>
      <tp>
        <v>0.71299999999999997</v>
        <stp/>
        <stp>150218.SZ</stp>
        <stp>Ask_Price2</stp>
        <tr r="F24" s="108"/>
      </tp>
      <tp>
        <v>0.48599999999999999</v>
        <stp/>
        <stp>150208.SZ</stp>
        <stp>Ask_Price2</stp>
        <tr r="F25" s="112"/>
      </tp>
      <tp>
        <v>0.84099999999999997</v>
        <stp/>
        <stp>150158.SZ</stp>
        <stp>Ask_Price1</stp>
        <tr r="F26" s="101"/>
      </tp>
      <tp>
        <v>1.41</v>
        <stp/>
        <stp>150178.SZ</stp>
        <stp>Ask_Price1</stp>
        <tr r="F12" s="101"/>
      </tp>
      <tp>
        <v>0.47800000000000004</v>
        <stp/>
        <stp>150278.SZ</stp>
        <stp>Ask_Price2</stp>
        <tr r="F11" s="105"/>
      </tp>
      <tp>
        <v>1.048</v>
        <stp/>
        <stp>150018.SZ</stp>
        <stp>Ask_Price1</stp>
        <tr r="B15" s="118"/>
      </tp>
      <tp>
        <v>0.71399999999999997</v>
        <stp/>
        <stp>150218.SZ</stp>
        <stp>Ask_Price3</stp>
        <tr r="F23" s="108"/>
      </tp>
      <tp>
        <v>0.48799999999999999</v>
        <stp/>
        <stp>150208.SZ</stp>
        <stp>Ask_Price3</stp>
        <tr r="F24" s="112"/>
      </tp>
      <tp>
        <v>1.038</v>
        <stp/>
        <stp>150028.SZ</stp>
        <stp>Ask_Price1</stp>
        <tr r="B46" s="118"/>
      </tp>
      <tp>
        <v>0.47900000000000004</v>
        <stp/>
        <stp>150278.SZ</stp>
        <stp>Ask_Price3</stp>
        <tr r="F10" s="105"/>
      </tp>
      <tp>
        <v>1.403</v>
        <stp/>
        <stp>150178.SZ</stp>
        <stp>bid_Price5</stp>
        <tr r="F17" s="101"/>
      </tp>
      <tp>
        <v>0.83599999999999997</v>
        <stp/>
        <stp>150158.SZ</stp>
        <stp>bid_Price5</stp>
        <tr r="F31" s="101"/>
      </tp>
      <tp>
        <v>1.0289999999999999</v>
        <stp/>
        <stp>150028.SZ</stp>
        <stp>bid_Price4</stp>
        <tr r="B50" s="118"/>
      </tp>
      <tp>
        <v>1.042</v>
        <stp/>
        <stp>150018.SZ</stp>
        <stp>bid_Price4</stp>
        <tr r="B19" s="118"/>
      </tp>
      <tp>
        <v>1.4040000000000001</v>
        <stp/>
        <stp>150178.SZ</stp>
        <stp>bid_Price4</stp>
        <tr r="F16" s="101"/>
      </tp>
      <tp>
        <v>0.83699999999999997</v>
        <stp/>
        <stp>150158.SZ</stp>
        <stp>bid_Price4</stp>
        <tr r="F30" s="101"/>
      </tp>
      <tp>
        <v>1.0249999999999999</v>
        <stp/>
        <stp>150028.SZ</stp>
        <stp>bid_Price5</stp>
        <tr r="B51" s="118"/>
      </tp>
      <tp>
        <v>1.0409999999999999</v>
        <stp/>
        <stp>150018.SZ</stp>
        <stp>bid_Price5</stp>
        <tr r="B20" s="118"/>
      </tp>
      <tp>
        <v>0.47300000000000003</v>
        <stp/>
        <stp>150278.SZ</stp>
        <stp>bid_Price4</stp>
        <tr r="F16" s="105"/>
      </tp>
      <tp>
        <v>0.48099999999999998</v>
        <stp/>
        <stp>150208.SZ</stp>
        <stp>bid_Price4</stp>
        <tr r="F30" s="112"/>
      </tp>
      <tp>
        <v>0.70799999999999996</v>
        <stp/>
        <stp>150218.SZ</stp>
        <stp>bid_Price4</stp>
        <tr r="F29" s="108"/>
      </tp>
      <tp>
        <v>0.47200000000000003</v>
        <stp/>
        <stp>150278.SZ</stp>
        <stp>bid_Price5</stp>
        <tr r="F17" s="105"/>
      </tp>
      <tp>
        <v>0.48</v>
        <stp/>
        <stp>150208.SZ</stp>
        <stp>bid_Price5</stp>
        <tr r="F31" s="112"/>
      </tp>
      <tp>
        <v>0.70699999999999996</v>
        <stp/>
        <stp>150218.SZ</stp>
        <stp>bid_Price5</stp>
        <tr r="F30" s="108"/>
      </tp>
      <tp>
        <v>1.409</v>
        <stp/>
        <stp>150178.SZ</stp>
        <stp>bid_Price1</stp>
        <tr r="F13" s="101"/>
      </tp>
      <tp>
        <v>0.47500000000000003</v>
        <stp/>
        <stp>150278.SZ</stp>
        <stp>bid_Price2</stp>
        <tr r="F14" s="105"/>
      </tp>
      <tp>
        <v>0.84</v>
        <stp/>
        <stp>150158.SZ</stp>
        <stp>bid_Price1</stp>
        <tr r="F27" s="101"/>
      </tp>
      <tp>
        <v>0.48299999999999998</v>
        <stp/>
        <stp>150208.SZ</stp>
        <stp>bid_Price2</stp>
        <tr r="F28" s="112"/>
      </tp>
      <tp>
        <v>0.71</v>
        <stp/>
        <stp>150218.SZ</stp>
        <stp>bid_Price2</stp>
        <tr r="F27" s="108"/>
      </tp>
      <tp>
        <v>0.47400000000000003</v>
        <stp/>
        <stp>150278.SZ</stp>
        <stp>bid_Price3</stp>
        <tr r="F15" s="105"/>
      </tp>
      <tp>
        <v>1.034</v>
        <stp/>
        <stp>150028.SZ</stp>
        <stp>bid_Price1</stp>
        <tr r="B47" s="118"/>
      </tp>
      <tp>
        <v>0.48199999999999998</v>
        <stp/>
        <stp>150208.SZ</stp>
        <stp>bid_Price3</stp>
        <tr r="F29" s="112"/>
      </tp>
      <tp>
        <v>1.0469999999999999</v>
        <stp/>
        <stp>150018.SZ</stp>
        <stp>bid_Price1</stp>
        <tr r="B16" s="118"/>
      </tp>
      <tp>
        <v>0.70899999999999996</v>
        <stp/>
        <stp>150218.SZ</stp>
        <stp>bid_Price3</stp>
        <tr r="F28" s="108"/>
      </tp>
      <tp>
        <v>1.405</v>
        <stp/>
        <stp>150178.SZ</stp>
        <stp>bid_Price3</stp>
        <tr r="F15" s="101"/>
      </tp>
      <tp>
        <v>0.83799999999999997</v>
        <stp/>
        <stp>150158.SZ</stp>
        <stp>bid_Price3</stp>
        <tr r="F29" s="101"/>
      </tp>
      <tp>
        <v>1.0329999999999999</v>
        <stp/>
        <stp>150028.SZ</stp>
        <stp>bid_Price2</stp>
        <tr r="B48" s="118"/>
      </tp>
      <tp>
        <v>1.046</v>
        <stp/>
        <stp>150018.SZ</stp>
        <stp>bid_Price2</stp>
        <tr r="B17" s="118"/>
      </tp>
      <tp>
        <v>1.4060000000000001</v>
        <stp/>
        <stp>150178.SZ</stp>
        <stp>bid_Price2</stp>
        <tr r="F14" s="101"/>
      </tp>
      <tp>
        <v>0.47600000000000003</v>
        <stp/>
        <stp>150278.SZ</stp>
        <stp>bid_Price1</stp>
        <tr r="F13" s="105"/>
      </tp>
      <tp>
        <v>0.83899999999999997</v>
        <stp/>
        <stp>150158.SZ</stp>
        <stp>bid_Price2</stp>
        <tr r="F28" s="101"/>
      </tp>
      <tp>
        <v>1.032</v>
        <stp/>
        <stp>150028.SZ</stp>
        <stp>bid_Price3</stp>
        <tr r="B49" s="118"/>
      </tp>
      <tp>
        <v>0.48399999999999999</v>
        <stp/>
        <stp>150208.SZ</stp>
        <stp>bid_Price1</stp>
        <tr r="F27" s="112"/>
      </tp>
      <tp>
        <v>1.044</v>
        <stp/>
        <stp>150018.SZ</stp>
        <stp>bid_Price3</stp>
        <tr r="B18" s="118"/>
      </tp>
      <tp>
        <v>0.71099999999999997</v>
        <stp/>
        <stp>150218.SZ</stp>
        <stp>bid_Price1</stp>
        <tr r="F26" s="108"/>
      </tp>
      <tp>
        <v>1.0840000000000001</v>
        <stp/>
        <stp>150289.SZ</stp>
        <stp>Ask_Price4</stp>
        <tr r="B9" s="114"/>
      </tp>
      <tp>
        <v>1.0449999999999999</v>
        <stp/>
        <stp>150209.SZ</stp>
        <stp>Ask_Price4</stp>
        <tr r="B9" s="104"/>
      </tp>
      <tp>
        <v>1.0389999999999999</v>
        <stp/>
        <stp>150229.SZ</stp>
        <stp>Ask_Price4</stp>
        <tr r="B9" s="111"/>
      </tp>
      <tp>
        <v>1.016</v>
        <stp/>
        <stp>150259.SZ</stp>
        <stp>Ask_Price4</stp>
        <tr r="B9" s="117"/>
      </tp>
      <tp>
        <v>1.0409999999999999</v>
        <stp/>
        <stp>150269.SZ</stp>
        <stp>Ask_Price4</stp>
        <tr r="B23" s="111"/>
      </tp>
      <tp>
        <v>1.085</v>
        <stp/>
        <stp>150289.SZ</stp>
        <stp>Ask_Price5</stp>
        <tr r="B8" s="114"/>
      </tp>
      <tp>
        <v>1.0489999999999999</v>
        <stp/>
        <stp>150209.SZ</stp>
        <stp>Ask_Price5</stp>
        <tr r="B8" s="104"/>
      </tp>
      <tp>
        <v>1.04</v>
        <stp/>
        <stp>150229.SZ</stp>
        <stp>Ask_Price5</stp>
        <tr r="B8" s="111"/>
      </tp>
      <tp>
        <v>1.018</v>
        <stp/>
        <stp>150259.SZ</stp>
        <stp>Ask_Price5</stp>
        <tr r="B8" s="117"/>
      </tp>
      <tp>
        <v>1.042</v>
        <stp/>
        <stp>150269.SZ</stp>
        <stp>Ask_Price5</stp>
        <tr r="B22" s="111"/>
      </tp>
      <tp>
        <v>0.90200000000000002</v>
        <stp/>
        <stp>150019.SZ</stp>
        <stp>Ask_Price4</stp>
        <tr r="F12" s="118"/>
      </tp>
      <tp>
        <v>1.3920000000000001</v>
        <stp/>
        <stp>150029.SZ</stp>
        <stp>Ask_Price4</stp>
        <tr r="F43" s="118"/>
      </tp>
      <tp>
        <v>0.90300000000000002</v>
        <stp/>
        <stp>150019.SZ</stp>
        <stp>Ask_Price5</stp>
        <tr r="F11" s="118"/>
      </tp>
      <tp>
        <v>1.393</v>
        <stp/>
        <stp>150029.SZ</stp>
        <stp>Ask_Price5</stp>
        <tr r="F42" s="118"/>
      </tp>
      <tp>
        <v>0.9</v>
        <stp/>
        <stp>150019.SZ</stp>
        <stp>Ask_Price2</stp>
        <tr r="F14" s="118"/>
      </tp>
      <tp>
        <v>1.3900000000000001</v>
        <stp/>
        <stp>150029.SZ</stp>
        <stp>Ask_Price2</stp>
        <tr r="F45" s="118"/>
      </tp>
      <tp>
        <v>1.081</v>
        <stp/>
        <stp>150289.SZ</stp>
        <stp>Ask_Price1</stp>
        <tr r="B12" s="114"/>
      </tp>
      <tp>
        <v>0.90100000000000002</v>
        <stp/>
        <stp>150019.SZ</stp>
        <stp>Ask_Price3</stp>
        <tr r="F13" s="118"/>
      </tp>
      <tp>
        <v>1.042</v>
        <stp/>
        <stp>150209.SZ</stp>
        <stp>Ask_Price1</stp>
        <tr r="B12" s="104"/>
      </tp>
      <tp>
        <v>1.391</v>
        <stp/>
        <stp>150029.SZ</stp>
        <stp>Ask_Price3</stp>
        <tr r="F44" s="118"/>
      </tp>
      <tp>
        <v>1.036</v>
        <stp/>
        <stp>150229.SZ</stp>
        <stp>Ask_Price1</stp>
        <tr r="B12" s="111"/>
      </tp>
      <tp>
        <v>1.0130000000000001</v>
        <stp/>
        <stp>150259.SZ</stp>
        <stp>Ask_Price1</stp>
        <tr r="B12" s="117"/>
      </tp>
      <tp>
        <v>1.038</v>
        <stp/>
        <stp>150269.SZ</stp>
        <stp>Ask_Price1</stp>
        <tr r="B26" s="111"/>
      </tp>
      <tp>
        <v>1.0820000000000001</v>
        <stp/>
        <stp>150289.SZ</stp>
        <stp>Ask_Price2</stp>
        <tr r="B11" s="114"/>
      </tp>
      <tp>
        <v>1.0429999999999999</v>
        <stp/>
        <stp>150209.SZ</stp>
        <stp>Ask_Price2</stp>
        <tr r="B11" s="104"/>
      </tp>
      <tp>
        <v>1.0369999999999999</v>
        <stp/>
        <stp>150229.SZ</stp>
        <stp>Ask_Price2</stp>
        <tr r="B11" s="111"/>
      </tp>
      <tp>
        <v>1.014</v>
        <stp/>
        <stp>150259.SZ</stp>
        <stp>Ask_Price2</stp>
        <tr r="B11" s="117"/>
      </tp>
      <tp>
        <v>1.0389999999999999</v>
        <stp/>
        <stp>150269.SZ</stp>
        <stp>Ask_Price2</stp>
        <tr r="B25" s="111"/>
      </tp>
      <tp>
        <v>1.083</v>
        <stp/>
        <stp>150289.SZ</stp>
        <stp>Ask_Price3</stp>
        <tr r="B10" s="114"/>
      </tp>
      <tp>
        <v>0.89900000000000002</v>
        <stp/>
        <stp>150019.SZ</stp>
        <stp>Ask_Price1</stp>
        <tr r="F15" s="118"/>
      </tp>
      <tp>
        <v>1.044</v>
        <stp/>
        <stp>150209.SZ</stp>
        <stp>Ask_Price3</stp>
        <tr r="B10" s="104"/>
      </tp>
      <tp>
        <v>1.389</v>
        <stp/>
        <stp>150029.SZ</stp>
        <stp>Ask_Price1</stp>
        <tr r="F46" s="118"/>
      </tp>
      <tp>
        <v>1.038</v>
        <stp/>
        <stp>150229.SZ</stp>
        <stp>Ask_Price3</stp>
        <tr r="B10" s="111"/>
      </tp>
      <tp>
        <v>1.0150000000000001</v>
        <stp/>
        <stp>150259.SZ</stp>
        <stp>Ask_Price3</stp>
        <tr r="B10" s="117"/>
      </tp>
      <tp>
        <v>1.04</v>
        <stp/>
        <stp>150269.SZ</stp>
        <stp>Ask_Price3</stp>
        <tr r="B24" s="111"/>
      </tp>
      <tp>
        <v>1.3840000000000001</v>
        <stp/>
        <stp>150029.SZ</stp>
        <stp>bid_Price4</stp>
        <tr r="F50" s="118"/>
      </tp>
      <tp>
        <v>0.89500000000000002</v>
        <stp/>
        <stp>150019.SZ</stp>
        <stp>bid_Price4</stp>
        <tr r="F19" s="118"/>
      </tp>
      <tp>
        <v>1.383</v>
        <stp/>
        <stp>150029.SZ</stp>
        <stp>bid_Price5</stp>
        <tr r="F51" s="118"/>
      </tp>
      <tp>
        <v>0.89400000000000002</v>
        <stp/>
        <stp>150019.SZ</stp>
        <stp>bid_Price5</stp>
        <tr r="F20" s="118"/>
      </tp>
      <tp>
        <v>1.0329999999999999</v>
        <stp/>
        <stp>150269.SZ</stp>
        <stp>bid_Price4</stp>
        <tr r="B30" s="111"/>
      </tp>
      <tp>
        <v>0</v>
        <stp/>
        <stp>150259.SZ</stp>
        <stp>bid_Price4</stp>
        <tr r="B16" s="117"/>
      </tp>
      <tp>
        <v>1.0289999999999999</v>
        <stp/>
        <stp>150229.SZ</stp>
        <stp>bid_Price4</stp>
        <tr r="B16" s="111"/>
      </tp>
      <tp>
        <v>1.0369999999999999</v>
        <stp/>
        <stp>150209.SZ</stp>
        <stp>bid_Price4</stp>
        <tr r="B16" s="104"/>
      </tp>
      <tp>
        <v>1.073</v>
        <stp/>
        <stp>150289.SZ</stp>
        <stp>bid_Price4</stp>
        <tr r="B16" s="114"/>
      </tp>
      <tp>
        <v>1.032</v>
        <stp/>
        <stp>150269.SZ</stp>
        <stp>bid_Price5</stp>
        <tr r="B31" s="111"/>
      </tp>
      <tp>
        <v>0</v>
        <stp/>
        <stp>150259.SZ</stp>
        <stp>bid_Price5</stp>
        <tr r="B17" s="117"/>
      </tp>
      <tp>
        <v>1.026</v>
        <stp/>
        <stp>150229.SZ</stp>
        <stp>bid_Price5</stp>
        <tr r="B17" s="111"/>
      </tp>
      <tp>
        <v>1.036</v>
        <stp/>
        <stp>150209.SZ</stp>
        <stp>bid_Price5</stp>
        <tr r="B17" s="104"/>
      </tp>
      <tp>
        <v>0</v>
        <stp/>
        <stp>150289.SZ</stp>
        <stp>bid_Price5</stp>
        <tr r="B17" s="114"/>
      </tp>
      <tp>
        <v>1.036</v>
        <stp/>
        <stp>150269.SZ</stp>
        <stp>bid_Price2</stp>
        <tr r="B28" s="111"/>
      </tp>
      <tp>
        <v>1.0110000000000001</v>
        <stp/>
        <stp>150259.SZ</stp>
        <stp>bid_Price2</stp>
        <tr r="B14" s="117"/>
      </tp>
      <tp>
        <v>1.0309999999999999</v>
        <stp/>
        <stp>150229.SZ</stp>
        <stp>bid_Price2</stp>
        <tr r="B14" s="111"/>
      </tp>
      <tp>
        <v>1.0389999999999999</v>
        <stp/>
        <stp>150209.SZ</stp>
        <stp>bid_Price2</stp>
        <tr r="B14" s="104"/>
      </tp>
      <tp>
        <v>1.079</v>
        <stp/>
        <stp>150289.SZ</stp>
        <stp>bid_Price2</stp>
        <tr r="B14" s="114"/>
      </tp>
      <tp>
        <v>1.0349999999999999</v>
        <stp/>
        <stp>150269.SZ</stp>
        <stp>bid_Price3</stp>
        <tr r="B29" s="111"/>
      </tp>
      <tp>
        <v>0</v>
        <stp/>
        <stp>150259.SZ</stp>
        <stp>bid_Price3</stp>
        <tr r="B15" s="117"/>
      </tp>
      <tp>
        <v>1.387</v>
        <stp/>
        <stp>150029.SZ</stp>
        <stp>bid_Price1</stp>
        <tr r="F47" s="118"/>
      </tp>
      <tp>
        <v>1.03</v>
        <stp/>
        <stp>150229.SZ</stp>
        <stp>bid_Price3</stp>
        <tr r="B15" s="111"/>
      </tp>
      <tp>
        <v>1.038</v>
        <stp/>
        <stp>150209.SZ</stp>
        <stp>bid_Price3</stp>
        <tr r="B15" s="104"/>
      </tp>
      <tp>
        <v>0.89800000000000002</v>
        <stp/>
        <stp>150019.SZ</stp>
        <stp>bid_Price1</stp>
        <tr r="F16" s="118"/>
      </tp>
      <tp>
        <v>1.0780000000000001</v>
        <stp/>
        <stp>150289.SZ</stp>
        <stp>bid_Price3</stp>
        <tr r="B15" s="114"/>
      </tp>
      <tp>
        <v>1.3860000000000001</v>
        <stp/>
        <stp>150029.SZ</stp>
        <stp>bid_Price2</stp>
        <tr r="F48" s="118"/>
      </tp>
      <tp>
        <v>0.89700000000000002</v>
        <stp/>
        <stp>150019.SZ</stp>
        <stp>bid_Price2</stp>
        <tr r="F17" s="118"/>
      </tp>
      <tp>
        <v>1.0369999999999999</v>
        <stp/>
        <stp>150269.SZ</stp>
        <stp>bid_Price1</stp>
        <tr r="B27" s="111"/>
      </tp>
      <tp>
        <v>1.012</v>
        <stp/>
        <stp>150259.SZ</stp>
        <stp>bid_Price1</stp>
        <tr r="B13" s="117"/>
      </tp>
      <tp>
        <v>1.385</v>
        <stp/>
        <stp>150029.SZ</stp>
        <stp>bid_Price3</stp>
        <tr r="F49" s="118"/>
      </tp>
      <tp>
        <v>1.034</v>
        <stp/>
        <stp>150229.SZ</stp>
        <stp>bid_Price1</stp>
        <tr r="B13" s="111"/>
      </tp>
      <tp>
        <v>1.04</v>
        <stp/>
        <stp>150209.SZ</stp>
        <stp>bid_Price1</stp>
        <tr r="B13" s="104"/>
      </tp>
      <tp>
        <v>0.89600000000000002</v>
        <stp/>
        <stp>150019.SZ</stp>
        <stp>bid_Price3</stp>
        <tr r="F18" s="118"/>
      </tp>
      <tp>
        <v>1.08</v>
        <stp/>
        <stp>150289.SZ</stp>
        <stp>bid_Price1</stp>
        <tr r="B13" s="114"/>
      </tp>
      <tp>
        <v>0</v>
        <stp/>
        <stp>BQ16E.IPE</stp>
        <stp>PctChg</stp>
        <tr r="C26" s="129"/>
      </tp>
      <tp>
        <v>773591</v>
        <stp/>
        <stp>150023.SZ</stp>
        <stp>Bid_Volume1</stp>
        <tr r="G30" s="118"/>
      </tp>
      <tp>
        <v>1051977</v>
        <stp/>
        <stp>150022.SZ</stp>
        <stp>Bid_Volume1</stp>
        <tr r="C30" s="118"/>
      </tp>
      <tp>
        <v>1360669</v>
        <stp/>
        <stp>150019.SZ</stp>
        <stp>Bid_Volume2</stp>
        <tr r="G17" s="118"/>
      </tp>
      <tp>
        <v>5000</v>
        <stp/>
        <stp>150029.SZ</stp>
        <stp>Bid_Volume1</stp>
        <tr r="G47" s="118"/>
      </tp>
      <tp>
        <v>495769</v>
        <stp/>
        <stp>150018.SZ</stp>
        <stp>Bid_Volume2</stp>
        <tr r="C17" s="118"/>
      </tp>
      <tp>
        <v>600</v>
        <stp/>
        <stp>150028.SZ</stp>
        <stp>Bid_Volume1</stp>
        <tr r="C47" s="118"/>
      </tp>
      <tp>
        <v>1483300</v>
        <stp/>
        <stp>150019.SZ</stp>
        <stp>Bid_Volume3</stp>
        <tr r="G18" s="118"/>
      </tp>
      <tp>
        <v>3791900</v>
        <stp/>
        <stp>150018.SZ</stp>
        <stp>Bid_Volume3</stp>
        <tr r="C18" s="118"/>
      </tp>
      <tp>
        <v>3465000</v>
        <stp/>
        <stp>150023.SZ</stp>
        <stp>Bid_Volume3</stp>
        <tr r="G32" s="118"/>
      </tp>
      <tp>
        <v>3015612</v>
        <stp/>
        <stp>150022.SZ</stp>
        <stp>Bid_Volume3</stp>
        <tr r="C32" s="118"/>
      </tp>
      <tp>
        <v>1700</v>
        <stp/>
        <stp>150029.SZ</stp>
        <stp>Bid_Volume3</stp>
        <tr r="G49" s="118"/>
      </tp>
      <tp>
        <v>10000</v>
        <stp/>
        <stp>150028.SZ</stp>
        <stp>Bid_Volume3</stp>
        <tr r="C49" s="118"/>
      </tp>
      <tp>
        <v>3043800</v>
        <stp/>
        <stp>150023.SZ</stp>
        <stp>Bid_Volume2</stp>
        <tr r="G31" s="118"/>
      </tp>
      <tp>
        <v>2377367</v>
        <stp/>
        <stp>150022.SZ</stp>
        <stp>Bid_Volume2</stp>
        <tr r="C31" s="118"/>
      </tp>
      <tp>
        <v>520900</v>
        <stp/>
        <stp>150019.SZ</stp>
        <stp>Bid_Volume1</stp>
        <tr r="G16" s="118"/>
      </tp>
      <tp>
        <v>10000</v>
        <stp/>
        <stp>150029.SZ</stp>
        <stp>Bid_Volume2</stp>
        <tr r="G48" s="118"/>
      </tp>
      <tp>
        <v>1604898</v>
        <stp/>
        <stp>150018.SZ</stp>
        <stp>Bid_Volume1</stp>
        <tr r="C16" s="118"/>
      </tp>
      <tp>
        <v>100</v>
        <stp/>
        <stp>150028.SZ</stp>
        <stp>Bid_Volume2</stp>
        <tr r="C48" s="118"/>
      </tp>
      <tp>
        <v>2571100</v>
        <stp/>
        <stp>150023.SZ</stp>
        <stp>Bid_Volume5</stp>
        <tr r="G34" s="118"/>
      </tp>
      <tp>
        <v>261500</v>
        <stp/>
        <stp>150022.SZ</stp>
        <stp>Bid_Volume5</stp>
        <tr r="C34" s="118"/>
      </tp>
      <tp>
        <v>32800</v>
        <stp/>
        <stp>150029.SZ</stp>
        <stp>Bid_Volume5</stp>
        <tr r="G51" s="118"/>
      </tp>
      <tp>
        <v>200000</v>
        <stp/>
        <stp>150028.SZ</stp>
        <stp>Bid_Volume5</stp>
        <tr r="C51" s="118"/>
      </tp>
      <tp>
        <v>2299600</v>
        <stp/>
        <stp>150023.SZ</stp>
        <stp>Bid_Volume4</stp>
        <tr r="G33" s="118"/>
      </tp>
      <tp>
        <v>5978204</v>
        <stp/>
        <stp>150022.SZ</stp>
        <stp>Bid_Volume4</stp>
        <tr r="C33" s="118"/>
      </tp>
      <tp>
        <v>9800</v>
        <stp/>
        <stp>150029.SZ</stp>
        <stp>Bid_Volume4</stp>
        <tr r="G50" s="118"/>
      </tp>
      <tp>
        <v>400</v>
        <stp/>
        <stp>150028.SZ</stp>
        <stp>Bid_Volume4</stp>
        <tr r="C50" s="118"/>
      </tp>
      <tp>
        <v>1025300</v>
        <stp/>
        <stp>150019.SZ</stp>
        <stp>Bid_Volume4</stp>
        <tr r="G19" s="118"/>
      </tp>
      <tp>
        <v>568688</v>
        <stp/>
        <stp>150018.SZ</stp>
        <stp>Bid_Volume4</stp>
        <tr r="C19" s="118"/>
      </tp>
      <tp>
        <v>999500</v>
        <stp/>
        <stp>150019.SZ</stp>
        <stp>Bid_Volume5</stp>
        <tr r="G20" s="118"/>
      </tp>
      <tp>
        <v>2000000</v>
        <stp/>
        <stp>150018.SZ</stp>
        <stp>Bid_Volume5</stp>
        <tr r="C20" s="118"/>
      </tp>
      <tp>
        <v>208400</v>
        <stp/>
        <stp>150177.SZ</stp>
        <stp>Bid_Volume4</stp>
        <tr r="C16" s="101"/>
      </tp>
      <tp>
        <v>13000</v>
        <stp/>
        <stp>150165.SZ</stp>
        <stp>Bid_Volume5</stp>
        <tr r="G32" s="121"/>
      </tp>
      <tp>
        <v>35000</v>
        <stp/>
        <stp>150164.SZ</stp>
        <stp>Bid_Volume5</stp>
        <tr r="C32" s="121"/>
      </tp>
      <tp>
        <v>54719</v>
        <stp/>
        <stp>150178.SZ</stp>
        <stp>Bid_Volume4</stp>
        <tr r="G16" s="101"/>
      </tp>
      <tp>
        <v>4797833</v>
        <stp/>
        <stp>150131.SZ</stp>
        <stp>Bid_Volume1</stp>
        <tr r="G14" s="110"/>
      </tp>
      <tp>
        <v>3301641</v>
        <stp/>
        <stp>150130.SZ</stp>
        <stp>Bid_Volume1</stp>
        <tr r="C14" s="110"/>
      </tp>
      <tp>
        <v>2400</v>
        <stp/>
        <stp>150177.SZ</stp>
        <stp>Bid_Volume5</stp>
        <tr r="C17" s="101"/>
      </tp>
      <tp>
        <v>20000</v>
        <stp/>
        <stp>150165.SZ</stp>
        <stp>Bid_Volume4</stp>
        <tr r="G31" s="121"/>
      </tp>
      <tp>
        <v>50000</v>
        <stp/>
        <stp>150164.SZ</stp>
        <stp>Bid_Volume4</stp>
        <tr r="C31" s="121"/>
      </tp>
      <tp>
        <v>10000</v>
        <stp/>
        <stp>150178.SZ</stp>
        <stp>Bid_Volume5</stp>
        <tr r="G17" s="101"/>
      </tp>
      <tp>
        <v>0</v>
        <stp/>
        <stp>150143.SZ</stp>
        <stp>Bid_Volume5</stp>
        <tr r="C18" s="121"/>
      </tp>
      <tp>
        <v>4041615</v>
        <stp/>
        <stp>150131.SZ</stp>
        <stp>Bid_Volume2</stp>
        <tr r="G15" s="110"/>
      </tp>
      <tp>
        <v>73400</v>
        <stp/>
        <stp>150151.SZ</stp>
        <stp>Bid_Volume4</stp>
        <tr r="G30" s="113"/>
      </tp>
      <tp>
        <v>1975500</v>
        <stp/>
        <stp>150130.SZ</stp>
        <stp>Bid_Volume2</stp>
        <tr r="C15" s="110"/>
      </tp>
      <tp>
        <v>10000</v>
        <stp/>
        <stp>150150.SZ</stp>
        <stp>Bid_Volume4</stp>
        <tr r="C30" s="113"/>
      </tp>
      <tp>
        <v>10000</v>
        <stp/>
        <stp>150157.SZ</stp>
        <stp>Bid_Volume4</stp>
        <tr r="C30" s="101"/>
      </tp>
      <tp>
        <v>40717</v>
        <stp/>
        <stp>150144.SZ</stp>
        <stp>Bid_Volume5</stp>
        <tr r="G18" s="121"/>
      </tp>
      <tp>
        <v>99200</v>
        <stp/>
        <stp>150158.SZ</stp>
        <stp>Bid_Volume4</stp>
        <tr r="G30" s="101"/>
      </tp>
      <tp>
        <v>3000</v>
        <stp/>
        <stp>150143.SZ</stp>
        <stp>Bid_Volume4</stp>
        <tr r="C17" s="121"/>
      </tp>
      <tp>
        <v>2489400</v>
        <stp/>
        <stp>150131.SZ</stp>
        <stp>Bid_Volume3</stp>
        <tr r="G16" s="110"/>
      </tp>
      <tp>
        <v>11000</v>
        <stp/>
        <stp>150151.SZ</stp>
        <stp>Bid_Volume5</stp>
        <tr r="G31" s="113"/>
      </tp>
      <tp>
        <v>522500</v>
        <stp/>
        <stp>150130.SZ</stp>
        <stp>Bid_Volume3</stp>
        <tr r="C16" s="110"/>
      </tp>
      <tp>
        <v>35000</v>
        <stp/>
        <stp>150150.SZ</stp>
        <stp>Bid_Volume5</stp>
        <tr r="C31" s="113"/>
      </tp>
      <tp>
        <v>17000</v>
        <stp/>
        <stp>150157.SZ</stp>
        <stp>Bid_Volume5</stp>
        <tr r="C31" s="101"/>
      </tp>
      <tp>
        <v>36000</v>
        <stp/>
        <stp>150144.SZ</stp>
        <stp>Bid_Volume4</stp>
        <tr r="G17" s="121"/>
      </tp>
      <tp>
        <v>111300</v>
        <stp/>
        <stp>150158.SZ</stp>
        <stp>Bid_Volume5</stp>
        <tr r="G31" s="101"/>
      </tp>
      <tp>
        <v>35000</v>
        <stp/>
        <stp>150143.SZ</stp>
        <stp>Bid_Volume3</stp>
        <tr r="C16" s="121"/>
      </tp>
      <tp>
        <v>2143400</v>
        <stp/>
        <stp>150131.SZ</stp>
        <stp>Bid_Volume4</stp>
        <tr r="G17" s="110"/>
      </tp>
      <tp>
        <v>14300</v>
        <stp/>
        <stp>150151.SZ</stp>
        <stp>Bid_Volume2</stp>
        <tr r="G28" s="113"/>
      </tp>
      <tp>
        <v>1055000</v>
        <stp/>
        <stp>150130.SZ</stp>
        <stp>Bid_Volume4</stp>
        <tr r="C17" s="110"/>
      </tp>
      <tp>
        <v>40000</v>
        <stp/>
        <stp>150150.SZ</stp>
        <stp>Bid_Volume2</stp>
        <tr r="C28" s="113"/>
      </tp>
      <tp>
        <v>2296900</v>
        <stp/>
        <stp>150157.SZ</stp>
        <stp>Bid_Volume2</stp>
        <tr r="C28" s="101"/>
      </tp>
      <tp>
        <v>5000</v>
        <stp/>
        <stp>150165.SZ</stp>
        <stp>Bid_Volume1</stp>
        <tr r="G28" s="121"/>
      </tp>
      <tp>
        <v>80546</v>
        <stp/>
        <stp>150144.SZ</stp>
        <stp>Bid_Volume3</stp>
        <tr r="G16" s="121"/>
      </tp>
      <tp>
        <v>705</v>
        <stp/>
        <stp>150164.SZ</stp>
        <stp>Bid_Volume1</stp>
        <tr r="C28" s="121"/>
      </tp>
      <tp>
        <v>280194</v>
        <stp/>
        <stp>150158.SZ</stp>
        <stp>Bid_Volume2</stp>
        <tr r="G28" s="101"/>
      </tp>
      <tp>
        <v>10000</v>
        <stp/>
        <stp>150143.SZ</stp>
        <stp>Bid_Volume2</stp>
        <tr r="C15" s="121"/>
      </tp>
      <tp>
        <v>1797200</v>
        <stp/>
        <stp>150131.SZ</stp>
        <stp>Bid_Volume5</stp>
        <tr r="G18" s="110"/>
      </tp>
      <tp>
        <v>140080</v>
        <stp/>
        <stp>150151.SZ</stp>
        <stp>Bid_Volume3</stp>
        <tr r="G29" s="113"/>
      </tp>
      <tp>
        <v>80000</v>
        <stp/>
        <stp>150130.SZ</stp>
        <stp>Bid_Volume5</stp>
        <tr r="C18" s="110"/>
      </tp>
      <tp>
        <v>96200</v>
        <stp/>
        <stp>150150.SZ</stp>
        <stp>Bid_Volume3</stp>
        <tr r="C29" s="113"/>
      </tp>
      <tp>
        <v>1296500</v>
        <stp/>
        <stp>150157.SZ</stp>
        <stp>Bid_Volume3</stp>
        <tr r="C29" s="101"/>
      </tp>
      <tp>
        <v>392990</v>
        <stp/>
        <stp>150177.SZ</stp>
        <stp>Bid_Volume1</stp>
        <tr r="C13" s="101"/>
      </tp>
      <tp>
        <v>10000</v>
        <stp/>
        <stp>150144.SZ</stp>
        <stp>Bid_Volume2</stp>
        <tr r="G15" s="121"/>
      </tp>
      <tp>
        <v>236000</v>
        <stp/>
        <stp>150158.SZ</stp>
        <stp>Bid_Volume3</stp>
        <tr r="G29" s="101"/>
      </tp>
      <tp>
        <v>3130</v>
        <stp/>
        <stp>150178.SZ</stp>
        <stp>Bid_Volume1</stp>
        <tr r="G13" s="101"/>
      </tp>
      <tp>
        <v>900</v>
        <stp/>
        <stp>150143.SZ</stp>
        <stp>Bid_Volume1</stp>
        <tr r="C14" s="121"/>
      </tp>
      <tp>
        <v>10000</v>
        <stp/>
        <stp>150177.SZ</stp>
        <stp>Bid_Volume2</stp>
        <tr r="C14" s="101"/>
      </tp>
      <tp>
        <v>4400</v>
        <stp/>
        <stp>150165.SZ</stp>
        <stp>Bid_Volume3</stp>
        <tr r="G30" s="121"/>
      </tp>
      <tp>
        <v>2000</v>
        <stp/>
        <stp>150144.SZ</stp>
        <stp>Bid_Volume1</stp>
        <tr r="G14" s="121"/>
      </tp>
      <tp>
        <v>200000</v>
        <stp/>
        <stp>150164.SZ</stp>
        <stp>Bid_Volume3</stp>
        <tr r="C30" s="121"/>
      </tp>
      <tp>
        <v>18802</v>
        <stp/>
        <stp>150178.SZ</stp>
        <stp>Bid_Volume2</stp>
        <tr r="G14" s="101"/>
      </tp>
      <tp>
        <v>23000</v>
        <stp/>
        <stp>150151.SZ</stp>
        <stp>Bid_Volume1</stp>
        <tr r="G27" s="113"/>
      </tp>
      <tp>
        <v>259195</v>
        <stp/>
        <stp>150150.SZ</stp>
        <stp>Bid_Volume1</stp>
        <tr r="C27" s="113"/>
      </tp>
      <tp>
        <v>492200</v>
        <stp/>
        <stp>150157.SZ</stp>
        <stp>Bid_Volume1</stp>
        <tr r="C27" s="101"/>
      </tp>
      <tp>
        <v>2980575</v>
        <stp/>
        <stp>150177.SZ</stp>
        <stp>Bid_Volume3</stp>
        <tr r="C15" s="101"/>
      </tp>
      <tp>
        <v>4400</v>
        <stp/>
        <stp>150165.SZ</stp>
        <stp>Bid_Volume2</stp>
        <tr r="G29" s="121"/>
      </tp>
      <tp>
        <v>100000</v>
        <stp/>
        <stp>150164.SZ</stp>
        <stp>Bid_Volume2</stp>
        <tr r="C29" s="121"/>
      </tp>
      <tp>
        <v>132200</v>
        <stp/>
        <stp>150158.SZ</stp>
        <stp>Bid_Volume1</stp>
        <tr r="G27" s="101"/>
      </tp>
      <tp>
        <v>34500</v>
        <stp/>
        <stp>150178.SZ</stp>
        <stp>Bid_Volume3</stp>
        <tr r="G15" s="101"/>
      </tp>
      <tp>
        <v>32800</v>
        <stp/>
        <stp>150193.SZ</stp>
        <stp>Bid_Volume2</stp>
        <tr r="G14" s="112"/>
      </tp>
      <tp>
        <v>77200</v>
        <stp/>
        <stp>150192.SZ</stp>
        <stp>Bid_Volume2</stp>
        <tr r="C14" s="112"/>
      </tp>
      <tp>
        <v>348800</v>
        <stp/>
        <stp>150197.SZ</stp>
        <stp>Bid_Volume2</stp>
        <tr r="G14" s="113"/>
      </tp>
      <tp>
        <v>4900</v>
        <stp/>
        <stp>150196.SZ</stp>
        <stp>Bid_Volume2</stp>
        <tr r="C14" s="113"/>
      </tp>
      <tp>
        <v>1000</v>
        <stp/>
        <stp>150185.SZ</stp>
        <stp>Bid_Volume3</stp>
        <tr r="G29" s="117"/>
      </tp>
      <tp>
        <v>6570867</v>
        <stp/>
        <stp>150195.SZ</stp>
        <stp>Bid_Volume2</stp>
        <tr r="G13" s="115"/>
      </tp>
      <tp>
        <v>24500</v>
        <stp/>
        <stp>150184.SZ</stp>
        <stp>Bid_Volume3</stp>
        <tr r="C29" s="117"/>
      </tp>
      <tp>
        <v>5122900</v>
        <stp/>
        <stp>150194.SZ</stp>
        <stp>Bid_Volume2</stp>
        <tr r="C13" s="115"/>
      </tp>
      <tp>
        <v>17400</v>
        <stp/>
        <stp>150193.SZ</stp>
        <stp>Bid_Volume3</stp>
        <tr r="G15" s="112"/>
      </tp>
      <tp>
        <v>24500</v>
        <stp/>
        <stp>150192.SZ</stp>
        <stp>Bid_Volume3</stp>
        <tr r="C15" s="112"/>
      </tp>
      <tp>
        <v>149300</v>
        <stp/>
        <stp>150197.SZ</stp>
        <stp>Bid_Volume3</stp>
        <tr r="G15" s="113"/>
      </tp>
      <tp>
        <v>1382700</v>
        <stp/>
        <stp>150196.SZ</stp>
        <stp>Bid_Volume3</stp>
        <tr r="C15" s="113"/>
      </tp>
      <tp>
        <v>84100</v>
        <stp/>
        <stp>150185.SZ</stp>
        <stp>Bid_Volume2</stp>
        <tr r="G28" s="117"/>
      </tp>
      <tp>
        <v>1652800</v>
        <stp/>
        <stp>150195.SZ</stp>
        <stp>Bid_Volume3</stp>
        <tr r="G14" s="115"/>
      </tp>
      <tp>
        <v>5600</v>
        <stp/>
        <stp>150184.SZ</stp>
        <stp>Bid_Volume2</stp>
        <tr r="C28" s="117"/>
      </tp>
      <tp>
        <v>2000000</v>
        <stp/>
        <stp>150194.SZ</stp>
        <stp>Bid_Volume3</stp>
        <tr r="C14" s="115"/>
      </tp>
      <tp>
        <v>156500</v>
        <stp/>
        <stp>150185.SZ</stp>
        <stp>Bid_Volume1</stp>
        <tr r="G27" s="117"/>
      </tp>
      <tp>
        <v>51503</v>
        <stp/>
        <stp>150184.SZ</stp>
        <stp>Bid_Volume1</stp>
        <tr r="C27" s="117"/>
      </tp>
      <tp>
        <v>255900</v>
        <stp/>
        <stp>150193.SZ</stp>
        <stp>Bid_Volume1</stp>
        <tr r="G13" s="112"/>
      </tp>
      <tp>
        <v>69800</v>
        <stp/>
        <stp>150192.SZ</stp>
        <stp>Bid_Volume1</stp>
        <tr r="C13" s="112"/>
      </tp>
      <tp>
        <v>641594</v>
        <stp/>
        <stp>150197.SZ</stp>
        <stp>Bid_Volume1</stp>
        <tr r="G13" s="113"/>
      </tp>
      <tp>
        <v>2859449</v>
        <stp/>
        <stp>150196.SZ</stp>
        <stp>Bid_Volume1</stp>
        <tr r="C13" s="113"/>
      </tp>
      <tp>
        <v>4439971</v>
        <stp/>
        <stp>150195.SZ</stp>
        <stp>Bid_Volume1</stp>
        <tr r="G12" s="115"/>
      </tp>
      <tp>
        <v>266999</v>
        <stp/>
        <stp>150194.SZ</stp>
        <stp>Bid_Volume1</stp>
        <tr r="C12" s="115"/>
      </tp>
      <tp>
        <v>54000</v>
        <stp/>
        <stp>150193.SZ</stp>
        <stp>Bid_Volume4</stp>
        <tr r="G16" s="112"/>
      </tp>
      <tp>
        <v>5000</v>
        <stp/>
        <stp>150192.SZ</stp>
        <stp>Bid_Volume4</stp>
        <tr r="C16" s="112"/>
      </tp>
      <tp>
        <v>264284</v>
        <stp/>
        <stp>150197.SZ</stp>
        <stp>Bid_Volume4</stp>
        <tr r="G16" s="113"/>
      </tp>
      <tp>
        <v>1937174</v>
        <stp/>
        <stp>150196.SZ</stp>
        <stp>Bid_Volume4</stp>
        <tr r="C16" s="113"/>
      </tp>
      <tp>
        <v>35500</v>
        <stp/>
        <stp>150185.SZ</stp>
        <stp>Bid_Volume5</stp>
        <tr r="G31" s="117"/>
      </tp>
      <tp>
        <v>3356946</v>
        <stp/>
        <stp>150195.SZ</stp>
        <stp>Bid_Volume4</stp>
        <tr r="G15" s="115"/>
      </tp>
      <tp>
        <v>22000</v>
        <stp/>
        <stp>150184.SZ</stp>
        <stp>Bid_Volume5</stp>
        <tr r="C31" s="117"/>
      </tp>
      <tp>
        <v>4368247</v>
        <stp/>
        <stp>150194.SZ</stp>
        <stp>Bid_Volume4</stp>
        <tr r="C15" s="115"/>
      </tp>
      <tp>
        <v>91800</v>
        <stp/>
        <stp>150193.SZ</stp>
        <stp>Bid_Volume5</stp>
        <tr r="G17" s="112"/>
      </tp>
      <tp>
        <v>25400</v>
        <stp/>
        <stp>150192.SZ</stp>
        <stp>Bid_Volume5</stp>
        <tr r="C17" s="112"/>
      </tp>
      <tp>
        <v>134000</v>
        <stp/>
        <stp>150197.SZ</stp>
        <stp>Bid_Volume5</stp>
        <tr r="G17" s="113"/>
      </tp>
      <tp>
        <v>3796224</v>
        <stp/>
        <stp>150196.SZ</stp>
        <stp>Bid_Volume5</stp>
        <tr r="C17" s="113"/>
      </tp>
      <tp>
        <v>100000</v>
        <stp/>
        <stp>150185.SZ</stp>
        <stp>Bid_Volume4</stp>
        <tr r="G30" s="117"/>
      </tp>
      <tp>
        <v>2492400</v>
        <stp/>
        <stp>150195.SZ</stp>
        <stp>Bid_Volume5</stp>
        <tr r="G16" s="115"/>
      </tp>
      <tp>
        <v>896800</v>
        <stp/>
        <stp>150184.SZ</stp>
        <stp>Bid_Volume4</stp>
        <tr r="C30" s="117"/>
      </tp>
      <tp>
        <v>3000000</v>
        <stp/>
        <stp>150194.SZ</stp>
        <stp>Bid_Volume5</stp>
        <tr r="C16" s="115"/>
      </tp>
      <tp>
        <v>21000</v>
        <stp/>
        <stp>150203.SZ</stp>
        <stp>Bid_Volume3</stp>
        <tr r="C28" s="115"/>
      </tp>
      <tp>
        <v>840000</v>
        <stp/>
        <stp>150213.SZ</stp>
        <stp>Bid_Volume2</stp>
        <tr r="C28" s="102"/>
      </tp>
      <tp>
        <v>3753143</v>
        <stp/>
        <stp>150223.SZ</stp>
        <stp>Bid_Volume1</stp>
        <tr r="C15" s="100"/>
      </tp>
      <tp>
        <v>54000</v>
        <stp/>
        <stp>150273.SZ</stp>
        <stp>Bid_Volume4</stp>
        <tr r="C30" s="105"/>
      </tp>
      <tp>
        <v>415600</v>
        <stp/>
        <stp>150212.SZ</stp>
        <stp>Bid_Volume2</stp>
        <tr r="G13" s="108"/>
      </tp>
      <tp>
        <v>1152000</v>
        <stp/>
        <stp>150222.SZ</stp>
        <stp>Bid_Volume1</stp>
        <tr r="G16" s="107"/>
      </tp>
      <tp>
        <v>3894427</v>
        <stp/>
        <stp>150201.SZ</stp>
        <stp>Bid_Volume3</stp>
        <tr r="G31" s="100"/>
      </tp>
      <tp>
        <v>876300</v>
        <stp/>
        <stp>150211.SZ</stp>
        <stp>Bid_Volume2</stp>
        <tr r="C13" s="108"/>
      </tp>
      <tp>
        <v>583200</v>
        <stp/>
        <stp>150221.SZ</stp>
        <stp>Bid_Volume1</stp>
        <tr r="C16" s="107"/>
      </tp>
      <tp>
        <v>2700</v>
        <stp/>
        <stp>150200.SZ</stp>
        <stp>Bid_Volume3</stp>
        <tr r="C31" s="100"/>
      </tp>
      <tp>
        <v>517664</v>
        <stp/>
        <stp>150210.SZ</stp>
        <stp>Bid_Volume2</stp>
        <tr r="G14" s="104"/>
      </tp>
      <tp>
        <v>1800</v>
        <stp/>
        <stp>150260.SZ</stp>
        <stp>Bid_Volume5</stp>
        <tr r="G17" s="117"/>
      </tp>
      <tp>
        <v>960700</v>
        <stp/>
        <stp>150270.SZ</stp>
        <stp>Bid_Volume4</stp>
        <tr r="G30" s="111"/>
      </tp>
      <tp>
        <v>90600</v>
        <stp/>
        <stp>150207.SZ</stp>
        <stp>Bid_Volume3</stp>
        <tr r="C29" s="112"/>
      </tp>
      <tp>
        <v>400000</v>
        <stp/>
        <stp>150217.SZ</stp>
        <stp>Bid_Volume2</stp>
        <tr r="C27" s="108"/>
      </tp>
      <tp>
        <v>3549261</v>
        <stp/>
        <stp>150277.SZ</stp>
        <stp>Bid_Volume4</stp>
        <tr r="C16" s="105"/>
      </tp>
      <tp>
        <v>3080600</v>
        <stp/>
        <stp>150206.SZ</stp>
        <stp>Bid_Volume3</stp>
        <tr r="G32" s="107"/>
      </tp>
      <tp>
        <v>424300</v>
        <stp/>
        <stp>150205.SZ</stp>
        <stp>Bid_Volume3</stp>
        <tr r="C32" s="107"/>
      </tp>
      <tp>
        <v>19000</v>
        <stp/>
        <stp>150204.SZ</stp>
        <stp>Bid_Volume3</stp>
        <tr r="G28" s="115"/>
      </tp>
      <tp>
        <v>695000</v>
        <stp/>
        <stp>150214.SZ</stp>
        <stp>Bid_Volume2</stp>
        <tr r="G28" s="102"/>
      </tp>
      <tp>
        <v>313400</v>
        <stp/>
        <stp>150224.SZ</stp>
        <stp>Bid_Volume1</stp>
        <tr r="G15" s="100"/>
      </tp>
      <tp>
        <v>69900</v>
        <stp/>
        <stp>150274.SZ</stp>
        <stp>Bid_Volume4</stp>
        <tr r="G30" s="105"/>
      </tp>
      <tp>
        <v>921300</v>
        <stp/>
        <stp>150209.SZ</stp>
        <stp>Bid_Volume3</stp>
        <tr r="C15" s="104"/>
      </tp>
      <tp>
        <v>643319</v>
        <stp/>
        <stp>150229.SZ</stp>
        <stp>Bid_Volume1</stp>
        <tr r="C13" s="111"/>
      </tp>
      <tp>
        <v>3000000</v>
        <stp/>
        <stp>150269.SZ</stp>
        <stp>Bid_Volume5</stp>
        <tr r="C31" s="111"/>
      </tp>
      <tp>
        <v>31000</v>
        <stp/>
        <stp>150208.SZ</stp>
        <stp>Bid_Volume3</stp>
        <tr r="G29" s="112"/>
      </tp>
      <tp>
        <v>338500</v>
        <stp/>
        <stp>150218.SZ</stp>
        <stp>Bid_Volume2</stp>
        <tr r="G27" s="108"/>
      </tp>
      <tp>
        <v>351200</v>
        <stp/>
        <stp>150278.SZ</stp>
        <stp>Bid_Volume4</stp>
        <tr r="G16" s="105"/>
      </tp>
      <tp>
        <v>57200</v>
        <stp/>
        <stp>150203.SZ</stp>
        <stp>Bid_Volume2</stp>
        <tr r="C27" s="115"/>
      </tp>
      <tp>
        <v>0</v>
        <stp/>
        <stp>150213.SZ</stp>
        <stp>Bid_Volume3</stp>
        <tr r="C29" s="102"/>
      </tp>
      <tp>
        <v>262300</v>
        <stp/>
        <stp>150273.SZ</stp>
        <stp>Bid_Volume5</stp>
        <tr r="C31" s="105"/>
      </tp>
      <tp>
        <v>189100</v>
        <stp/>
        <stp>150212.SZ</stp>
        <stp>Bid_Volume3</stp>
        <tr r="G14" s="108"/>
      </tp>
      <tp>
        <v>6692300</v>
        <stp/>
        <stp>150201.SZ</stp>
        <stp>Bid_Volume2</stp>
        <tr r="G30" s="100"/>
      </tp>
      <tp>
        <v>2828800</v>
        <stp/>
        <stp>150211.SZ</stp>
        <stp>Bid_Volume3</stp>
        <tr r="C14" s="108"/>
      </tp>
      <tp>
        <v>2620000</v>
        <stp/>
        <stp>150200.SZ</stp>
        <stp>Bid_Volume2</stp>
        <tr r="C30" s="100"/>
      </tp>
      <tp>
        <v>1385000</v>
        <stp/>
        <stp>150210.SZ</stp>
        <stp>Bid_Volume3</stp>
        <tr r="G15" s="104"/>
      </tp>
      <tp>
        <v>155600</v>
        <stp/>
        <stp>150230.SZ</stp>
        <stp>Bid_Volume1</stp>
        <tr r="G13" s="111"/>
      </tp>
      <tp>
        <v>130200</v>
        <stp/>
        <stp>150260.SZ</stp>
        <stp>Bid_Volume4</stp>
        <tr r="G16" s="117"/>
      </tp>
      <tp>
        <v>215100</v>
        <stp/>
        <stp>150270.SZ</stp>
        <stp>Bid_Volume5</stp>
        <tr r="G31" s="111"/>
      </tp>
      <tp>
        <v>49400</v>
        <stp/>
        <stp>150207.SZ</stp>
        <stp>Bid_Volume2</stp>
        <tr r="C28" s="112"/>
      </tp>
      <tp>
        <v>1000</v>
        <stp/>
        <stp>150217.SZ</stp>
        <stp>Bid_Volume3</stp>
        <tr r="C28" s="108"/>
      </tp>
      <tp>
        <v>1325000</v>
        <stp/>
        <stp>150277.SZ</stp>
        <stp>Bid_Volume5</stp>
        <tr r="C17" s="105"/>
      </tp>
      <tp>
        <v>5777662</v>
        <stp/>
        <stp>150206.SZ</stp>
        <stp>Bid_Volume2</stp>
        <tr r="G31" s="107"/>
      </tp>
      <tp>
        <v>384000</v>
        <stp/>
        <stp>150205.SZ</stp>
        <stp>Bid_Volume2</stp>
        <tr r="C31" s="107"/>
      </tp>
      <tp>
        <v>73800</v>
        <stp/>
        <stp>150204.SZ</stp>
        <stp>Bid_Volume2</stp>
        <tr r="G27" s="115"/>
      </tp>
      <tp>
        <v>1284200</v>
        <stp/>
        <stp>150214.SZ</stp>
        <stp>Bid_Volume3</stp>
        <tr r="G29" s="102"/>
      </tp>
      <tp>
        <v>50000</v>
        <stp/>
        <stp>150274.SZ</stp>
        <stp>Bid_Volume5</stp>
        <tr r="G31" s="105"/>
      </tp>
      <tp>
        <v>345100</v>
        <stp/>
        <stp>150209.SZ</stp>
        <stp>Bid_Volume2</stp>
        <tr r="C14" s="104"/>
      </tp>
      <tp>
        <v>3338000</v>
        <stp/>
        <stp>150269.SZ</stp>
        <stp>Bid_Volume4</stp>
        <tr r="C30" s="111"/>
      </tp>
      <tp>
        <v>119600</v>
        <stp/>
        <stp>150208.SZ</stp>
        <stp>Bid_Volume2</stp>
        <tr r="G28" s="112"/>
      </tp>
      <tp>
        <v>352900</v>
        <stp/>
        <stp>150218.SZ</stp>
        <stp>Bid_Volume3</stp>
        <tr r="G28" s="108"/>
      </tp>
      <tp>
        <v>1213100</v>
        <stp/>
        <stp>150278.SZ</stp>
        <stp>Bid_Volume5</stp>
        <tr r="G17" s="105"/>
      </tp>
      <tp>
        <v>149300</v>
        <stp/>
        <stp>150203.SZ</stp>
        <stp>Bid_Volume1</stp>
        <tr r="C26" s="115"/>
      </tp>
      <tp>
        <v>1500000</v>
        <stp/>
        <stp>150223.SZ</stp>
        <stp>Bid_Volume3</stp>
        <tr r="C17" s="100"/>
      </tp>
      <tp>
        <v>14900</v>
        <stp/>
        <stp>150243.SZ</stp>
        <stp>Bid_Volume5</stp>
        <tr r="C17" s="102"/>
      </tp>
      <tp>
        <v>501563</v>
        <stp/>
        <stp>150222.SZ</stp>
        <stp>Bid_Volume3</stp>
        <tr r="G18" s="107"/>
      </tp>
      <tp>
        <v>150000</v>
        <stp/>
        <stp>150242.SZ</stp>
        <stp>Bid_Volume5</stp>
        <tr r="G32" s="99"/>
      </tp>
      <tp>
        <v>1081800</v>
        <stp/>
        <stp>150201.SZ</stp>
        <stp>Bid_Volume1</stp>
        <tr r="G29" s="100"/>
      </tp>
      <tp>
        <v>495468</v>
        <stp/>
        <stp>150221.SZ</stp>
        <stp>Bid_Volume3</stp>
        <tr r="C18" s="107"/>
      </tp>
      <tp>
        <v>475000</v>
        <stp/>
        <stp>150241.SZ</stp>
        <stp>Bid_Volume5</stp>
        <tr r="C32" s="99"/>
      </tp>
      <tp>
        <v>7577663</v>
        <stp/>
        <stp>150200.SZ</stp>
        <stp>Bid_Volume1</stp>
        <tr r="C29" s="100"/>
      </tp>
      <tp>
        <v>29300</v>
        <stp/>
        <stp>150230.SZ</stp>
        <stp>Bid_Volume2</stp>
        <tr r="G14" s="111"/>
      </tp>
      <tp>
        <v>1000</v>
        <stp/>
        <stp>150207.SZ</stp>
        <stp>Bid_Volume1</stp>
        <tr r="C27" s="112"/>
      </tp>
      <tp>
        <v>10079494</v>
        <stp/>
        <stp>150206.SZ</stp>
        <stp>Bid_Volume1</stp>
        <tr r="G30" s="107"/>
      </tp>
      <tp>
        <v>5172008</v>
        <stp/>
        <stp>150205.SZ</stp>
        <stp>Bid_Volume1</stp>
        <tr r="C30" s="107"/>
      </tp>
      <tp>
        <v>5800</v>
        <stp/>
        <stp>150204.SZ</stp>
        <stp>Bid_Volume1</stp>
        <tr r="G26" s="115"/>
      </tp>
      <tp>
        <v>442500</v>
        <stp/>
        <stp>150224.SZ</stp>
        <stp>Bid_Volume3</stp>
        <tr r="G17" s="100"/>
      </tp>
      <tp>
        <v>113200</v>
        <stp/>
        <stp>150244.SZ</stp>
        <stp>Bid_Volume5</stp>
        <tr r="G17" s="102"/>
      </tp>
      <tp>
        <v>1126233</v>
        <stp/>
        <stp>150209.SZ</stp>
        <stp>Bid_Volume1</stp>
        <tr r="C13" s="104"/>
      </tp>
      <tp>
        <v>89341</v>
        <stp/>
        <stp>150229.SZ</stp>
        <stp>Bid_Volume3</stp>
        <tr r="C15" s="111"/>
      </tp>
      <tp>
        <v>0</v>
        <stp/>
        <stp>150259.SZ</stp>
        <stp>Bid_Volume4</stp>
        <tr r="C16" s="117"/>
      </tp>
      <tp>
        <v>33900</v>
        <stp/>
        <stp>150208.SZ</stp>
        <stp>Bid_Volume1</stp>
        <tr r="G27" s="112"/>
      </tp>
      <tp>
        <v>123200</v>
        <stp/>
        <stp>150213.SZ</stp>
        <stp>Bid_Volume1</stp>
        <tr r="C27" s="102"/>
      </tp>
      <tp>
        <v>28300</v>
        <stp/>
        <stp>150223.SZ</stp>
        <stp>Bid_Volume2</stp>
        <tr r="C16" s="100"/>
      </tp>
      <tp>
        <v>194400</v>
        <stp/>
        <stp>150243.SZ</stp>
        <stp>Bid_Volume4</stp>
        <tr r="C16" s="102"/>
      </tp>
      <tp>
        <v>615800</v>
        <stp/>
        <stp>150212.SZ</stp>
        <stp>Bid_Volume1</stp>
        <tr r="G12" s="108"/>
      </tp>
      <tp>
        <v>622600</v>
        <stp/>
        <stp>150222.SZ</stp>
        <stp>Bid_Volume2</stp>
        <tr r="G17" s="107"/>
      </tp>
      <tp>
        <v>65000</v>
        <stp/>
        <stp>150242.SZ</stp>
        <stp>Bid_Volume4</stp>
        <tr r="G31" s="99"/>
      </tp>
      <tp>
        <v>164100</v>
        <stp/>
        <stp>150211.SZ</stp>
        <stp>Bid_Volume1</stp>
        <tr r="C12" s="108"/>
      </tp>
      <tp>
        <v>2599800</v>
        <stp/>
        <stp>150221.SZ</stp>
        <stp>Bid_Volume2</stp>
        <tr r="C17" s="107"/>
      </tp>
      <tp>
        <v>10000</v>
        <stp/>
        <stp>150241.SZ</stp>
        <stp>Bid_Volume4</stp>
        <tr r="C31" s="99"/>
      </tp>
      <tp>
        <v>46297</v>
        <stp/>
        <stp>150210.SZ</stp>
        <stp>Bid_Volume1</stp>
        <tr r="G13" s="104"/>
      </tp>
      <tp>
        <v>180800</v>
        <stp/>
        <stp>150230.SZ</stp>
        <stp>Bid_Volume3</stp>
        <tr r="G15" s="111"/>
      </tp>
      <tp>
        <v>5315</v>
        <stp/>
        <stp>150217.SZ</stp>
        <stp>Bid_Volume1</stp>
        <tr r="C26" s="108"/>
      </tp>
      <tp>
        <v>971600</v>
        <stp/>
        <stp>150214.SZ</stp>
        <stp>Bid_Volume1</stp>
        <tr r="G27" s="102"/>
      </tp>
      <tp>
        <v>409288</v>
        <stp/>
        <stp>150224.SZ</stp>
        <stp>Bid_Volume2</stp>
        <tr r="G16" s="100"/>
      </tp>
      <tp>
        <v>416400</v>
        <stp/>
        <stp>150244.SZ</stp>
        <stp>Bid_Volume4</stp>
        <tr r="G16" s="102"/>
      </tp>
      <tp>
        <v>88900</v>
        <stp/>
        <stp>150229.SZ</stp>
        <stp>Bid_Volume2</stp>
        <tr r="C14" s="111"/>
      </tp>
      <tp>
        <v>0</v>
        <stp/>
        <stp>150259.SZ</stp>
        <stp>Bid_Volume5</stp>
        <tr r="C17" s="117"/>
      </tp>
      <tp>
        <v>177531</v>
        <stp/>
        <stp>150218.SZ</stp>
        <stp>Bid_Volume1</stp>
        <tr r="G26" s="108"/>
      </tp>
      <tp>
        <v>2002000</v>
        <stp/>
        <stp>150223.SZ</stp>
        <stp>Bid_Volume5</stp>
        <tr r="C19" s="100"/>
      </tp>
      <tp>
        <v>234400</v>
        <stp/>
        <stp>150243.SZ</stp>
        <stp>Bid_Volume3</stp>
        <tr r="C15" s="102"/>
      </tp>
      <tp>
        <v>536800</v>
        <stp/>
        <stp>150222.SZ</stp>
        <stp>Bid_Volume5</stp>
        <tr r="G20" s="107"/>
      </tp>
      <tp>
        <v>30000</v>
        <stp/>
        <stp>150242.SZ</stp>
        <stp>Bid_Volume3</stp>
        <tr r="G30" s="99"/>
      </tp>
      <tp>
        <v>919507</v>
        <stp/>
        <stp>150221.SZ</stp>
        <stp>Bid_Volume5</stp>
        <tr r="C20" s="107"/>
      </tp>
      <tp>
        <v>77900</v>
        <stp/>
        <stp>150241.SZ</stp>
        <stp>Bid_Volume3</stp>
        <tr r="C30" s="99"/>
      </tp>
      <tp>
        <v>275443</v>
        <stp/>
        <stp>150230.SZ</stp>
        <stp>Bid_Volume4</stp>
        <tr r="G16" s="111"/>
      </tp>
      <tp>
        <v>8600</v>
        <stp/>
        <stp>150260.SZ</stp>
        <stp>Bid_Volume1</stp>
        <tr r="G13" s="117"/>
      </tp>
      <tp>
        <v>561940</v>
        <stp/>
        <stp>150224.SZ</stp>
        <stp>Bid_Volume5</stp>
        <tr r="G19" s="100"/>
      </tp>
      <tp>
        <v>115587</v>
        <stp/>
        <stp>150244.SZ</stp>
        <stp>Bid_Volume3</stp>
        <tr r="G15" s="102"/>
      </tp>
      <tp>
        <v>50000</v>
        <stp/>
        <stp>150229.SZ</stp>
        <stp>Bid_Volume5</stp>
        <tr r="C17" s="111"/>
      </tp>
      <tp>
        <v>559699</v>
        <stp/>
        <stp>150259.SZ</stp>
        <stp>Bid_Volume2</stp>
        <tr r="C14" s="117"/>
      </tp>
      <tp>
        <v>1068700</v>
        <stp/>
        <stp>150269.SZ</stp>
        <stp>Bid_Volume1</stp>
        <tr r="C27" s="111"/>
      </tp>
      <tp>
        <v>1500000</v>
        <stp/>
        <stp>150223.SZ</stp>
        <stp>Bid_Volume4</stp>
        <tr r="C18" s="100"/>
      </tp>
      <tp>
        <v>538505</v>
        <stp/>
        <stp>150243.SZ</stp>
        <stp>Bid_Volume2</stp>
        <tr r="C14" s="102"/>
      </tp>
      <tp>
        <v>292745</v>
        <stp/>
        <stp>150273.SZ</stp>
        <stp>Bid_Volume1</stp>
        <tr r="C27" s="105"/>
      </tp>
      <tp>
        <v>1228400</v>
        <stp/>
        <stp>150222.SZ</stp>
        <stp>Bid_Volume4</stp>
        <tr r="G19" s="107"/>
      </tp>
      <tp>
        <v>44900</v>
        <stp/>
        <stp>150242.SZ</stp>
        <stp>Bid_Volume2</stp>
        <tr r="G29" s="99"/>
      </tp>
      <tp>
        <v>972400</v>
        <stp/>
        <stp>150221.SZ</stp>
        <stp>Bid_Volume4</stp>
        <tr r="C19" s="107"/>
      </tp>
      <tp>
        <v>300000</v>
        <stp/>
        <stp>150241.SZ</stp>
        <stp>Bid_Volume2</stp>
        <tr r="C29" s="99"/>
      </tp>
      <tp>
        <v>167200</v>
        <stp/>
        <stp>150230.SZ</stp>
        <stp>Bid_Volume5</stp>
        <tr r="G17" s="111"/>
      </tp>
      <tp>
        <v>390500</v>
        <stp/>
        <stp>150270.SZ</stp>
        <stp>Bid_Volume1</stp>
        <tr r="G27" s="111"/>
      </tp>
      <tp>
        <v>804464</v>
        <stp/>
        <stp>150277.SZ</stp>
        <stp>Bid_Volume1</stp>
        <tr r="C13" s="105"/>
      </tp>
      <tp>
        <v>858443</v>
        <stp/>
        <stp>150224.SZ</stp>
        <stp>Bid_Volume4</stp>
        <tr r="G18" s="100"/>
      </tp>
      <tp>
        <v>41629</v>
        <stp/>
        <stp>150244.SZ</stp>
        <stp>Bid_Volume2</stp>
        <tr r="G14" s="102"/>
      </tp>
      <tp>
        <v>116300</v>
        <stp/>
        <stp>150274.SZ</stp>
        <stp>Bid_Volume1</stp>
        <tr r="G27" s="105"/>
      </tp>
      <tp>
        <v>10100</v>
        <stp/>
        <stp>150229.SZ</stp>
        <stp>Bid_Volume4</stp>
        <tr r="C16" s="111"/>
      </tp>
      <tp>
        <v>0</v>
        <stp/>
        <stp>150259.SZ</stp>
        <stp>Bid_Volume3</stp>
        <tr r="C15" s="117"/>
      </tp>
      <tp>
        <v>195900</v>
        <stp/>
        <stp>150278.SZ</stp>
        <stp>Bid_Volume1</stp>
        <tr r="G13" s="105"/>
      </tp>
      <tp>
        <v>286600</v>
        <stp/>
        <stp>150203.SZ</stp>
        <stp>Bid_Volume5</stp>
        <tr r="C30" s="115"/>
      </tp>
      <tp>
        <v>0</v>
        <stp/>
        <stp>150213.SZ</stp>
        <stp>Bid_Volume4</stp>
        <tr r="C30" s="102"/>
      </tp>
      <tp>
        <v>164000</v>
        <stp/>
        <stp>150243.SZ</stp>
        <stp>Bid_Volume1</stp>
        <tr r="C13" s="102"/>
      </tp>
      <tp>
        <v>10700</v>
        <stp/>
        <stp>150273.SZ</stp>
        <stp>Bid_Volume2</stp>
        <tr r="C28" s="105"/>
      </tp>
      <tp>
        <v>465900</v>
        <stp/>
        <stp>150212.SZ</stp>
        <stp>Bid_Volume4</stp>
        <tr r="G15" s="108"/>
      </tp>
      <tp>
        <v>35000</v>
        <stp/>
        <stp>150242.SZ</stp>
        <stp>Bid_Volume1</stp>
        <tr r="G28" s="99"/>
      </tp>
      <tp>
        <v>1480800</v>
        <stp/>
        <stp>150201.SZ</stp>
        <stp>Bid_Volume5</stp>
        <tr r="G33" s="100"/>
      </tp>
      <tp>
        <v>1865967</v>
        <stp/>
        <stp>150211.SZ</stp>
        <stp>Bid_Volume4</stp>
        <tr r="C15" s="108"/>
      </tp>
      <tp>
        <v>300000</v>
        <stp/>
        <stp>150241.SZ</stp>
        <stp>Bid_Volume1</stp>
        <tr r="C28" s="99"/>
      </tp>
      <tp>
        <v>1119800</v>
        <stp/>
        <stp>150200.SZ</stp>
        <stp>Bid_Volume5</stp>
        <tr r="C33" s="100"/>
      </tp>
      <tp>
        <v>1385600</v>
        <stp/>
        <stp>150210.SZ</stp>
        <stp>Bid_Volume4</stp>
        <tr r="G16" s="104"/>
      </tp>
      <tp>
        <v>11600</v>
        <stp/>
        <stp>150260.SZ</stp>
        <stp>Bid_Volume3</stp>
        <tr r="G15" s="117"/>
      </tp>
      <tp>
        <v>1242300</v>
        <stp/>
        <stp>150270.SZ</stp>
        <stp>Bid_Volume2</stp>
        <tr r="G28" s="111"/>
      </tp>
      <tp>
        <v>1000</v>
        <stp/>
        <stp>150207.SZ</stp>
        <stp>Bid_Volume5</stp>
        <tr r="C31" s="112"/>
      </tp>
      <tp>
        <v>2150000</v>
        <stp/>
        <stp>150217.SZ</stp>
        <stp>Bid_Volume4</stp>
        <tr r="C29" s="108"/>
      </tp>
      <tp>
        <v>230700</v>
        <stp/>
        <stp>150277.SZ</stp>
        <stp>Bid_Volume2</stp>
        <tr r="C14" s="105"/>
      </tp>
      <tp>
        <v>4927500</v>
        <stp/>
        <stp>150206.SZ</stp>
        <stp>Bid_Volume5</stp>
        <tr r="G34" s="107"/>
      </tp>
      <tp>
        <v>3205175</v>
        <stp/>
        <stp>150205.SZ</stp>
        <stp>Bid_Volume5</stp>
        <tr r="C34" s="107"/>
      </tp>
      <tp>
        <v>31200</v>
        <stp/>
        <stp>150204.SZ</stp>
        <stp>Bid_Volume5</stp>
        <tr r="G30" s="115"/>
      </tp>
      <tp>
        <v>611500</v>
        <stp/>
        <stp>150214.SZ</stp>
        <stp>Bid_Volume4</stp>
        <tr r="G30" s="102"/>
      </tp>
      <tp>
        <v>37000</v>
        <stp/>
        <stp>150244.SZ</stp>
        <stp>Bid_Volume1</stp>
        <tr r="G13" s="102"/>
      </tp>
      <tp>
        <v>121000</v>
        <stp/>
        <stp>150274.SZ</stp>
        <stp>Bid_Volume2</stp>
        <tr r="G28" s="105"/>
      </tp>
      <tp>
        <v>5000500</v>
        <stp/>
        <stp>150209.SZ</stp>
        <stp>Bid_Volume5</stp>
        <tr r="C17" s="104"/>
      </tp>
      <tp>
        <v>5000000</v>
        <stp/>
        <stp>150269.SZ</stp>
        <stp>Bid_Volume3</stp>
        <tr r="C29" s="111"/>
      </tp>
      <tp>
        <v>343500</v>
        <stp/>
        <stp>150208.SZ</stp>
        <stp>Bid_Volume5</stp>
        <tr r="G31" s="112"/>
      </tp>
      <tp>
        <v>248700</v>
        <stp/>
        <stp>150218.SZ</stp>
        <stp>Bid_Volume4</stp>
        <tr r="G29" s="108"/>
      </tp>
      <tp>
        <v>541488</v>
        <stp/>
        <stp>150278.SZ</stp>
        <stp>Bid_Volume2</stp>
        <tr r="G14" s="105"/>
      </tp>
      <tp>
        <v>24000</v>
        <stp/>
        <stp>150203.SZ</stp>
        <stp>Bid_Volume4</stp>
        <tr r="C29" s="115"/>
      </tp>
      <tp>
        <v>0</v>
        <stp/>
        <stp>150213.SZ</stp>
        <stp>Bid_Volume5</stp>
        <tr r="C31" s="102"/>
      </tp>
      <tp>
        <v>29600</v>
        <stp/>
        <stp>150273.SZ</stp>
        <stp>Bid_Volume3</stp>
        <tr r="C29" s="105"/>
      </tp>
      <tp>
        <v>581800</v>
        <stp/>
        <stp>150212.SZ</stp>
        <stp>Bid_Volume5</stp>
        <tr r="G16" s="108"/>
      </tp>
      <tp>
        <v>3076600</v>
        <stp/>
        <stp>150201.SZ</stp>
        <stp>Bid_Volume4</stp>
        <tr r="G32" s="100"/>
      </tp>
      <tp>
        <v>380513</v>
        <stp/>
        <stp>150211.SZ</stp>
        <stp>Bid_Volume5</stp>
        <tr r="C16" s="108"/>
      </tp>
      <tp>
        <v>9207600</v>
        <stp/>
        <stp>150200.SZ</stp>
        <stp>Bid_Volume4</stp>
        <tr r="C32" s="100"/>
      </tp>
      <tp>
        <v>973237</v>
        <stp/>
        <stp>150210.SZ</stp>
        <stp>Bid_Volume5</stp>
        <tr r="G17" s="104"/>
      </tp>
      <tp>
        <v>7300</v>
        <stp/>
        <stp>150260.SZ</stp>
        <stp>Bid_Volume2</stp>
        <tr r="G14" s="117"/>
      </tp>
      <tp>
        <v>519100</v>
        <stp/>
        <stp>150270.SZ</stp>
        <stp>Bid_Volume3</stp>
        <tr r="G29" s="111"/>
      </tp>
      <tp>
        <v>1896709</v>
        <stp/>
        <stp>150207.SZ</stp>
        <stp>Bid_Volume4</stp>
        <tr r="C30" s="112"/>
      </tp>
      <tp>
        <v>200</v>
        <stp/>
        <stp>150217.SZ</stp>
        <stp>Bid_Volume5</stp>
        <tr r="C30" s="108"/>
      </tp>
      <tp>
        <v>2000000</v>
        <stp/>
        <stp>150277.SZ</stp>
        <stp>Bid_Volume3</stp>
        <tr r="C15" s="105"/>
      </tp>
      <tp>
        <v>1867400</v>
        <stp/>
        <stp>150206.SZ</stp>
        <stp>Bid_Volume4</stp>
        <tr r="G33" s="107"/>
      </tp>
      <tp>
        <v>3354403</v>
        <stp/>
        <stp>150205.SZ</stp>
        <stp>Bid_Volume4</stp>
        <tr r="C33" s="107"/>
      </tp>
      <tp>
        <v>46533</v>
        <stp/>
        <stp>150204.SZ</stp>
        <stp>Bid_Volume4</stp>
        <tr r="G29" s="115"/>
      </tp>
      <tp>
        <v>229300</v>
        <stp/>
        <stp>150214.SZ</stp>
        <stp>Bid_Volume5</stp>
        <tr r="G31" s="102"/>
      </tp>
      <tp>
        <v>59800</v>
        <stp/>
        <stp>150274.SZ</stp>
        <stp>Bid_Volume3</stp>
        <tr r="G29" s="105"/>
      </tp>
      <tp>
        <v>3000000</v>
        <stp/>
        <stp>150209.SZ</stp>
        <stp>Bid_Volume4</stp>
        <tr r="C16" s="104"/>
      </tp>
      <tp>
        <v>3500</v>
        <stp/>
        <stp>150259.SZ</stp>
        <stp>Bid_Volume1</stp>
        <tr r="C13" s="117"/>
      </tp>
      <tp>
        <v>1990500</v>
        <stp/>
        <stp>150269.SZ</stp>
        <stp>Bid_Volume2</stp>
        <tr r="C28" s="111"/>
      </tp>
      <tp>
        <v>80000</v>
        <stp/>
        <stp>150208.SZ</stp>
        <stp>Bid_Volume4</stp>
        <tr r="G30" s="112"/>
      </tp>
      <tp>
        <v>2700</v>
        <stp/>
        <stp>150218.SZ</stp>
        <stp>Bid_Volume5</stp>
        <tr r="G30" s="108"/>
      </tp>
      <tp>
        <v>902100</v>
        <stp/>
        <stp>150278.SZ</stp>
        <stp>Bid_Volume3</stp>
        <tr r="G15" s="105"/>
      </tp>
      <tp>
        <v>10000</v>
        <stp/>
        <stp>150283.SZ</stp>
        <stp>Bid_Volume3</stp>
        <tr r="C30" s="110"/>
      </tp>
      <tp>
        <v>26000</v>
        <stp/>
        <stp>150292.SZ</stp>
        <stp>Bid_Volume2</stp>
        <tr r="G15" s="99"/>
      </tp>
      <tp>
        <v>20000</v>
        <stp/>
        <stp>150291.SZ</stp>
        <stp>Bid_Volume2</stp>
        <tr r="C15" s="99"/>
      </tp>
      <tp>
        <v>848800</v>
        <stp/>
        <stp>150290.SZ</stp>
        <stp>Bid_Volume2</stp>
        <tr r="G14" s="114"/>
      </tp>
      <tp>
        <v>63200</v>
        <stp/>
        <stp>150296.SZ</stp>
        <stp>Bid_Volume2</stp>
        <tr r="G28" s="104"/>
      </tp>
      <tp>
        <v>100000</v>
        <stp/>
        <stp>150295.SZ</stp>
        <stp>Bid_Volume2</stp>
        <tr r="C28" s="104"/>
      </tp>
      <tp>
        <v>2000</v>
        <stp/>
        <stp>150284.SZ</stp>
        <stp>Bid_Volume3</stp>
        <tr r="G30" s="110"/>
      </tp>
      <tp>
        <v>2996816</v>
        <stp/>
        <stp>150289.SZ</stp>
        <stp>Bid_Volume3</stp>
        <tr r="C15" s="114"/>
      </tp>
      <tp>
        <v>11100</v>
        <stp/>
        <stp>150283.SZ</stp>
        <stp>Bid_Volume2</stp>
        <tr r="C29" s="110"/>
      </tp>
      <tp>
        <v>35900</v>
        <stp/>
        <stp>150292.SZ</stp>
        <stp>Bid_Volume3</stp>
        <tr r="G16" s="99"/>
      </tp>
      <tp>
        <v>4700</v>
        <stp/>
        <stp>150291.SZ</stp>
        <stp>Bid_Volume3</stp>
        <tr r="C16" s="99"/>
      </tp>
      <tp>
        <v>377519</v>
        <stp/>
        <stp>150290.SZ</stp>
        <stp>Bid_Volume3</stp>
        <tr r="G15" s="114"/>
      </tp>
      <tp>
        <v>62800</v>
        <stp/>
        <stp>150296.SZ</stp>
        <stp>Bid_Volume3</stp>
        <tr r="G29" s="104"/>
      </tp>
      <tp>
        <v>6000</v>
        <stp/>
        <stp>150295.SZ</stp>
        <stp>Bid_Volume3</stp>
        <tr r="C29" s="104"/>
      </tp>
      <tp>
        <v>19600</v>
        <stp/>
        <stp>150284.SZ</stp>
        <stp>Bid_Volume2</stp>
        <tr r="G29" s="110"/>
      </tp>
      <tp>
        <v>300000</v>
        <stp/>
        <stp>150289.SZ</stp>
        <stp>Bid_Volume2</stp>
        <tr r="C14" s="114"/>
      </tp>
      <tp>
        <v>18600</v>
        <stp/>
        <stp>150283.SZ</stp>
        <stp>Bid_Volume1</stp>
        <tr r="C28" s="110"/>
      </tp>
      <tp>
        <v>2000</v>
        <stp/>
        <stp>150284.SZ</stp>
        <stp>Bid_Volume1</stp>
        <tr r="G28" s="110"/>
      </tp>
      <tp>
        <v>1172539</v>
        <stp/>
        <stp>150289.SZ</stp>
        <stp>Bid_Volume1</stp>
        <tr r="C13" s="114"/>
      </tp>
      <tp>
        <v>4100</v>
        <stp/>
        <stp>150292.SZ</stp>
        <stp>Bid_Volume1</stp>
        <tr r="G14" s="99"/>
      </tp>
      <tp>
        <v>91700</v>
        <stp/>
        <stp>150291.SZ</stp>
        <stp>Bid_Volume1</stp>
        <tr r="C14" s="99"/>
      </tp>
      <tp>
        <v>519463</v>
        <stp/>
        <stp>150290.SZ</stp>
        <stp>Bid_Volume1</stp>
        <tr r="G13" s="114"/>
      </tp>
      <tp>
        <v>117873</v>
        <stp/>
        <stp>150296.SZ</stp>
        <stp>Bid_Volume1</stp>
        <tr r="G27" s="104"/>
      </tp>
      <tp>
        <v>428300</v>
        <stp/>
        <stp>150295.SZ</stp>
        <stp>Bid_Volume1</stp>
        <tr r="C27" s="104"/>
      </tp>
      <tp>
        <v>5000</v>
        <stp/>
        <stp>150283.SZ</stp>
        <stp>Bid_Volume5</stp>
        <tr r="C32" s="110"/>
      </tp>
      <tp>
        <v>112800</v>
        <stp/>
        <stp>150292.SZ</stp>
        <stp>Bid_Volume4</stp>
        <tr r="G17" s="99"/>
      </tp>
      <tp>
        <v>0</v>
        <stp/>
        <stp>150291.SZ</stp>
        <stp>Bid_Volume4</stp>
        <tr r="C17" s="99"/>
      </tp>
      <tp>
        <v>247300</v>
        <stp/>
        <stp>150290.SZ</stp>
        <stp>Bid_Volume4</stp>
        <tr r="G16" s="114"/>
      </tp>
      <tp>
        <v>130300</v>
        <stp/>
        <stp>150296.SZ</stp>
        <stp>Bid_Volume4</stp>
        <tr r="G30" s="104"/>
      </tp>
      <tp>
        <v>0</v>
        <stp/>
        <stp>150295.SZ</stp>
        <stp>Bid_Volume4</stp>
        <tr r="C30" s="104"/>
      </tp>
      <tp>
        <v>10800</v>
        <stp/>
        <stp>150284.SZ</stp>
        <stp>Bid_Volume5</stp>
        <tr r="G32" s="110"/>
      </tp>
      <tp>
        <v>0</v>
        <stp/>
        <stp>150289.SZ</stp>
        <stp>Bid_Volume5</stp>
        <tr r="C17" s="114"/>
      </tp>
      <tp>
        <v>10000</v>
        <stp/>
        <stp>150283.SZ</stp>
        <stp>Bid_Volume4</stp>
        <tr r="C31" s="110"/>
      </tp>
      <tp>
        <v>63200</v>
        <stp/>
        <stp>150292.SZ</stp>
        <stp>Bid_Volume5</stp>
        <tr r="G18" s="99"/>
      </tp>
      <tp>
        <v>0</v>
        <stp/>
        <stp>150291.SZ</stp>
        <stp>Bid_Volume5</stp>
        <tr r="C18" s="99"/>
      </tp>
      <tp>
        <v>114300</v>
        <stp/>
        <stp>150290.SZ</stp>
        <stp>Bid_Volume5</stp>
        <tr r="G17" s="114"/>
      </tp>
      <tp>
        <v>131100</v>
        <stp/>
        <stp>150296.SZ</stp>
        <stp>Bid_Volume5</stp>
        <tr r="G31" s="104"/>
      </tp>
      <tp>
        <v>0</v>
        <stp/>
        <stp>150295.SZ</stp>
        <stp>Bid_Volume5</stp>
        <tr r="C31" s="104"/>
      </tp>
      <tp>
        <v>7000</v>
        <stp/>
        <stp>150284.SZ</stp>
        <stp>Bid_Volume4</stp>
        <tr r="G31" s="110"/>
      </tp>
      <tp>
        <v>100</v>
        <stp/>
        <stp>150289.SZ</stp>
        <stp>Bid_Volume4</stp>
        <tr r="C16" s="114"/>
      </tp>
      <tp>
        <v>42005</v>
        <stp/>
        <stp>150322.SZ</stp>
        <stp>Bid_Volume1</stp>
        <tr r="G27" s="114"/>
      </tp>
      <tp>
        <v>37000</v>
        <stp/>
        <stp>150321.SZ</stp>
        <stp>Bid_Volume1</stp>
        <tr r="C27" s="114"/>
      </tp>
      <tp>
        <v>15000</v>
        <stp/>
        <stp>150322.SZ</stp>
        <stp>Bid_Volume3</stp>
        <tr r="G29" s="114"/>
      </tp>
      <tp>
        <v>30000</v>
        <stp/>
        <stp>150321.SZ</stp>
        <stp>Bid_Volume3</stp>
        <tr r="C29" s="114"/>
      </tp>
      <tp>
        <v>26800</v>
        <stp/>
        <stp>150322.SZ</stp>
        <stp>Bid_Volume2</stp>
        <tr r="G28" s="114"/>
      </tp>
      <tp>
        <v>20000</v>
        <stp/>
        <stp>150321.SZ</stp>
        <stp>Bid_Volume2</stp>
        <tr r="C28" s="114"/>
      </tp>
      <tp>
        <v>32100</v>
        <stp/>
        <stp>150322.SZ</stp>
        <stp>Bid_Volume5</stp>
        <tr r="G31" s="114"/>
      </tp>
      <tp>
        <v>30000</v>
        <stp/>
        <stp>150321.SZ</stp>
        <stp>Bid_Volume5</stp>
        <tr r="C31" s="114"/>
      </tp>
      <tp>
        <v>27500</v>
        <stp/>
        <stp>150322.SZ</stp>
        <stp>Bid_Volume4</stp>
        <tr r="G30" s="114"/>
      </tp>
      <tp>
        <v>25000</v>
        <stp/>
        <stp>150321.SZ</stp>
        <stp>Bid_Volume4</stp>
        <tr r="C30" s="114"/>
      </tp>
      <tp>
        <v>0</v>
        <stp/>
        <stp>002342.SZ</stp>
        <stp>PctChg</stp>
        <tr r="Q325" s="118"/>
      </tp>
      <tp>
        <v>-0.12000000000000001</v>
        <stp/>
        <stp>002302.SZ</stp>
        <stp>PctChg</stp>
        <tr r="Q33" s="105"/>
      </tp>
      <tp>
        <v>1.0100000000000002</v>
        <stp/>
        <stp>002312.SZ</stp>
        <stp>PctChg</stp>
        <tr r="Q319" s="118"/>
      </tp>
      <tp>
        <v>0.64</v>
        <stp/>
        <stp>002292.SZ</stp>
        <stp>PctChg</stp>
        <tr r="Q308" s="118"/>
      </tp>
      <tp>
        <v>0.1</v>
        <stp/>
        <stp>002262.SZ</stp>
        <stp>PctChg</stp>
        <tr r="Q298" s="118"/>
      </tp>
      <tp>
        <v>0</v>
        <stp/>
        <stp>002242.SZ</stp>
        <stp>PctChg</stp>
        <tr r="Q291" s="118"/>
      </tp>
      <tp>
        <v>0.53</v>
        <stp/>
        <stp>002252.SZ</stp>
        <stp>PctChg</stp>
        <tr r="Q296" s="118"/>
      </tp>
      <tp>
        <v>-2.21</v>
        <stp/>
        <stp>002202.SZ</stp>
        <stp>PctChg</stp>
        <tr r="Q30" s="105"/>
        <tr r="Q277" s="118"/>
      </tp>
      <tp>
        <v>-0.18000000000000002</v>
        <stp/>
        <stp>002142.SZ</stp>
        <stp>PctChg</stp>
        <tr r="Q16" s="99"/>
        <tr r="Q254" s="118"/>
      </tp>
      <tp>
        <v>6.0000000000000005E-2</v>
        <stp/>
        <stp>002152.SZ</stp>
        <stp>PctChg</stp>
        <tr r="Q36" s="104"/>
        <tr r="Q258" s="118"/>
      </tp>
      <tp>
        <v>1.2400000000000002</v>
        <stp/>
        <stp>002122.SZ</stp>
        <stp>PctChg</stp>
        <tr r="Q247" s="118"/>
      </tp>
      <tp>
        <v>0.35000000000000003</v>
        <stp/>
        <stp>502012.SH</stp>
        <stp>PctChg</stp>
        <tr r="K6" s="100"/>
        <tr r="K78" s="128"/>
      </tp>
      <tp>
        <v>0.2</v>
        <stp/>
        <stp>502002.SH</stp>
        <stp>PctChg</stp>
        <tr r="K10" s="128"/>
      </tp>
      <tp>
        <v>-0.1</v>
        <stp/>
        <stp>502032.SH</stp>
        <stp>PctChg</stp>
        <tr r="K108" s="128"/>
      </tp>
      <tp>
        <v>-2.79</v>
        <stp/>
        <stp>502022.SH</stp>
        <stp>PctChg</stp>
        <tr r="K16" s="128"/>
      </tp>
      <tp>
        <v>-0.86</v>
        <stp/>
        <stp>502042.SH</stp>
        <stp>PctChg</stp>
        <tr r="K99" s="128"/>
      </tp>
      <tp>
        <v>0.62000000000000011</v>
        <stp/>
        <stp>002092.SZ</stp>
        <stp>PctChg</stp>
        <tr r="Q29" s="105"/>
        <tr r="Q239" s="118"/>
      </tp>
      <tp>
        <v>0</v>
        <stp/>
        <stp>002052.SZ</stp>
        <stp>PctChg</stp>
        <tr r="Q223" s="118"/>
      </tp>
      <tp>
        <v>0.2</v>
        <stp/>
        <stp>002022.SZ</stp>
        <stp>PctChg</stp>
        <tr r="Q209" s="118"/>
      </tp>
      <tp>
        <v>-0.90000000000000013</v>
        <stp/>
        <stp>002012.SZ</stp>
        <stp>PctChg</stp>
        <tr r="Q21" s="108"/>
      </tp>
      <tp>
        <v>-3.4099999999999997</v>
        <stp/>
        <stp>002672.SZ</stp>
        <stp>PctChg</stp>
        <tr r="Q408" s="118"/>
      </tp>
      <tp>
        <v>0.08</v>
        <stp/>
        <stp>002642.SZ</stp>
        <stp>PctChg</stp>
        <tr r="Q401" s="118"/>
        <tr r="Q53" s="115"/>
      </tp>
      <tp>
        <v>-1.03</v>
        <stp/>
        <stp>002522.SZ</stp>
        <stp>PctChg</stp>
        <tr r="Q380" s="118"/>
      </tp>
      <tp>
        <v>2.3800000000000003</v>
        <stp/>
        <stp>002482.SZ</stp>
        <stp>PctChg</stp>
        <tr r="Q371" s="118"/>
      </tp>
      <tp>
        <v>-0.93</v>
        <stp/>
        <stp>002422.SZ</stp>
        <stp>PctChg</stp>
        <tr r="Q348" s="118"/>
      </tp>
      <tp>
        <v>-4.0600000000000005</v>
        <stp/>
        <stp>002432.SZ</stp>
        <stp>PctChg</stp>
        <tr r="Q354" s="118"/>
      </tp>
      <tp>
        <v>-1.07</v>
        <stp/>
        <stp>002402.SZ</stp>
        <stp>PctChg</stp>
        <tr r="Q53" s="117"/>
      </tp>
      <tp>
        <v>-0.22999999999999998</v>
        <stp/>
        <stp>601992.SH</stp>
        <stp>PctChg</stp>
        <tr r="Q112" s="104"/>
      </tp>
      <tp>
        <v>-0.55999999999999994</v>
        <stp/>
        <stp>601872.SH</stp>
        <stp>PctChg</stp>
        <tr r="Q94" s="105"/>
      </tp>
      <tp>
        <v>0.12000000000000001</v>
        <stp/>
        <stp>601002.SH</stp>
        <stp>PctChg</stp>
        <tr r="Q77" s="105"/>
      </tp>
      <tp>
        <v>0.29000000000000004</v>
        <stp/>
        <stp>000982.SH</stp>
        <stp>PctChg</stp>
        <tr r="N10" s="128"/>
      </tp>
      <tp>
        <v>6.9999999999999993E-2</v>
        <stp/>
        <stp>000902.SZ</stp>
        <stp>PctChg</stp>
        <tr r="Q170" s="118"/>
      </tp>
      <tp>
        <v>0.18000000000000002</v>
        <stp/>
        <stp>000842.SH</stp>
        <stp>PctChg</stp>
        <tr r="N89" s="128"/>
      </tp>
      <tp>
        <v>0.39</v>
        <stp/>
        <stp>000852.SH</stp>
        <stp>PctChg</stp>
        <tr r="N58" s="128"/>
      </tp>
      <tp>
        <v>-0.05</v>
        <stp/>
        <stp>000832.SH</stp>
        <stp>PctChg</stp>
        <tr r="N2" s="121"/>
        <tr r="N3" s="121"/>
        <tr r="N4" s="121"/>
      </tp>
      <tp>
        <v>-0.35000000000000003</v>
        <stp/>
        <stp>000852.SZ</stp>
        <stp>PctChg</stp>
        <tr r="Q24" s="105"/>
      </tp>
      <tp>
        <v>0</v>
        <stp/>
        <stp>000812.SZ</stp>
        <stp>PctChg</stp>
        <tr r="Q145" s="118"/>
      </tp>
      <tp>
        <v>0.22999999999999998</v>
        <stp/>
        <stp>600332.SH</stp>
        <stp>PctChg</stp>
        <tr r="Q61" s="104"/>
      </tp>
      <tp>
        <v>0.55000000000000004</v>
        <stp/>
        <stp>600312.SH</stp>
        <stp>PctChg</stp>
        <tr r="Q60" s="104"/>
        <tr r="Q58" s="105"/>
      </tp>
      <tp>
        <v>-0.91999999999999993</v>
        <stp/>
        <stp>600362.SH</stp>
        <stp>PctChg</stp>
        <tr r="Q63" s="104"/>
      </tp>
      <tp>
        <v>1.9900000000000002</v>
        <stp/>
        <stp>600372.SH</stp>
        <stp>PctChg</stp>
        <tr r="Q64" s="104"/>
        <tr r="Q50" s="107"/>
      </tp>
      <tp>
        <v>-0.04</v>
        <stp/>
        <stp>300392.SZ</stp>
        <stp>PctChg</stp>
        <tr r="Q88" s="115"/>
      </tp>
      <tp>
        <v>-0.11</v>
        <stp/>
        <stp>300352.SZ</stp>
        <stp>PctChg</stp>
        <tr r="Q509" s="118"/>
        <tr r="R62" s="102"/>
      </tp>
      <tp>
        <v>3.2399999999999998</v>
        <stp/>
        <stp>150327.SZ</stp>
        <stp>PctChg</stp>
        <tr r="D8" s="128"/>
      </tp>
      <tp>
        <v>-0.68</v>
        <stp/>
        <stp>150317.SZ</stp>
        <stp>PctChg</stp>
        <tr r="D9" s="128"/>
      </tp>
      <tp>
        <v>0.39</v>
        <stp/>
        <stp>150307.SZ</stp>
        <stp>PctChg</stp>
        <tr r="D2" s="117"/>
        <tr r="D75" s="128"/>
      </tp>
      <tp>
        <v>-1.04</v>
        <stp/>
        <stp>300322.SZ</stp>
        <stp>PctChg</stp>
        <tr r="Q85" s="117"/>
      </tp>
      <tp>
        <v>9.0000000000000011E-2</v>
        <stp/>
        <stp>150297.SZ</stp>
        <stp>PctChg</stp>
        <tr r="D91" s="128"/>
      </tp>
      <tp>
        <v>0.45999999999999996</v>
        <stp/>
        <stp>150287.SZ</stp>
        <stp>PctChg</stp>
        <tr r="D49" s="128"/>
        <tr r="D5" s="114"/>
      </tp>
      <tp>
        <v>0.57000000000000006</v>
        <stp/>
        <stp>150277.SZ</stp>
        <stp>PctChg</stp>
        <tr r="D96" s="128"/>
        <tr r="D5" s="105"/>
      </tp>
      <tp>
        <v>0.24000000000000002</v>
        <stp/>
        <stp>300252.SZ</stp>
        <stp>PctChg</stp>
        <tr r="Q42" s="107"/>
      </tp>
      <tp>
        <v>0.27999999999999997</v>
        <stp/>
        <stp>150267.SZ</stp>
        <stp>PctChg</stp>
        <tr r="D4" s="128"/>
      </tp>
      <tp>
        <v>0.6</v>
        <stp/>
        <stp>150257.SZ</stp>
        <stp>PctChg</stp>
        <tr r="D64" s="128"/>
      </tp>
      <tp>
        <v>0.74</v>
        <stp/>
        <stp>150247.SZ</stp>
        <stp>PctChg</stp>
        <tr r="D53" s="128"/>
      </tp>
      <tp>
        <v>0.19</v>
        <stp/>
        <stp>150237.SZ</stp>
        <stp>PctChg</stp>
        <tr r="D20" s="128"/>
      </tp>
      <tp>
        <v>0.18000000000000002</v>
        <stp/>
        <stp>300212.SZ</stp>
        <stp>PctChg</stp>
        <tr r="Q484" s="118"/>
        <tr r="Q75" s="115"/>
      </tp>
      <tp>
        <v>0.38</v>
        <stp/>
        <stp>150227.SZ</stp>
        <stp>PctChg</stp>
        <tr r="D2" s="99"/>
        <tr r="D82" s="128"/>
      </tp>
      <tp>
        <v>1.8800000000000001</v>
        <stp/>
        <stp>300202.SZ</stp>
        <stp>PctChg</stp>
        <tr r="Q480" s="118"/>
      </tp>
      <tp>
        <v>0.87000000000000011</v>
        <stp/>
        <stp>150217.SZ</stp>
        <stp>PctChg</stp>
        <tr r="D3" s="108"/>
        <tr r="D43" s="128"/>
      </tp>
      <tp>
        <v>0.97</v>
        <stp/>
        <stp>150207.SZ</stp>
        <stp>PctChg</stp>
        <tr r="D4" s="112"/>
        <tr r="D65" s="128"/>
      </tp>
      <tp>
        <v>-0.38</v>
        <stp/>
        <stp>600132.SH</stp>
        <stp>PctChg</stp>
        <tr r="Q26" s="111"/>
      </tp>
      <tp>
        <v>-1.86</v>
        <stp/>
        <stp>300182.SZ</stp>
        <stp>PctChg</stp>
        <tr r="Q475" s="118"/>
      </tp>
      <tp>
        <v>-2.99</v>
        <stp/>
        <stp>150197.SZ</stp>
        <stp>PctChg</stp>
        <tr r="K2" s="113"/>
        <tr r="K83" s="128"/>
      </tp>
      <tp>
        <v>0.74</v>
        <stp/>
        <stp>150187.SZ</stp>
        <stp>PctChg</stp>
        <tr r="K3" s="107"/>
        <tr r="K11" s="128"/>
      </tp>
      <tp>
        <v>0.49</v>
        <stp/>
        <stp>150177.SZ</stp>
        <stp>PctChg</stp>
        <tr r="D3" s="101"/>
        <tr r="D22" s="128"/>
      </tp>
      <tp>
        <v>-1.72</v>
        <stp/>
        <stp>300152.SZ</stp>
        <stp>PctChg</stp>
        <tr r="R45" s="102"/>
        <tr r="Q466" s="118"/>
      </tp>
      <tp>
        <v>0.1</v>
        <stp/>
        <stp>150167.SZ</stp>
        <stp>PctChg</stp>
        <tr r="D101" s="128"/>
      </tp>
      <tp>
        <v>0</v>
        <stp/>
        <stp>300142.SZ</stp>
        <stp>PctChg</stp>
        <tr r="Q462" s="118"/>
      </tp>
      <tp>
        <v>0.27999999999999997</v>
        <stp/>
        <stp>150157.SZ</stp>
        <stp>PctChg</stp>
        <tr r="D2" s="101"/>
        <tr r="D60" s="128"/>
      </tp>
      <tp>
        <v>0.2</v>
        <stp/>
        <stp>300162.SZ</stp>
        <stp>PctChg</stp>
        <tr r="Q78" s="117"/>
      </tp>
      <tp>
        <v>1.5700000000000003</v>
        <stp/>
        <stp>150117.SZ</stp>
        <stp>PctChg</stp>
        <tr r="D2" s="112"/>
        <tr r="D76" s="128"/>
      </tp>
      <tp>
        <v>-0.1</v>
        <stp/>
        <stp>150107.SZ</stp>
        <stp>PctChg</stp>
        <tr r="K5" s="118"/>
        <tr r="K95" s="128"/>
      </tp>
      <tp>
        <v>0.89</v>
        <stp/>
        <stp>300122.SZ</stp>
        <stp>PctChg</stp>
        <tr r="Q456" s="118"/>
      </tp>
      <tp>
        <v>-2.0200000000000005</v>
        <stp/>
        <stp>150097.SZ</stp>
        <stp>PctChg</stp>
        <tr r="K6" s="128"/>
      </tp>
      <tp>
        <v>0.08</v>
        <stp/>
        <stp>000062.SZ</stp>
        <stp>PctChg</stp>
        <tr r="Q31" s="118"/>
      </tp>
      <tp>
        <v>0</v>
        <stp/>
        <stp>300052.SZ</stp>
        <stp>PctChg</stp>
        <tr r="R25" s="102"/>
        <tr r="Q436" s="118"/>
      </tp>
      <tp>
        <v>6.63</v>
        <stp/>
        <stp>300072.SZ</stp>
        <stp>PctChg</stp>
        <tr r="R30" s="102"/>
        <tr r="Q443" s="118"/>
      </tp>
      <tp>
        <v>0.66</v>
        <stp/>
        <stp>000022.SZ</stp>
        <stp>PctChg</stp>
        <tr r="Q15" s="105"/>
      </tp>
      <tp>
        <v>-0.91999999999999993</v>
        <stp/>
        <stp>300012.SZ</stp>
        <stp>PctChg</stp>
        <tr r="Q424" s="118"/>
      </tp>
      <tp>
        <v>0.31000000000000005</v>
        <stp/>
        <stp>300002.SZ</stp>
        <stp>PctChg</stp>
        <tr r="R15" s="102"/>
        <tr r="Q419" s="118"/>
        <tr r="Q57" s="115"/>
      </tp>
      <tp>
        <v>-6.24</v>
        <stp/>
        <stp>000002.SZ</stp>
        <stp>PctChg</stp>
        <tr r="Q12" s="112"/>
      </tp>
      <tp>
        <v>-0.61</v>
        <stp/>
        <stp>300032.SZ</stp>
        <stp>PctChg</stp>
        <tr r="Q431" s="118"/>
        <tr r="Q68" s="117"/>
      </tp>
      <tp>
        <v>-2.8000000000000003</v>
        <stp/>
        <stp>000012.SZ</stp>
        <stp>PctChg</stp>
        <tr r="Q20" s="118"/>
      </tp>
      <tp>
        <v>-1.26</v>
        <stp/>
        <stp>600792.SH</stp>
        <stp>PctChg</stp>
        <tr r="Q34" s="114"/>
      </tp>
      <tp>
        <v>-0.29000000000000004</v>
        <stp/>
        <stp>600702.SH</stp>
        <stp>PctChg</stp>
        <tr r="Q36" s="111"/>
      </tp>
      <tp>
        <v>0.15</v>
        <stp/>
        <stp>000792.SZ</stp>
        <stp>PctChg</stp>
        <tr r="Q139" s="118"/>
      </tp>
      <tp>
        <v>-1.0100000000000002</v>
        <stp/>
        <stp>000762.SZ</stp>
        <stp>PctChg</stp>
        <tr r="Q16" s="108"/>
        <tr r="Q131" s="118"/>
      </tp>
      <tp>
        <v>-1.82</v>
        <stp/>
        <stp>000752.SZ</stp>
        <stp>PctChg</stp>
        <tr r="Q16" s="111"/>
      </tp>
      <tp>
        <v>-2.56</v>
        <stp/>
        <stp>000732.SZ</stp>
        <stp>PctChg</stp>
        <tr r="Q122" s="118"/>
        <tr r="Q25" s="112"/>
      </tp>
      <tp>
        <v>-1.35</v>
        <stp/>
        <stp>000712.SZ</stp>
        <stp>PctChg</stp>
        <tr r="Q20" s="100"/>
        <tr r="Q114" s="118"/>
      </tp>
      <tp>
        <v>-1.78</v>
        <stp/>
        <stp>600602.SH</stp>
        <stp>PctChg</stp>
        <tr r="Q103" s="117"/>
      </tp>
      <tp>
        <v>0.65</v>
        <stp/>
        <stp>600642.SH</stp>
        <stp>PctChg</stp>
        <tr r="Q78" s="104"/>
      </tp>
      <tp>
        <v>10.08</v>
        <stp/>
        <stp>000652.SZ</stp>
        <stp>PctChg</stp>
        <tr r="Q98" s="118"/>
      </tp>
      <tp>
        <v>0.63</v>
        <stp/>
        <stp>600522.SH</stp>
        <stp>PctChg</stp>
        <tr r="Q66" s="105"/>
      </tp>
      <tp>
        <v>0.67</v>
        <stp/>
        <stp>600562.SH</stp>
        <stp>PctChg</stp>
        <tr r="Q54" s="107"/>
      </tp>
      <tp>
        <v>0</v>
        <stp/>
        <stp>000582.SZ</stp>
        <stp>PctChg</stp>
        <tr r="Q22" s="105"/>
      </tp>
      <tp>
        <v>4.9000000000000004</v>
        <stp/>
        <stp>000592.SZ</stp>
        <stp>PctChg</stp>
        <tr r="Q84" s="118"/>
      </tp>
      <tp>
        <v>0</v>
        <stp/>
        <stp>000572.SZ</stp>
        <stp>PctChg</stp>
        <tr r="Q81" s="118"/>
      </tp>
      <tp>
        <v>-1.25</v>
        <stp/>
        <stp>000552.SZ</stp>
        <stp>PctChg</stp>
        <tr r="Q12" s="114"/>
      </tp>
      <tp>
        <v>0.48000000000000004</v>
        <stp/>
        <stp>000532.SZ</stp>
        <stp>PctChg</stp>
        <tr r="Q18" s="117"/>
      </tp>
      <tp>
        <v>0.22</v>
        <stp/>
        <stp>600482.SH</stp>
        <stp>PctChg</stp>
        <tr r="Q70" s="104"/>
        <tr r="Q73" s="108"/>
      </tp>
      <tp>
        <v>-1.7000000000000002</v>
        <stp/>
        <stp>000402.SZ</stp>
        <stp>PctChg</stp>
        <tr r="Q50" s="118"/>
        <tr r="Q16" s="112"/>
      </tp>
      <tp>
        <v>6.21</v>
        <stp/>
        <stp>002373.SZ</stp>
        <stp>PctChg</stp>
        <tr r="Q332" s="118"/>
        <tr r="Q41" s="115"/>
      </tp>
      <tp>
        <v>0.11</v>
        <stp/>
        <stp>002353.SZ</stp>
        <stp>PctChg</stp>
        <tr r="Q327" s="118"/>
      </tp>
      <tp>
        <v>-1.9300000000000002</v>
        <stp/>
        <stp>002303.SZ</stp>
        <stp>PctChg</stp>
        <tr r="Q312" s="118"/>
      </tp>
      <tp>
        <v>-1.02</v>
        <stp/>
        <stp>002263.SZ</stp>
        <stp>PctChg</stp>
        <tr r="Q31" s="108"/>
      </tp>
      <tp>
        <v>0.89</v>
        <stp/>
        <stp>002273.SZ</stp>
        <stp>PctChg</stp>
        <tr r="Q303" s="118"/>
        <tr r="Q46" s="117"/>
      </tp>
      <tp>
        <v>-0.54</v>
        <stp/>
        <stp>002223.SZ</stp>
        <stp>PctChg</stp>
        <tr r="Q283" s="118"/>
        <tr r="Q31" s="115"/>
      </tp>
      <tp>
        <v>0.22999999999999998</v>
        <stp/>
        <stp>002233.SZ</stp>
        <stp>PctChg</stp>
        <tr r="Q286" s="118"/>
      </tp>
      <tp>
        <v>-1.87</v>
        <stp/>
        <stp>002203.SZ</stp>
        <stp>PctChg</stp>
        <tr r="Q278" s="118"/>
      </tp>
      <tp>
        <v>1.9700000000000002</v>
        <stp/>
        <stp>002183.SZ</stp>
        <stp>PctChg</stp>
        <tr r="Q271" s="118"/>
      </tp>
      <tp>
        <v>1.27</v>
        <stp/>
        <stp>002143.SZ</stp>
        <stp>PctChg</stp>
        <tr r="Q255" s="118"/>
      </tp>
      <tp>
        <v>-0.31000000000000005</v>
        <stp/>
        <stp>002153.SZ</stp>
        <stp>PctChg</stp>
        <tr r="Q259" s="118"/>
        <tr r="Q26" s="115"/>
      </tp>
      <tp>
        <v>3.5700000000000003</v>
        <stp/>
        <stp>002123.SZ</stp>
        <stp>PctChg</stp>
        <tr r="Q248" s="118"/>
      </tp>
      <tp>
        <v>-1.02</v>
        <stp/>
        <stp>002093.SZ</stp>
        <stp>PctChg</stp>
        <tr r="Q240" s="118"/>
      </tp>
      <tp>
        <v>0</v>
        <stp/>
        <stp>002063.SZ</stp>
        <stp>PctChg</stp>
        <tr r="Q226" s="118"/>
      </tp>
      <tp>
        <v>1.6300000000000001</v>
        <stp/>
        <stp>002073.SZ</stp>
        <stp>PctChg</stp>
        <tr r="Q231" s="118"/>
      </tp>
      <tp>
        <v>-0.11</v>
        <stp/>
        <stp>002023.SZ</stp>
        <stp>PctChg</stp>
        <tr r="Q30" s="107"/>
        <tr r="Q210" s="118"/>
      </tp>
      <tp>
        <v>3.91</v>
        <stp/>
        <stp>002013.SZ</stp>
        <stp>PctChg</stp>
        <tr r="Q29" s="107"/>
        <tr r="Q206" s="118"/>
      </tp>
      <tp>
        <v>-1.1199999999999999</v>
        <stp/>
        <stp>002773.SZ</stp>
        <stp>PctChg</stp>
        <tr r="Q417" s="118"/>
      </tp>
      <tp>
        <v>0</v>
        <stp/>
        <stp>002663.SZ</stp>
        <stp>PctChg</stp>
        <tr r="Q406" s="118"/>
      </tp>
      <tp>
        <v>-0.72000000000000008</v>
        <stp/>
        <stp>002673.SZ</stp>
        <stp>PctChg</stp>
        <tr r="Q26" s="100"/>
        <tr r="Q409" s="118"/>
      </tp>
      <tp>
        <v>5.7700000000000005</v>
        <stp/>
        <stp>002653.SZ</stp>
        <stp>PctChg</stp>
        <tr r="Q403" s="118"/>
      </tp>
      <tp>
        <v>0.59</v>
        <stp/>
        <stp>002603.SZ</stp>
        <stp>PctChg</stp>
        <tr r="Q397" s="118"/>
      </tp>
      <tp>
        <v>2.79</v>
        <stp/>
        <stp>002583.SZ</stp>
        <stp>PctChg</stp>
        <tr r="Q393" s="118"/>
      </tp>
      <tp>
        <v>-1.6</v>
        <stp/>
        <stp>002563.SZ</stp>
        <stp>PctChg</stp>
        <tr r="Q388" s="118"/>
      </tp>
      <tp>
        <v>0.17</v>
        <stp/>
        <stp>002573.SZ</stp>
        <stp>PctChg</stp>
        <tr r="Q391" s="118"/>
      </tp>
      <tp>
        <v>0.45000000000000007</v>
        <stp/>
        <stp>002493.SZ</stp>
        <stp>PctChg</stp>
        <tr r="Q374" s="118"/>
      </tp>
      <tp>
        <v>-1.1100000000000001</v>
        <stp/>
        <stp>002463.SZ</stp>
        <stp>PctChg</stp>
        <tr r="Q362" s="118"/>
        <tr r="Q58" s="117"/>
      </tp>
      <tp>
        <v>0.1</v>
        <stp/>
        <stp>002433.SZ</stp>
        <stp>PctChg</stp>
        <tr r="Q355" s="118"/>
      </tp>
      <tp>
        <v>-1.8000000000000003</v>
        <stp/>
        <stp>000983.SZ</stp>
        <stp>PctChg</stp>
        <tr r="Q190" s="118"/>
        <tr r="Q19" s="114"/>
      </tp>
      <tp>
        <v>1.25</v>
        <stp/>
        <stp>000963.SZ</stp>
        <stp>PctChg</stp>
        <tr r="Q183" s="118"/>
      </tp>
      <tp>
        <v>-0.82000000000000006</v>
        <stp/>
        <stp>000973.SZ</stp>
        <stp>PctChg</stp>
        <tr r="Q186" s="118"/>
      </tp>
      <tp>
        <v>-1</v>
        <stp/>
        <stp>000933.SZ</stp>
        <stp>PctChg</stp>
        <tr r="Q176" s="118"/>
      </tp>
      <tp>
        <v>-0.91999999999999993</v>
        <stp/>
        <stp>000903.SZ</stp>
        <stp>PctChg</stp>
        <tr r="Q19" s="108"/>
      </tp>
      <tp>
        <v>0.84000000000000008</v>
        <stp/>
        <stp>600893.SH</stp>
        <stp>PctChg</stp>
        <tr r="Q60" s="107"/>
      </tp>
      <tp>
        <v>0.79</v>
        <stp/>
        <stp>600823.SH</stp>
        <stp>PctChg</stp>
        <tr r="Q56" s="112"/>
      </tp>
      <tp>
        <v>-0.74</v>
        <stp/>
        <stp>000823.SH</stp>
        <stp>PctChg</stp>
        <tr r="N3" s="113"/>
        <tr r="N35" s="128"/>
      </tp>
      <tp>
        <v>0.2</v>
        <stp/>
        <stp>000883.SZ</stp>
        <stp>PctChg</stp>
        <tr r="Q163" s="118"/>
      </tp>
      <tp>
        <v>0.33</v>
        <stp/>
        <stp>000823.SZ</stp>
        <stp>PctChg</stp>
        <tr r="Q26" s="117"/>
      </tp>
      <tp>
        <v>-6.8900000000000006</v>
        <stp/>
        <stp>600383.SH</stp>
        <stp>PctChg</stp>
        <tr r="Q45" s="112"/>
      </tp>
      <tp>
        <v>-4</v>
        <stp/>
        <stp>600333.SH</stp>
        <stp>PctChg</stp>
        <tr r="Q25" s="114"/>
      </tp>
      <tp>
        <v>1.66</v>
        <stp/>
        <stp>600363.SH</stp>
        <stp>PctChg</stp>
        <tr r="Q99" s="117"/>
      </tp>
      <tp>
        <v>0.17</v>
        <stp/>
        <stp>600373.SH</stp>
        <stp>PctChg</stp>
        <tr r="Q96" s="115"/>
      </tp>
      <tp>
        <v>-1.34</v>
        <stp/>
        <stp>600343.SH</stp>
        <stp>PctChg</stp>
        <tr r="Q49" s="107"/>
      </tp>
      <tp>
        <v>1.52</v>
        <stp/>
        <stp>300373.SZ</stp>
        <stp>PctChg</stp>
        <tr r="Q87" s="117"/>
      </tp>
      <tp>
        <v>2.34</v>
        <stp/>
        <stp>150336.SZ</stp>
        <stp>PctChg</stp>
        <tr r="K6" s="107"/>
        <tr r="K109" s="128"/>
      </tp>
      <tp>
        <v>0.27999999999999997</v>
        <stp/>
        <stp>000333.SZ</stp>
        <stp>PctChg</stp>
        <tr r="Q46" s="118"/>
      </tp>
      <tp>
        <v>-0.54</v>
        <stp/>
        <stp>150326.SZ</stp>
        <stp>PctChg</stp>
        <tr r="K7" s="128"/>
      </tp>
      <tp>
        <v>0.94000000000000006</v>
        <stp/>
        <stp>300303.SZ</stp>
        <stp>PctChg</stp>
        <tr r="Q84" s="117"/>
      </tp>
      <tp>
        <v>-0.29000000000000004</v>
        <stp/>
        <stp>150316.SZ</stp>
        <stp>PctChg</stp>
        <tr r="K56" s="128"/>
      </tp>
      <tp>
        <v>0</v>
        <stp/>
        <stp>150306.SZ</stp>
        <stp>PctChg</stp>
        <tr r="K37" s="128"/>
      </tp>
      <tp>
        <v>-0.70000000000000007</v>
        <stp/>
        <stp>150296.SZ</stp>
        <stp>PctChg</stp>
        <tr r="K3" s="104"/>
        <tr r="K106" s="128"/>
      </tp>
      <tp>
        <v>1.96</v>
        <stp/>
        <stp>150276.SZ</stp>
        <stp>PctChg</stp>
        <tr r="K3" s="105"/>
        <tr r="K69" s="128"/>
      </tp>
      <tp>
        <v>-1.9100000000000001</v>
        <stp/>
        <stp>300253.SZ</stp>
        <stp>PctChg</stp>
        <tr r="Q492" s="118"/>
        <tr r="R56" s="102"/>
        <tr r="Q76" s="115"/>
      </tp>
      <tp>
        <v>0.45000000000000007</v>
        <stp/>
        <stp>150266.SZ</stp>
        <stp>PctChg</stp>
        <tr r="K29" s="128"/>
      </tp>
      <tp>
        <v>0.45000000000000007</v>
        <stp/>
        <stp>300273.SZ</stp>
        <stp>PctChg</stp>
        <tr r="Q496" s="118"/>
        <tr r="R57" s="102"/>
        <tr r="Q78" s="115"/>
      </tp>
      <tp>
        <v>0.26</v>
        <stp/>
        <stp>150246.SZ</stp>
        <stp>PctChg</stp>
        <tr r="K12" s="128"/>
      </tp>
      <tp>
        <v>-0.58000000000000007</v>
        <stp/>
        <stp>150236.SZ</stp>
        <stp>PctChg</stp>
        <tr r="K31" s="128"/>
      </tp>
      <tp>
        <v>-2.34</v>
        <stp/>
        <stp>150226.SZ</stp>
        <stp>PctChg</stp>
        <tr r="K13" s="128"/>
      </tp>
      <tp>
        <v>2.58</v>
        <stp/>
        <stp>300203.SZ</stp>
        <stp>PctChg</stp>
        <tr r="Q481" s="118"/>
      </tp>
      <tp>
        <v>0.58000000000000007</v>
        <stp/>
        <stp>150216.SZ</stp>
        <stp>PctChg</stp>
        <tr r="K17" s="128"/>
      </tp>
      <tp>
        <v>0.34</v>
        <stp/>
        <stp>150206.SZ</stp>
        <stp>PctChg</stp>
        <tr r="K4" s="107"/>
        <tr r="K77" s="128"/>
      </tp>
      <tp>
        <v>1.34</v>
        <stp/>
        <stp>600183.SH</stp>
        <stp>PctChg</stp>
        <tr r="Q95" s="117"/>
      </tp>
      <tp>
        <v>-0.39</v>
        <stp/>
        <stp>600123.SH</stp>
        <stp>PctChg</stp>
        <tr r="Q22" s="114"/>
      </tp>
      <tp>
        <v>-0.41000000000000003</v>
        <stp/>
        <stp>600153.SH</stp>
        <stp>PctChg</stp>
        <tr r="Q55" s="104"/>
      </tp>
      <tp>
        <v>-0.98</v>
        <stp/>
        <stp>300183.SZ</stp>
        <stp>PctChg</stp>
        <tr r="Q476" s="118"/>
        <tr r="Q79" s="117"/>
        <tr r="Q74" s="115"/>
      </tp>
      <tp>
        <v>0.55000000000000004</v>
        <stp/>
        <stp>150196.SZ</stp>
        <stp>PctChg</stp>
        <tr r="D2" s="113"/>
        <tr r="D83" s="128"/>
      </tp>
      <tp>
        <v>0.2</v>
        <stp/>
        <stp>150186.SZ</stp>
        <stp>PctChg</stp>
        <tr r="D3" s="107"/>
        <tr r="D11" s="128"/>
      </tp>
      <tp>
        <v>-0.53</v>
        <stp/>
        <stp>150146.SZ</stp>
        <stp>PctChg</stp>
        <tr r="K105" s="128"/>
      </tp>
      <tp>
        <v>-0.45999999999999996</v>
        <stp/>
        <stp>300113.SZ</stp>
        <stp>PctChg</stp>
        <tr r="Q454" s="118"/>
        <tr r="Q69" s="115"/>
      </tp>
      <tp>
        <v>2.2999999999999998</v>
        <stp/>
        <stp>300103.SZ</stp>
        <stp>PctChg</stp>
        <tr r="Q42" s="105"/>
      </tp>
      <tp>
        <v>6.9999999999999993E-2</v>
        <stp/>
        <stp>300133.SZ</stp>
        <stp>PctChg</stp>
        <tr r="R40" s="102"/>
        <tr r="Q458" s="118"/>
        <tr r="Q70" s="115"/>
      </tp>
      <tp>
        <v>9.0000000000000011E-2</v>
        <stp/>
        <stp>150106.SZ</stp>
        <stp>PctChg</stp>
        <tr r="D5" s="118"/>
        <tr r="D95" s="128"/>
      </tp>
      <tp>
        <v>0.91999999999999993</v>
        <stp/>
        <stp>600023.SH</stp>
        <stp>PctChg</stp>
        <tr r="Q47" s="104"/>
      </tp>
      <tp>
        <v>-3.15</v>
        <stp/>
        <stp>150096.SZ</stp>
        <stp>PctChg</stp>
        <tr r="D6" s="128"/>
      </tp>
      <tp>
        <v>0</v>
        <stp/>
        <stp>150086.SZ</stp>
        <stp>PctChg</stp>
        <tr r="K3" s="118"/>
        <tr r="K110" s="128"/>
      </tp>
      <tp>
        <v>-0.86</v>
        <stp/>
        <stp>000063.SZ</stp>
        <stp>PctChg</stp>
        <tr r="Q16" s="105"/>
        <tr r="Q32" s="118"/>
      </tp>
      <tp>
        <v>1.36</v>
        <stp/>
        <stp>300053.SZ</stp>
        <stp>PctChg</stp>
        <tr r="Q437" s="118"/>
        <tr r="Q69" s="117"/>
      </tp>
      <tp>
        <v>-0.38</v>
        <stp/>
        <stp>300043.SZ</stp>
        <stp>PctChg</stp>
        <tr r="R24" s="102"/>
        <tr r="Q435" s="118"/>
      </tp>
      <tp>
        <v>2.4800000000000004</v>
        <stp/>
        <stp>300003.SZ</stp>
        <stp>PctChg</stp>
        <tr r="Q420" s="118"/>
        <tr r="Q58" s="115"/>
      </tp>
      <tp>
        <v>-1.27</v>
        <stp/>
        <stp>300033.SZ</stp>
        <stp>PctChg</stp>
        <tr r="R22" s="102"/>
        <tr r="Q432" s="118"/>
        <tr r="Q64" s="115"/>
      </tp>
      <tp>
        <v>0.96000000000000008</v>
        <stp/>
        <stp>600783.SH</stp>
        <stp>PctChg</stp>
        <tr r="Q86" s="104"/>
      </tp>
      <tp>
        <v>0</v>
        <stp/>
        <stp>600703.SH</stp>
        <stp>PctChg</stp>
        <tr r="Q106" s="117"/>
      </tp>
      <tp>
        <v>0</v>
        <stp/>
        <stp>600773.SH</stp>
        <stp>PctChg</stp>
        <tr r="Q80" s="108"/>
        <tr r="Q55" s="112"/>
      </tp>
      <tp>
        <v>0.64</v>
        <stp/>
        <stp>600743.SH</stp>
        <stp>PctChg</stp>
        <tr r="Q53" s="112"/>
      </tp>
      <tp>
        <v>-0.18000000000000002</v>
        <stp/>
        <stp>000783.SZ</stp>
        <stp>PctChg</stp>
        <tr r="Q24" s="100"/>
        <tr r="Q137" s="118"/>
      </tp>
      <tp>
        <v>1.23</v>
        <stp/>
        <stp>000793.SZ</stp>
        <stp>PctChg</stp>
        <tr r="Q140" s="118"/>
      </tp>
      <tp>
        <v>-0.42000000000000004</v>
        <stp/>
        <stp>000723.SZ</stp>
        <stp>PctChg</stp>
        <tr r="Q14" s="114"/>
      </tp>
      <tp>
        <v>0.59</v>
        <stp/>
        <stp>000733.SZ</stp>
        <stp>PctChg</stp>
        <tr r="Q123" s="118"/>
        <tr r="Q25" s="117"/>
      </tp>
      <tp>
        <v>-2.0200000000000005</v>
        <stp/>
        <stp>600663.SH</stp>
        <stp>PctChg</stp>
        <tr r="Q81" s="104"/>
        <tr r="Q51" s="112"/>
      </tp>
      <tp>
        <v>0</v>
        <stp/>
        <stp>600673.SH</stp>
        <stp>PctChg</stp>
        <tr r="Q76" s="108"/>
      </tp>
      <tp>
        <v>2.12</v>
        <stp/>
        <stp>600643.SH</stp>
        <stp>PctChg</stp>
        <tr r="Q79" s="104"/>
      </tp>
      <tp>
        <v>0</v>
        <stp/>
        <stp>000693.SZ</stp>
        <stp>PctChg</stp>
        <tr r="Q111" s="118"/>
      </tp>
      <tp>
        <v>0.04</v>
        <stp/>
        <stp>000623.SZ</stp>
        <stp>PctChg</stp>
        <tr r="Q91" s="118"/>
      </tp>
      <tp>
        <v>-0.65</v>
        <stp/>
        <stp>600583.SH</stp>
        <stp>PctChg</stp>
        <tr r="Q70" s="105"/>
      </tp>
      <tp>
        <v>-1.4000000000000001</v>
        <stp/>
        <stp>600503.SH</stp>
        <stp>PctChg</stp>
        <tr r="Q46" s="112"/>
      </tp>
      <tp>
        <v>-0.45999999999999996</v>
        <stp/>
        <stp>600563.SH</stp>
        <stp>PctChg</stp>
        <tr r="Q74" s="108"/>
        <tr r="Q101" s="117"/>
      </tp>
      <tp>
        <v>1.86</v>
        <stp/>
        <stp>600543.SH</stp>
        <stp>PctChg</stp>
        <tr r="Q32" s="111"/>
      </tp>
      <tp>
        <v>4.4799999999999995</v>
        <stp/>
        <stp>000563.SZ</stp>
        <stp>PctChg</stp>
        <tr r="Q78" s="118"/>
      </tp>
      <tp>
        <v>2.58</v>
        <stp/>
        <stp>000543.SZ</stp>
        <stp>PctChg</stp>
        <tr r="Q71" s="118"/>
      </tp>
      <tp>
        <v>-0.66</v>
        <stp/>
        <stp>000523.SZ</stp>
        <stp>PctChg</stp>
        <tr r="Q19" s="104"/>
      </tp>
      <tp>
        <v>0</v>
        <stp/>
        <stp>000503.SZ</stp>
        <stp>PctChg</stp>
        <tr r="Q58" s="118"/>
        <tr r="Q12" s="115"/>
      </tp>
      <tp>
        <v>1.23</v>
        <stp/>
        <stp>000513.SZ</stp>
        <stp>PctChg</stp>
        <tr r="Q62" s="118"/>
      </tp>
      <tp>
        <v>0</v>
        <stp/>
        <stp>600403.SH</stp>
        <stp>PctChg</stp>
        <tr r="Q29" s="114"/>
      </tp>
      <tp>
        <v>-0.25</v>
        <stp/>
        <stp>000423.SZ</stp>
        <stp>PctChg</stp>
        <tr r="Q55" s="118"/>
      </tp>
      <tp>
        <v>0</v>
        <stp/>
        <stp>300413.SZ</stp>
        <stp>PctChg</stp>
        <tr r="Q513" s="118"/>
      </tp>
      <tp>
        <v>-0.12000000000000001</v>
        <stp/>
        <stp>300433.SZ</stp>
        <stp>PctChg</stp>
        <tr r="Q514" s="118"/>
        <tr r="Q89" s="117"/>
      </tp>
      <tp>
        <v>-2.2200000000000002</v>
        <stp/>
        <stp>000413.SZ</stp>
        <stp>PctChg</stp>
        <tr r="Q52" s="118"/>
        <tr r="Q17" s="117"/>
      </tp>
      <tp>
        <v>6.9999999999999993E-2</v>
        <stp/>
        <stp>399989.SZ</stp>
        <stp>PctChg</stp>
        <tr r="N51" s="128"/>
        <tr r="N67" s="128"/>
        <tr r="N5" s="110"/>
      </tp>
      <tp>
        <v>0.91999999999999993</v>
        <stp/>
        <stp>399959.SZ</stp>
        <stp>PctChg</stp>
        <tr r="N5" s="107"/>
        <tr r="M19" s="125"/>
        <tr r="N98" s="128"/>
      </tp>
      <tp>
        <v>3.0000000000000002E-2</v>
        <stp/>
        <stp>399809.SZ</stp>
        <stp>PctChg</stp>
        <tr r="N4" s="101"/>
        <tr r="N93" s="128"/>
      </tp>
      <tp>
        <v>-1.36</v>
        <stp/>
        <stp>603000.SH</stp>
        <stp>PctChg</stp>
        <tr r="Q110" s="115"/>
      </tp>
      <tp>
        <v>-0.36000000000000004</v>
        <stp/>
        <stp>002390.SZ</stp>
        <stp>PctChg</stp>
        <tr r="Q337" s="118"/>
      </tp>
      <tp>
        <v>-0.38</v>
        <stp/>
        <stp>002340.SZ</stp>
        <stp>PctChg</stp>
        <tr r="Q35" s="108"/>
        <tr r="Q324" s="118"/>
      </tp>
      <tp>
        <v>0.58000000000000007</v>
        <stp/>
        <stp>002310.SZ</stp>
        <stp>PctChg</stp>
        <tr r="Q317" s="118"/>
      </tp>
      <tp>
        <v>0</v>
        <stp/>
        <stp>002280.SZ</stp>
        <stp>PctChg</stp>
        <tr r="Q306" s="118"/>
      </tp>
      <tp>
        <v>-1.4400000000000002</v>
        <stp/>
        <stp>002240.SZ</stp>
        <stp>PctChg</stp>
        <tr r="Q289" s="118"/>
      </tp>
      <tp>
        <v>2.74</v>
        <stp/>
        <stp>002250.SZ</stp>
        <stp>PctChg</stp>
        <tr r="Q294" s="118"/>
      </tp>
      <tp>
        <v>-1.0100000000000002</v>
        <stp/>
        <stp>002230.SZ</stp>
        <stp>PctChg</stp>
        <tr r="Q285" s="118"/>
        <tr r="Q32" s="115"/>
      </tp>
      <tp>
        <v>2.44</v>
        <stp/>
        <stp>002180.SZ</stp>
        <stp>PctChg</stp>
        <tr r="Q41" s="117"/>
      </tp>
      <tp>
        <v>1.4000000000000001</v>
        <stp/>
        <stp>002190.SZ</stp>
        <stp>PctChg</stp>
        <tr r="Q273" s="118"/>
      </tp>
      <tp>
        <v>-1.5000000000000002</v>
        <stp/>
        <stp>002170.SZ</stp>
        <stp>PctChg</stp>
        <tr r="Q264" s="118"/>
      </tp>
      <tp>
        <v>-0.84000000000000008</v>
        <stp/>
        <stp>002130.SZ</stp>
        <stp>PctChg</stp>
        <tr r="Q251" s="118"/>
      </tp>
      <tp>
        <v>-3.09</v>
        <stp/>
        <stp>502050.SH</stp>
        <stp>PctChg</stp>
        <tr r="K15" s="128"/>
      </tp>
      <tp>
        <v>0</v>
        <stp/>
        <stp>002070.SZ</stp>
        <stp>PctChg</stp>
        <tr r="Q23" s="108"/>
      </tp>
      <tp>
        <v>1.03</v>
        <stp/>
        <stp>002050.SZ</stp>
        <stp>PctChg</stp>
        <tr r="Q221" s="118"/>
      </tp>
      <tp>
        <v>-0.62000000000000011</v>
        <stp/>
        <stp>002030.SZ</stp>
        <stp>PctChg</stp>
        <tr r="Q215" s="118"/>
      </tp>
      <tp>
        <v>0.41000000000000003</v>
        <stp/>
        <stp>002690.SZ</stp>
        <stp>PctChg</stp>
        <tr r="Q411" s="118"/>
      </tp>
      <tp>
        <v>0</v>
        <stp/>
        <stp>002630.SZ</stp>
        <stp>PctChg</stp>
        <tr r="Q399" s="118"/>
      </tp>
      <tp>
        <v>-1.1400000000000001</v>
        <stp/>
        <stp>002600.SZ</stp>
        <stp>PctChg</stp>
        <tr r="Q46" s="108"/>
      </tp>
      <tp>
        <v>0.4</v>
        <stp/>
        <stp>002570.SZ</stp>
        <stp>PctChg</stp>
        <tr r="Q390" s="118"/>
      </tp>
      <tp>
        <v>1.1300000000000001</v>
        <stp/>
        <stp>002540.SZ</stp>
        <stp>PctChg</stp>
        <tr r="Q382" s="118"/>
      </tp>
      <tp>
        <v>-0.24000000000000002</v>
        <stp/>
        <stp>002550.SZ</stp>
        <stp>PctChg</stp>
        <tr r="Q384" s="118"/>
      </tp>
      <tp>
        <v>1.29</v>
        <stp/>
        <stp>002520.SZ</stp>
        <stp>PctChg</stp>
        <tr r="Q39" s="107"/>
      </tp>
      <tp>
        <v>-0.98</v>
        <stp/>
        <stp>002500.SZ</stp>
        <stp>PctChg</stp>
        <tr r="Q25" s="100"/>
        <tr r="Q376" s="118"/>
      </tp>
      <tp>
        <v>0.6</v>
        <stp/>
        <stp>002480.SZ</stp>
        <stp>PctChg</stp>
        <tr r="Q370" s="118"/>
      </tp>
      <tp>
        <v>-1.32</v>
        <stp/>
        <stp>002460.SZ</stp>
        <stp>PctChg</stp>
        <tr r="Q41" s="108"/>
      </tp>
      <tp>
        <v>0.82000000000000006</v>
        <stp/>
        <stp>002470.SZ</stp>
        <stp>PctChg</stp>
        <tr r="Q366" s="118"/>
      </tp>
      <tp>
        <v>1.4100000000000001</v>
        <stp/>
        <stp>002440.SZ</stp>
        <stp>PctChg</stp>
        <tr r="Q358" s="118"/>
      </tp>
      <tp>
        <v>0.45000000000000007</v>
        <stp/>
        <stp>002450.SZ</stp>
        <stp>PctChg</stp>
        <tr r="Q360" s="118"/>
      </tp>
      <tp>
        <v>2.2200000000000002</v>
        <stp/>
        <stp>002400.SZ</stp>
        <stp>PctChg</stp>
        <tr r="Q340" s="118"/>
      </tp>
      <tp>
        <v>-0.87000000000000011</v>
        <stp/>
        <stp>002410.SZ</stp>
        <stp>PctChg</stp>
        <tr r="Q344" s="118"/>
        <tr r="Q45" s="115"/>
      </tp>
      <tp>
        <v>-0.78</v>
        <stp/>
        <stp>601880.SH</stp>
        <stp>PctChg</stp>
        <tr r="Q95" s="105"/>
      </tp>
      <tp>
        <v>3.16</v>
        <stp/>
        <stp>601800.SH</stp>
        <stp>PctChg</stp>
        <tr r="Q90" s="105"/>
      </tp>
      <tp>
        <v>0.70000000000000007</v>
        <stp/>
        <stp>601390.SH</stp>
        <stp>PctChg</stp>
        <tr r="Q101" s="104"/>
        <tr r="Q84" s="105"/>
      </tp>
      <tp>
        <v>1.1199999999999999</v>
        <stp/>
        <stp>600990.SH</stp>
        <stp>PctChg</stp>
        <tr r="Q61" s="107"/>
      </tp>
      <tp>
        <v>0.42000000000000004</v>
        <stp/>
        <stp>600970.SH</stp>
        <stp>PctChg</stp>
        <tr r="Q76" s="105"/>
      </tp>
      <tp>
        <v>-1.94</v>
        <stp/>
        <stp>000960.SZ</stp>
        <stp>PctChg</stp>
        <tr r="Q181" s="118"/>
      </tp>
      <tp>
        <v>2.36</v>
        <stp/>
        <stp>000970.SZ</stp>
        <stp>PctChg</stp>
        <tr r="Q185" s="118"/>
      </tp>
      <tp>
        <v>1.1300000000000001</v>
        <stp/>
        <stp>000930.SZ</stp>
        <stp>PctChg</stp>
        <tr r="Q174" s="118"/>
      </tp>
      <tp>
        <v>-0.13999999999999999</v>
        <stp/>
        <stp>000900.SZ</stp>
        <stp>PctChg</stp>
        <tr r="Q168" s="118"/>
      </tp>
      <tp>
        <v>0.2</v>
        <stp/>
        <stp>600820.SH</stp>
        <stp>PctChg</stp>
        <tr r="Q88" s="104"/>
        <tr r="Q74" s="105"/>
      </tp>
      <tp>
        <v>1.1199999999999999</v>
        <stp/>
        <stp>600800.SH</stp>
        <stp>PctChg</stp>
        <tr r="Q108" s="117"/>
      </tp>
      <tp>
        <v>0.79</v>
        <stp/>
        <stp>000860.SZ</stp>
        <stp>PctChg</stp>
        <tr r="Q156" s="118"/>
      </tp>
      <tp>
        <v>1.2400000000000002</v>
        <stp/>
        <stp>000830.SZ</stp>
        <stp>PctChg</stp>
        <tr r="Q150" s="118"/>
      </tp>
      <tp>
        <v>9.0000000000000011E-2</v>
        <stp/>
        <stp>000800.SZ</stp>
        <stp>PctChg</stp>
        <tr r="Q30" s="104"/>
        <tr r="Q141" s="118"/>
      </tp>
      <tp>
        <v>0.15</v>
        <stp/>
        <stp>600390.SH</stp>
        <stp>PctChg</stp>
        <tr r="Q70" s="108"/>
      </tp>
      <tp>
        <v>-0.2</v>
        <stp/>
        <stp>600320.SH</stp>
        <stp>PctChg</stp>
        <tr r="Q60" s="105"/>
      </tp>
      <tp>
        <v>-0.18000000000000002</v>
        <stp/>
        <stp>600300.SH</stp>
        <stp>PctChg</stp>
        <tr r="Q30" s="111"/>
      </tp>
      <tp>
        <v>-0.15</v>
        <stp/>
        <stp>000300.SH</stp>
        <stp>PctChg</stp>
        <tr r="N6" s="118"/>
        <tr r="N101" s="128"/>
        <tr r="N61" s="128"/>
      </tp>
      <tp>
        <v>-0.68</v>
        <stp/>
        <stp>600340.SH</stp>
        <stp>PctChg</stp>
        <tr r="Q43" s="112"/>
      </tp>
      <tp>
        <v>-0.64</v>
        <stp/>
        <stp>600350.SH</stp>
        <stp>PctChg</stp>
        <tr r="Q62" s="104"/>
      </tp>
      <tp>
        <v>0.19</v>
        <stp/>
        <stp>150335.SZ</stp>
        <stp>PctChg</stp>
        <tr r="D6" s="107"/>
        <tr r="D109" s="128"/>
      </tp>
      <tp>
        <v>0.27999999999999997</v>
        <stp/>
        <stp>150325.SZ</stp>
        <stp>PctChg</stp>
        <tr r="D7" s="128"/>
      </tp>
      <tp>
        <v>0.58000000000000007</v>
        <stp/>
        <stp>150315.SZ</stp>
        <stp>PctChg</stp>
        <tr r="D56" s="128"/>
      </tp>
      <tp>
        <v>0.68</v>
        <stp/>
        <stp>150305.SZ</stp>
        <stp>PctChg</stp>
        <tr r="D37" s="128"/>
      </tp>
      <tp>
        <v>2.4800000000000004</v>
        <stp/>
        <stp>600220.SH</stp>
        <stp>PctChg</stp>
        <tr r="Q67" s="108"/>
      </tp>
      <tp>
        <v>-1</v>
        <stp/>
        <stp>600270.SH</stp>
        <stp>PctChg</stp>
        <tr r="Q59" s="104"/>
        <tr r="Q93" s="115"/>
      </tp>
      <tp>
        <v>0.33</v>
        <stp/>
        <stp>600240.SH</stp>
        <stp>PctChg</stp>
        <tr r="Q41" s="112"/>
      </tp>
      <tp>
        <v>0.18000000000000002</v>
        <stp/>
        <stp>150295.SZ</stp>
        <stp>PctChg</stp>
        <tr r="D3" s="104"/>
        <tr r="D106" s="128"/>
      </tp>
      <tp>
        <v>0.49</v>
        <stp/>
        <stp>150275.SZ</stp>
        <stp>PctChg</stp>
        <tr r="D3" s="105"/>
        <tr r="D69" s="128"/>
      </tp>
      <tp>
        <v>0.45999999999999996</v>
        <stp/>
        <stp>150265.SZ</stp>
        <stp>PctChg</stp>
        <tr r="D29" s="128"/>
      </tp>
      <tp>
        <v>9.0000000000000011E-2</v>
        <stp/>
        <stp>150245.SZ</stp>
        <stp>PctChg</stp>
        <tr r="D12" s="128"/>
      </tp>
      <tp>
        <v>0.39</v>
        <stp/>
        <stp>150235.SZ</stp>
        <stp>PctChg</stp>
        <tr r="D31" s="128"/>
      </tp>
      <tp>
        <v>0.19</v>
        <stp/>
        <stp>150225.SZ</stp>
        <stp>PctChg</stp>
        <tr r="D13" s="128"/>
      </tp>
      <tp>
        <v>0.91999999999999993</v>
        <stp/>
        <stp>150215.SZ</stp>
        <stp>PctChg</stp>
        <tr r="D17" s="128"/>
      </tp>
      <tp>
        <v>0.48000000000000004</v>
        <stp/>
        <stp>150205.SZ</stp>
        <stp>PctChg</stp>
        <tr r="D4" s="107"/>
        <tr r="D77" s="128"/>
      </tp>
      <tp>
        <v>0.48000000000000004</v>
        <stp/>
        <stp>600190.SH</stp>
        <stp>PctChg</stp>
        <tr r="Q55" s="105"/>
      </tp>
      <tp>
        <v>-0.04</v>
        <stp/>
        <stp>600150.SH</stp>
        <stp>PctChg</stp>
        <tr r="Q54" s="105"/>
      </tp>
      <tp>
        <v>-0.79</v>
        <stp/>
        <stp>150195.SZ</stp>
        <stp>PctChg</stp>
        <tr r="K32" s="128"/>
        <tr r="K3" s="115"/>
      </tp>
      <tp>
        <v>-0.22</v>
        <stp/>
        <stp>150185.SZ</stp>
        <stp>PctChg</stp>
        <tr r="K33" s="128"/>
        <tr r="K4" s="117"/>
      </tp>
      <tp>
        <v>-0.91999999999999993</v>
        <stp/>
        <stp>150165.SZ</stp>
        <stp>PctChg</stp>
        <tr r="K3" s="121"/>
      </tp>
      <tp>
        <v>-0.21000000000000002</v>
        <stp/>
        <stp>300140.SZ</stp>
        <stp>PctChg</stp>
        <tr r="Q42" s="104"/>
      </tp>
      <tp>
        <v>-0.36000000000000004</v>
        <stp/>
        <stp>300170.SZ</stp>
        <stp>PctChg</stp>
        <tr r="R48" s="102"/>
        <tr r="Q472" s="118"/>
      </tp>
      <tp>
        <v>0</v>
        <stp/>
        <stp>150145.SZ</stp>
        <stp>PctChg</stp>
        <tr r="D105" s="128"/>
      </tp>
      <tp>
        <v>-0.36000000000000004</v>
        <stp/>
        <stp>300100.SZ</stp>
        <stp>PctChg</stp>
        <tr r="Q52" s="108"/>
      </tp>
      <tp>
        <v>0</v>
        <stp/>
        <stp>000100.SZ</stp>
        <stp>PctChg</stp>
        <tr r="Q40" s="118"/>
      </tp>
      <tp>
        <v>3.1</v>
        <stp/>
        <stp>600090.SH</stp>
        <stp>PctChg</stp>
        <tr r="Q25" s="111"/>
      </tp>
      <tp>
        <v>-0.34</v>
        <stp/>
        <stp>600030.SH</stp>
        <stp>PctChg</stp>
        <tr r="Q28" s="100"/>
      </tp>
      <tp>
        <v>-0.36000000000000004</v>
        <stp/>
        <stp>600000.SH</stp>
        <stp>PctChg</stp>
        <tr r="Q17" s="99"/>
      </tp>
      <tp>
        <v>-0.49</v>
        <stp/>
        <stp>600060.SH</stp>
        <stp>PctChg</stp>
        <tr r="Q90" s="115"/>
      </tp>
      <tp>
        <v>-0.89</v>
        <stp/>
        <stp>600050.SH</stp>
        <stp>PctChg</stp>
        <tr r="Q50" s="104"/>
      </tp>
      <tp>
        <v>-1.59</v>
        <stp/>
        <stp>300090.SZ</stp>
        <stp>PctChg</stp>
        <tr r="Q450" s="118"/>
      </tp>
      <tp>
        <v>0</v>
        <stp/>
        <stp>300080.SZ</stp>
        <stp>PctChg</stp>
        <tr r="Q41" s="104"/>
      </tp>
      <tp>
        <v>0.2</v>
        <stp/>
        <stp>150095.SZ</stp>
        <stp>PctChg</stp>
        <tr r="K72" s="128"/>
      </tp>
      <tp>
        <v>-0.59</v>
        <stp/>
        <stp>000090.SZ</stp>
        <stp>PctChg</stp>
        <tr r="Q38" s="118"/>
      </tp>
      <tp>
        <v>-0.1</v>
        <stp/>
        <stp>150085.SZ</stp>
        <stp>PctChg</stp>
        <tr r="D3" s="118"/>
        <tr r="D110" s="128"/>
      </tp>
      <tp>
        <v>-0.97</v>
        <stp/>
        <stp>000060.SZ</stp>
        <stp>PctChg</stp>
        <tr r="Q29" s="118"/>
      </tp>
      <tp>
        <v>3.47</v>
        <stp/>
        <stp>300070.SZ</stp>
        <stp>PctChg</stp>
        <tr r="R29" s="102"/>
        <tr r="Q442" s="118"/>
      </tp>
      <tp>
        <v>0.89</v>
        <stp/>
        <stp>000050.SZ</stp>
        <stp>PctChg</stp>
        <tr r="Q28" s="118"/>
        <tr r="Q16" s="117"/>
      </tp>
      <tp>
        <v>0.61</v>
        <stp/>
        <stp>300010.SZ</stp>
        <stp>PctChg</stp>
        <tr r="R17" s="102"/>
        <tr r="Q422" s="118"/>
        <tr r="Q60" s="115"/>
      </tp>
      <tp>
        <v>-0.16</v>
        <stp/>
        <stp>300020.SZ</stp>
        <stp>PctChg</stp>
        <tr r="R19" s="102"/>
        <tr r="Q427" s="118"/>
      </tp>
      <tp>
        <v>-5.04</v>
        <stp/>
        <stp>600740.SH</stp>
        <stp>PctChg</stp>
        <tr r="Q33" s="114"/>
      </tp>
      <tp>
        <v>-0.90000000000000013</v>
        <stp/>
        <stp>000780.SZ</stp>
        <stp>PctChg</stp>
        <tr r="Q15" s="114"/>
      </tp>
      <tp>
        <v>1.08</v>
        <stp/>
        <stp>000750.SZ</stp>
        <stp>PctChg</stp>
        <tr r="Q22" s="100"/>
        <tr r="Q128" s="118"/>
      </tp>
      <tp>
        <v>-0.65</v>
        <stp/>
        <stp>600680.SH</stp>
        <stp>PctChg</stp>
        <tr r="Q77" s="108"/>
      </tp>
      <tp>
        <v>0.5</v>
        <stp/>
        <stp>600600.SH</stp>
        <stp>PctChg</stp>
        <tr r="Q34" s="111"/>
      </tp>
      <tp>
        <v>0</v>
        <stp/>
        <stp>600640.SH</stp>
        <stp>PctChg</stp>
        <tr r="Q100" s="115"/>
      </tp>
      <tp>
        <v>-0.39</v>
        <stp/>
        <stp>000680.SZ</stp>
        <stp>PctChg</stp>
        <tr r="Q105" s="118"/>
      </tp>
      <tp>
        <v>-1.5000000000000002</v>
        <stp/>
        <stp>000690.SZ</stp>
        <stp>PctChg</stp>
        <tr r="Q110" s="118"/>
      </tp>
      <tp>
        <v>0.34</v>
        <stp/>
        <stp>000670.SZ</stp>
        <stp>PctChg</stp>
        <tr r="Q103" s="118"/>
        <tr r="Q22" s="117"/>
      </tp>
      <tp>
        <v>0.37</v>
        <stp/>
        <stp>000650.SZ</stp>
        <stp>PctChg</stp>
        <tr r="Q96" s="118"/>
      </tp>
      <tp>
        <v>2.8200000000000003</v>
        <stp/>
        <stp>000620.SZ</stp>
        <stp>PctChg</stp>
        <tr r="Q90" s="118"/>
        <tr r="Q19" s="112"/>
      </tp>
      <tp>
        <v>0</v>
        <stp/>
        <stp>000630.SZ</stp>
        <stp>PctChg</stp>
        <tr r="Q95" s="118"/>
      </tp>
      <tp>
        <v>0.42000000000000004</v>
        <stp/>
        <stp>000600.SZ</stp>
        <stp>PctChg</stp>
        <tr r="Q87" s="118"/>
      </tp>
      <tp>
        <v>-0.2</v>
        <stp/>
        <stp>600580.SH</stp>
        <stp>PctChg</stp>
        <tr r="Q75" s="108"/>
        <tr r="Q69" s="105"/>
      </tp>
      <tp>
        <v>-0.58000000000000007</v>
        <stp/>
        <stp>600510.SH</stp>
        <stp>PctChg</stp>
        <tr r="Q47" s="112"/>
      </tp>
      <tp>
        <v>-1.8800000000000001</v>
        <stp/>
        <stp>600570.SH</stp>
        <stp>PctChg</stp>
        <tr r="Q98" s="115"/>
      </tp>
      <tp>
        <v>-0.70000000000000007</v>
        <stp/>
        <stp>000540.SZ</stp>
        <stp>PctChg</stp>
        <tr r="Q69" s="118"/>
        <tr r="Q17" s="112"/>
        <tr r="Q13" s="115"/>
      </tp>
      <tp>
        <v>-1.36</v>
        <stp/>
        <stp>000550.SZ</stp>
        <stp>PctChg</stp>
        <tr r="Q73" s="118"/>
      </tp>
      <tp>
        <v>-0.84000000000000008</v>
        <stp/>
        <stp>600460.SH</stp>
        <stp>PctChg</stp>
        <tr r="Q100" s="117"/>
      </tp>
      <tp>
        <v>1.53</v>
        <stp/>
        <stp>000400.SZ</stp>
        <stp>PctChg</stp>
        <tr r="Q13" s="108"/>
        <tr r="Q20" s="105"/>
        <tr r="Q48" s="118"/>
      </tp>
      <tp>
        <v>1.2100000000000002</v>
        <stp/>
        <stp>000410.SZ</stp>
        <stp>PctChg</stp>
        <tr r="Q51" s="118"/>
      </tp>
      <tp>
        <v>-0.83</v>
        <stp/>
        <stp>399998.SZ</stp>
        <stp>PctChg</stp>
        <tr r="N4" s="114"/>
        <tr r="N3" s="114"/>
        <tr r="N107" s="128"/>
        <tr r="N87" s="128"/>
      </tp>
      <tp>
        <v>0.26</v>
        <stp/>
        <stp>399808.SZ</stp>
        <stp>PctChg</stp>
        <tr r="N8" s="128"/>
        <tr r="N63" s="128"/>
      </tp>
      <tp>
        <v>-1.02</v>
        <stp/>
        <stp>603111.SH</stp>
        <stp>PctChg</stp>
        <tr r="Q97" s="105"/>
      </tp>
      <tp>
        <v>1.1300000000000001</v>
        <stp/>
        <stp>002371.SZ</stp>
        <stp>PctChg</stp>
        <tr r="Q50" s="117"/>
      </tp>
      <tp>
        <v>-0.18000000000000002</v>
        <stp/>
        <stp>002351.SZ</stp>
        <stp>PctChg</stp>
        <tr r="Q48" s="117"/>
      </tp>
      <tp>
        <v>-0.45000000000000007</v>
        <stp/>
        <stp>002311.SZ</stp>
        <stp>PctChg</stp>
        <tr r="Q318" s="118"/>
      </tp>
      <tp>
        <v>0.66</v>
        <stp/>
        <stp>002261.SZ</stp>
        <stp>PctChg</stp>
        <tr r="Q297" s="118"/>
        <tr r="Q34" s="115"/>
      </tp>
      <tp>
        <v>1.9900000000000002</v>
        <stp/>
        <stp>002271.SZ</stp>
        <stp>PctChg</stp>
        <tr r="Q302" s="118"/>
      </tp>
      <tp>
        <v>1.6800000000000002</v>
        <stp/>
        <stp>002241.SZ</stp>
        <stp>PctChg</stp>
        <tr r="Q290" s="118"/>
        <tr r="Q45" s="117"/>
        <tr r="Q33" s="115"/>
      </tp>
      <tp>
        <v>6.9999999999999993E-2</v>
        <stp/>
        <stp>002251.SZ</stp>
        <stp>PctChg</stp>
        <tr r="Q295" s="118"/>
      </tp>
      <tp>
        <v>-0.86</v>
        <stp/>
        <stp>002221.SZ</stp>
        <stp>PctChg</stp>
        <tr r="Q282" s="118"/>
      </tp>
      <tp>
        <v>0.12000000000000001</v>
        <stp/>
        <stp>002181.SZ</stp>
        <stp>PctChg</stp>
        <tr r="Q37" s="104"/>
        <tr r="Q270" s="118"/>
        <tr r="Q28" s="115"/>
      </tp>
      <tp>
        <v>0.19</v>
        <stp/>
        <stp>002191.SZ</stp>
        <stp>PctChg</stp>
        <tr r="Q274" s="118"/>
      </tp>
      <tp>
        <v>-0.44</v>
        <stp/>
        <stp>002161.SZ</stp>
        <stp>PctChg</stp>
        <tr r="Q262" s="118"/>
        <tr r="Q39" s="117"/>
      </tp>
      <tp>
        <v>0.44</v>
        <stp/>
        <stp>002151.SZ</stp>
        <stp>PctChg</stp>
        <tr r="Q33" s="107"/>
        <tr r="Q257" s="118"/>
      </tp>
      <tp>
        <v>-1.05</v>
        <stp/>
        <stp>002121.SZ</stp>
        <stp>PctChg</stp>
        <tr r="Q246" s="118"/>
      </tp>
      <tp>
        <v>-4.78</v>
        <stp/>
        <stp>002131.SZ</stp>
        <stp>PctChg</stp>
        <tr r="Q252" s="118"/>
        <tr r="Q25" s="115"/>
      </tp>
      <tp>
        <v>-0.72000000000000008</v>
        <stp/>
        <stp>002111.SZ</stp>
        <stp>PctChg</stp>
        <tr r="Q32" s="107"/>
      </tp>
      <tp>
        <v>0.4</v>
        <stp/>
        <stp>502011.SH</stp>
        <stp>PctChg</stp>
        <tr r="D6" s="100"/>
        <tr r="D78" s="128"/>
      </tp>
      <tp>
        <v>0</v>
        <stp/>
        <stp>502001.SH</stp>
        <stp>PctChg</stp>
        <tr r="D10" s="128"/>
      </tp>
      <tp>
        <v>-0.2</v>
        <stp/>
        <stp>502031.SH</stp>
        <stp>PctChg</stp>
        <tr r="D108" s="128"/>
      </tp>
      <tp>
        <v>0.29000000000000004</v>
        <stp/>
        <stp>502021.SH</stp>
        <stp>PctChg</stp>
        <tr r="D16" s="128"/>
      </tp>
      <tp>
        <v>0.55999999999999994</v>
        <stp/>
        <stp>502041.SH</stp>
        <stp>PctChg</stp>
        <tr r="D99" s="128"/>
      </tp>
      <tp>
        <v>-2.06</v>
        <stp/>
        <stp>002081.SZ</stp>
        <stp>PctChg</stp>
        <tr r="Q236" s="118"/>
        <tr r="Q23" s="115"/>
      </tp>
      <tp>
        <v>-0.13</v>
        <stp/>
        <stp>002091.SZ</stp>
        <stp>PctChg</stp>
        <tr r="Q25" s="108"/>
      </tp>
      <tp>
        <v>0</v>
        <stp/>
        <stp>002071.SZ</stp>
        <stp>PctChg</stp>
        <tr r="Q230" s="118"/>
      </tp>
      <tp>
        <v>-1.02</v>
        <stp/>
        <stp>002041.SZ</stp>
        <stp>PctChg</stp>
        <tr r="Q217" s="118"/>
      </tp>
      <tp>
        <v>1.26</v>
        <stp/>
        <stp>002051.SZ</stp>
        <stp>PctChg</stp>
        <tr r="Q28" s="105"/>
        <tr r="Q222" s="118"/>
      </tp>
      <tp>
        <v>-0.26</v>
        <stp/>
        <stp>002001.SZ</stp>
        <stp>PctChg</stp>
        <tr r="Q199" s="118"/>
      </tp>
      <tp>
        <v>-1.0900000000000001</v>
        <stp/>
        <stp>002011.SZ</stp>
        <stp>PctChg</stp>
        <tr r="Q205" s="118"/>
      </tp>
      <tp>
        <v>2.91</v>
        <stp/>
        <stp>002701.SZ</stp>
        <stp>PctChg</stp>
        <tr r="Q413" s="118"/>
        <tr r="Q54" s="115"/>
      </tp>
      <tp>
        <v>0.26</v>
        <stp/>
        <stp>002681.SZ</stp>
        <stp>PctChg</stp>
        <tr r="Q410" s="118"/>
      </tp>
      <tp>
        <v>9.0000000000000011E-2</v>
        <stp/>
        <stp>002551.SZ</stp>
        <stp>PctChg</stp>
        <tr r="Q385" s="118"/>
      </tp>
      <tp>
        <v>-1.83</v>
        <stp/>
        <stp>002531.SZ</stp>
        <stp>PctChg</stp>
        <tr r="Q36" s="105"/>
      </tp>
      <tp>
        <v>0.45000000000000007</v>
        <stp/>
        <stp>002501.SZ</stp>
        <stp>PctChg</stp>
        <tr r="Q377" s="118"/>
      </tp>
      <tp>
        <v>-1.7000000000000002</v>
        <stp/>
        <stp>002491.SZ</stp>
        <stp>PctChg</stp>
        <tr r="Q373" s="118"/>
        <tr r="Q52" s="115"/>
      </tp>
      <tp>
        <v>0.08</v>
        <stp/>
        <stp>002461.SZ</stp>
        <stp>PctChg</stp>
        <tr r="Q20" s="111"/>
      </tp>
      <tp>
        <v>0.67</v>
        <stp/>
        <stp>002421.SZ</stp>
        <stp>PctChg</stp>
        <tr r="Q347" s="118"/>
      </tp>
      <tp>
        <v>-0.43</v>
        <stp/>
        <stp>002431.SZ</stp>
        <stp>PctChg</stp>
        <tr r="Q353" s="118"/>
      </tp>
      <tp>
        <v>-1.4400000000000002</v>
        <stp/>
        <stp>601901.SH</stp>
        <stp>PctChg</stp>
        <tr r="Q42" s="100"/>
      </tp>
      <tp>
        <v>-0.61</v>
        <stp/>
        <stp>601801.SH</stp>
        <stp>PctChg</stp>
        <tr r="Q106" s="104"/>
        <tr r="Q109" s="115"/>
      </tp>
      <tp>
        <v>-0.34</v>
        <stp/>
        <stp>601311.SH</stp>
        <stp>PctChg</stp>
        <tr r="Q85" s="108"/>
      </tp>
      <tp>
        <v>-1.25</v>
        <stp/>
        <stp>601231.SH</stp>
        <stp>PctChg</stp>
        <tr r="Q109" s="117"/>
      </tp>
      <tp>
        <v>-0.48000000000000004</v>
        <stp/>
        <stp>601211.SH</stp>
        <stp>PctChg</stp>
        <tr r="Q37" s="100"/>
      </tp>
      <tp>
        <v>0</v>
        <stp/>
        <stp>601101.SH</stp>
        <stp>PctChg</stp>
        <tr r="Q40" s="114"/>
      </tp>
      <tp>
        <v>-1.08</v>
        <stp/>
        <stp>601001.SH</stp>
        <stp>PctChg</stp>
        <tr r="Q37" s="114"/>
      </tp>
      <tp>
        <v>-4.2100000000000009</v>
        <stp/>
        <stp>601011.SH</stp>
        <stp>PctChg</stp>
        <tr r="Q38" s="114"/>
      </tp>
      <tp>
        <v>-3.0000000000000002E-2</v>
        <stp/>
        <stp>000971.SH</stp>
        <stp>PctChg</stp>
        <tr r="N62" s="128"/>
      </tp>
      <tp>
        <v>-1.8500000000000003</v>
        <stp/>
        <stp>600971.SH</stp>
        <stp>PctChg</stp>
        <tr r="Q35" s="114"/>
      </tp>
      <tp>
        <v>0.12000000000000001</v>
        <stp/>
        <stp>000961.SZ</stp>
        <stp>PctChg</stp>
        <tr r="Q182" s="118"/>
      </tp>
      <tp>
        <v>1.4700000000000002</v>
        <stp/>
        <stp>000931.SZ</stp>
        <stp>PctChg</stp>
        <tr r="Q175" s="118"/>
        <tr r="Q29" s="112"/>
      </tp>
      <tp>
        <v>1.9300000000000002</v>
        <stp/>
        <stp>000901.SZ</stp>
        <stp>PctChg</stp>
        <tr r="Q28" s="107"/>
        <tr r="Q169" s="118"/>
        <tr r="Q17" s="115"/>
      </tp>
      <tp>
        <v>0.08</v>
        <stp/>
        <stp>000841.SH</stp>
        <stp>PctChg</stp>
        <tr r="N23" s="128"/>
      </tp>
      <tp>
        <v>-1.52</v>
        <stp/>
        <stp>000861.SZ</stp>
        <stp>PctChg</stp>
        <tr r="Q157" s="118"/>
        <tr r="Q26" s="112"/>
        <tr r="Q16" s="115"/>
      </tp>
      <tp>
        <v>4.63</v>
        <stp/>
        <stp>000851.SZ</stp>
        <stp>PctChg</stp>
        <tr r="Q32" s="104"/>
        <tr r="Q154" s="118"/>
      </tp>
      <tp>
        <v>-0.41000000000000003</v>
        <stp/>
        <stp>000831.SZ</stp>
        <stp>PctChg</stp>
        <tr r="Q151" s="118"/>
      </tp>
      <tp>
        <v>0</v>
        <stp/>
        <stp>000801.SZ</stp>
        <stp>PctChg</stp>
        <tr r="Q31" s="104"/>
        <tr r="Q142" s="118"/>
      </tp>
      <tp>
        <v>0.98</v>
        <stp/>
        <stp>600391.SH</stp>
        <stp>PctChg</stp>
        <tr r="Q51" s="107"/>
      </tp>
      <tp>
        <v>-1.77</v>
        <stp/>
        <stp>300351.SZ</stp>
        <stp>PctChg</stp>
        <tr r="Q44" s="105"/>
      </tp>
      <tp>
        <v>-0.4</v>
        <stp/>
        <stp>150344.SZ</stp>
        <stp>PctChg</stp>
        <tr r="K55" s="128"/>
      </tp>
      <tp>
        <v>-0.77</v>
        <stp/>
        <stp>150324.SZ</stp>
        <stp>PctChg</stp>
        <tr r="K27" s="128"/>
      </tp>
      <tp>
        <v>-1.02</v>
        <stp/>
        <stp>150304.SZ</stp>
        <stp>PctChg</stp>
        <tr r="K4" s="102"/>
        <tr r="K103" s="128"/>
      </tp>
      <tp>
        <v>0</v>
        <stp/>
        <stp>600261.SH</stp>
        <stp>PctChg</stp>
        <tr r="Q97" s="117"/>
      </tp>
      <tp>
        <v>0.52</v>
        <stp/>
        <stp>600271.SH</stp>
        <stp>PctChg</stp>
        <tr r="Q94" s="115"/>
      </tp>
      <tp>
        <v>0.12000000000000001</v>
        <stp/>
        <stp>300291.SZ</stp>
        <stp>PctChg</stp>
        <tr r="Q501" s="118"/>
        <tr r="Q81" s="115"/>
      </tp>
      <tp>
        <v>0.11</v>
        <stp/>
        <stp>150294.SZ</stp>
        <stp>PctChg</stp>
        <tr r="K80" s="128"/>
      </tp>
      <tp>
        <v>-1.6900000000000002</v>
        <stp/>
        <stp>150284.SZ</stp>
        <stp>PctChg</stp>
        <tr r="K4" s="110"/>
        <tr r="K42" s="128"/>
      </tp>
      <tp>
        <v>-0.42000000000000004</v>
        <stp/>
        <stp>150274.SZ</stp>
        <stp>PctChg</stp>
        <tr r="K2" s="105"/>
        <tr r="K21" s="128"/>
      </tp>
      <tp>
        <v>0.52</v>
        <stp/>
        <stp>300251.SZ</stp>
        <stp>PctChg</stp>
        <tr r="Q491" s="118"/>
        <tr r="R55" s="102"/>
      </tp>
      <tp>
        <v>-0.16</v>
        <stp/>
        <stp>150264.SZ</stp>
        <stp>PctChg</stp>
        <tr r="K58" s="128"/>
      </tp>
      <tp>
        <v>0.42000000000000004</v>
        <stp/>
        <stp>300271.SZ</stp>
        <stp>PctChg</stp>
        <tr r="Q495" s="118"/>
        <tr r="Q77" s="115"/>
      </tp>
      <tp>
        <v>-0.95</v>
        <stp/>
        <stp>150244.SZ</stp>
        <stp>PctChg</stp>
        <tr r="K3" s="102"/>
        <tr r="K26" s="128"/>
      </tp>
      <tp>
        <v>1.0100000000000002</v>
        <stp/>
        <stp>150234.SZ</stp>
        <stp>PctChg</stp>
        <tr r="K50" s="128"/>
      </tp>
      <tp>
        <v>-0.96000000000000008</v>
        <stp/>
        <stp>150224.SZ</stp>
        <stp>PctChg</stp>
        <tr r="K4" s="100"/>
        <tr r="K70" s="128"/>
      </tp>
      <tp>
        <v>-0.85000000000000009</v>
        <stp/>
        <stp>150214.SZ</stp>
        <stp>PctChg</stp>
        <tr r="K47" s="128"/>
        <tr r="K5" s="102"/>
      </tp>
      <tp>
        <v>0.86</v>
        <stp/>
        <stp>150204.SZ</stp>
        <stp>PctChg</stp>
        <tr r="K25" s="128"/>
        <tr r="K4" s="115"/>
      </tp>
      <tp>
        <v>-0.94000000000000006</v>
        <stp/>
        <stp>600121.SH</stp>
        <stp>PctChg</stp>
        <tr r="Q21" s="114"/>
      </tp>
      <tp>
        <v>-3.75</v>
        <stp/>
        <stp>600161.SH</stp>
        <stp>PctChg</stp>
        <tr r="Q56" s="104"/>
      </tp>
      <tp>
        <v>-0.54</v>
        <stp/>
        <stp>600171.SH</stp>
        <stp>PctChg</stp>
        <tr r="Q94" s="117"/>
      </tp>
      <tp>
        <v>0.70000000000000007</v>
        <stp/>
        <stp>600151.SH</stp>
        <stp>PctChg</stp>
        <tr r="Q65" s="108"/>
      </tp>
      <tp>
        <v>0.68</v>
        <stp/>
        <stp>150194.SZ</stp>
        <stp>PctChg</stp>
        <tr r="D32" s="128"/>
        <tr r="D3" s="115"/>
      </tp>
      <tp>
        <v>0.89</v>
        <stp/>
        <stp>150184.SZ</stp>
        <stp>PctChg</stp>
        <tr r="D33" s="128"/>
        <tr r="D4" s="117"/>
      </tp>
      <tp>
        <v>-0.91999999999999993</v>
        <stp/>
        <stp>150174.SZ</stp>
        <stp>PctChg</stp>
        <tr r="K2" s="115"/>
        <tr r="K30" s="128"/>
      </tp>
      <tp>
        <v>0.29000000000000004</v>
        <stp/>
        <stp>150164.SZ</stp>
        <stp>PctChg</stp>
        <tr r="D3" s="121"/>
      </tp>
      <tp>
        <v>0</v>
        <stp/>
        <stp>300171.SZ</stp>
        <stp>PctChg</stp>
        <tr r="Q473" s="118"/>
      </tp>
      <tp>
        <v>-0.37</v>
        <stp/>
        <stp>000151.SZ</stp>
        <stp>PctChg</stp>
        <tr r="Q41" s="118"/>
      </tp>
      <tp>
        <v>-1.07</v>
        <stp/>
        <stp>150144.SZ</stp>
        <stp>PctChg</stp>
        <tr r="K2" s="121"/>
      </tp>
      <tp>
        <v>0</v>
        <stp/>
        <stp>300111.SZ</stp>
        <stp>PctChg</stp>
        <tr r="R38" s="102"/>
        <tr r="Q453" s="118"/>
      </tp>
      <tp>
        <v>0.13</v>
        <stp/>
        <stp>150124.SZ</stp>
        <stp>PctChg</stp>
        <tr r="K85" s="128"/>
      </tp>
      <tp>
        <v>-0.63</v>
        <stp/>
        <stp>300101.SZ</stp>
        <stp>PctChg</stp>
        <tr r="Q41" s="107"/>
        <tr r="R36" s="102"/>
        <tr r="Q451" s="118"/>
      </tp>
      <tp>
        <v>-0.73</v>
        <stp/>
        <stp>300131.SZ</stp>
        <stp>PctChg</stp>
        <tr r="Q75" s="117"/>
      </tp>
      <tp>
        <v>-0.72000000000000008</v>
        <stp/>
        <stp>600031.SH</stp>
        <stp>PctChg</stp>
        <tr r="Q49" s="105"/>
      </tp>
      <tp>
        <v>-0.8</v>
        <stp/>
        <stp>600061.SH</stp>
        <stp>PctChg</stp>
        <tr r="Q29" s="100"/>
      </tp>
      <tp>
        <v>0.67</v>
        <stp/>
        <stp>150094.SZ</stp>
        <stp>PctChg</stp>
        <tr r="D72" s="128"/>
      </tp>
      <tp>
        <v>-0.77</v>
        <stp/>
        <stp>000061.SZ</stp>
        <stp>PctChg</stp>
        <tr r="Q16" s="104"/>
        <tr r="Q30" s="118"/>
      </tp>
      <tp>
        <v>0.58000000000000007</v>
        <stp/>
        <stp>150054.SZ</stp>
        <stp>PctChg</stp>
        <tr r="K90" s="128"/>
      </tp>
      <tp>
        <v>0.27</v>
        <stp/>
        <stp>000021.SZ</stp>
        <stp>PctChg</stp>
        <tr r="Q21" s="118"/>
      </tp>
      <tp>
        <v>-0.43</v>
        <stp/>
        <stp>300011.SZ</stp>
        <stp>PctChg</stp>
        <tr r="Q41" s="105"/>
        <tr r="Q423" s="118"/>
      </tp>
      <tp>
        <v>0.94000000000000006</v>
        <stp/>
        <stp>000031.SZ</stp>
        <stp>PctChg</stp>
        <tr r="Q15" s="104"/>
        <tr r="Q24" s="118"/>
        <tr r="Q14" s="112"/>
      </tp>
      <tp>
        <v>-0.24000000000000002</v>
        <stp/>
        <stp>300001.SZ</stp>
        <stp>PctChg</stp>
        <tr r="Q49" s="108"/>
        <tr r="R14" s="102"/>
        <tr r="Q40" s="105"/>
        <tr r="Q418" s="118"/>
      </tp>
      <tp>
        <v>0.32</v>
        <stp/>
        <stp>000001.SZ</stp>
        <stp>PctChg</stp>
        <tr r="Q15" s="99"/>
        <tr r="Q16" s="118"/>
      </tp>
      <tp>
        <v>-0.78</v>
        <stp/>
        <stp>600721.SH</stp>
        <stp>PctChg</stp>
        <tr r="Q32" s="114"/>
      </tp>
      <tp>
        <v>0</v>
        <stp/>
        <stp>600741.SH</stp>
        <stp>PctChg</stp>
        <tr r="Q84" s="104"/>
      </tp>
      <tp>
        <v>-1.02</v>
        <stp/>
        <stp>000751.SZ</stp>
        <stp>PctChg</stp>
        <tr r="Q129" s="118"/>
      </tp>
      <tp>
        <v>-0.13</v>
        <stp/>
        <stp>000731.SZ</stp>
        <stp>PctChg</stp>
        <tr r="Q121" s="118"/>
      </tp>
      <tp>
        <v>-0.24000000000000002</v>
        <stp/>
        <stp>600651.SH</stp>
        <stp>PctChg</stp>
        <tr r="Q104" s="117"/>
      </tp>
      <tp>
        <v>-0.64</v>
        <stp/>
        <stp>000681.SZ</stp>
        <stp>PctChg</stp>
        <tr r="Q106" s="118"/>
      </tp>
      <tp>
        <v>-0.73</v>
        <stp/>
        <stp>000661.SZ</stp>
        <stp>PctChg</stp>
        <tr r="Q100" s="118"/>
      </tp>
      <tp>
        <v>-1.27</v>
        <stp/>
        <stp>000671.SZ</stp>
        <stp>PctChg</stp>
        <tr r="Q104" s="118"/>
        <tr r="Q23" s="112"/>
      </tp>
      <tp>
        <v>0</v>
        <stp/>
        <stp>000651.SZ</stp>
        <stp>PctChg</stp>
        <tr r="Q97" s="118"/>
      </tp>
      <tp>
        <v>-1.1199999999999999</v>
        <stp/>
        <stp>000631.SZ</stp>
        <stp>PctChg</stp>
        <tr r="Q20" s="112"/>
      </tp>
      <tp>
        <v>-0.67</v>
        <stp/>
        <stp>000601.SZ</stp>
        <stp>PctChg</stp>
        <tr r="Q88" s="118"/>
      </tp>
      <tp>
        <v>1.22</v>
        <stp/>
        <stp>600501.SH</stp>
        <stp>PctChg</stp>
        <tr r="Q53" s="107"/>
      </tp>
      <tp>
        <v>1.55</v>
        <stp/>
        <stp>600511.SH</stp>
        <stp>PctChg</stp>
        <tr r="Q71" s="104"/>
      </tp>
      <tp>
        <v>-0.22999999999999998</v>
        <stp/>
        <stp>000581.SZ</stp>
        <stp>PctChg</stp>
        <tr r="Q22" s="104"/>
        <tr r="Q82" s="118"/>
      </tp>
      <tp>
        <v>0</v>
        <stp/>
        <stp>000561.SZ</stp>
        <stp>PctChg</stp>
        <tr r="Q25" s="107"/>
      </tp>
      <tp>
        <v>-0.86</v>
        <stp/>
        <stp>000571.SZ</stp>
        <stp>PctChg</stp>
        <tr r="Q13" s="114"/>
      </tp>
      <tp>
        <v>0</v>
        <stp/>
        <stp>000541.SZ</stp>
        <stp>PctChg</stp>
        <tr r="Q14" s="108"/>
        <tr r="Q70" s="118"/>
        <tr r="Q20" s="117"/>
      </tp>
      <tp>
        <v>1.78</v>
        <stp/>
        <stp>000501.SZ</stp>
        <stp>PctChg</stp>
        <tr r="Q18" s="104"/>
      </tp>
      <tp>
        <v>0</v>
        <stp/>
        <stp>000511.SZ</stp>
        <stp>PctChg</stp>
        <tr r="Q61" s="118"/>
      </tp>
      <tp>
        <v>2.33</v>
        <stp/>
        <stp>000401.SZ</stp>
        <stp>PctChg</stp>
        <tr r="Q49" s="118"/>
      </tp>
      <tp>
        <v>-5.26</v>
        <stp/>
        <stp>300431.SZ</stp>
        <stp>PctChg</stp>
        <tr r="R63" s="102"/>
      </tp>
      <tp>
        <v>2.37</v>
        <stp/>
        <stp>603766.SH</stp>
        <stp>PctChg</stp>
        <tr r="Q87" s="108"/>
      </tp>
      <tp>
        <v>0.05</v>
        <stp/>
        <stp>002396.SZ</stp>
        <stp>PctChg</stp>
        <tr r="Q338" s="118"/>
      </tp>
      <tp>
        <v>-1.4000000000000001</v>
        <stp/>
        <stp>002366.SZ</stp>
        <stp>PctChg</stp>
        <tr r="Q329" s="118"/>
      </tp>
      <tp>
        <v>0.86</v>
        <stp/>
        <stp>002376.SZ</stp>
        <stp>PctChg</stp>
        <tr r="Q334" s="118"/>
      </tp>
      <tp>
        <v>-0.16</v>
        <stp/>
        <stp>002326.SZ</stp>
        <stp>PctChg</stp>
        <tr r="Q322" s="118"/>
      </tp>
      <tp>
        <v>0</v>
        <stp/>
        <stp>002266.SZ</stp>
        <stp>PctChg</stp>
        <tr r="Q32" s="105"/>
        <tr r="Q299" s="118"/>
        <tr r="Q35" s="115"/>
      </tp>
      <tp>
        <v>-0.58000000000000007</v>
        <stp/>
        <stp>002276.SZ</stp>
        <stp>PctChg</stp>
        <tr r="Q32" s="108"/>
        <tr r="Q304" s="118"/>
      </tp>
      <tp>
        <v>0.94000000000000006</v>
        <stp/>
        <stp>002236.SZ</stp>
        <stp>PctChg</stp>
        <tr r="Q287" s="118"/>
      </tp>
      <tp>
        <v>-0.65</v>
        <stp/>
        <stp>002176.SZ</stp>
        <stp>PctChg</stp>
        <tr r="Q27" s="108"/>
        <tr r="Q266" s="118"/>
      </tp>
      <tp>
        <v>-2.16</v>
        <stp/>
        <stp>002146.SZ</stp>
        <stp>PctChg</stp>
        <tr r="Q256" s="118"/>
        <tr r="Q32" s="112"/>
      </tp>
      <tp>
        <v>0</v>
        <stp/>
        <stp>002156.SZ</stp>
        <stp>PctChg</stp>
        <tr r="Q38" s="117"/>
      </tp>
      <tp>
        <v>-0.53</v>
        <stp/>
        <stp>002106.SZ</stp>
        <stp>PctChg</stp>
        <tr r="Q244" s="118"/>
        <tr r="Q35" s="117"/>
      </tp>
      <tp>
        <v>0.63</v>
        <stp/>
        <stp>002116.SZ</stp>
        <stp>PctChg</stp>
        <tr r="Q35" s="104"/>
      </tp>
      <tp>
        <v>-0.65</v>
        <stp/>
        <stp>002056.SZ</stp>
        <stp>PctChg</stp>
        <tr r="Q22" s="108"/>
        <tr r="Q225" s="118"/>
        <tr r="Q33" s="117"/>
      </tp>
      <tp>
        <v>-0.55000000000000004</v>
        <stp/>
        <stp>002736.SZ</stp>
        <stp>PctChg</stp>
        <tr r="Q27" s="100"/>
        <tr r="Q415" s="118"/>
      </tp>
      <tp>
        <v>0.15</v>
        <stp/>
        <stp>002646.SZ</stp>
        <stp>PctChg</stp>
        <tr r="Q22" s="111"/>
      </tp>
      <tp>
        <v>2.34</v>
        <stp/>
        <stp>002636.SZ</stp>
        <stp>PctChg</stp>
        <tr r="Q63" s="117"/>
      </tp>
      <tp>
        <v>3.2600000000000002</v>
        <stp/>
        <stp>002606.SZ</stp>
        <stp>PctChg</stp>
        <tr r="Q38" s="105"/>
      </tp>
      <tp>
        <v>-0.55000000000000004</v>
        <stp/>
        <stp>002556.SZ</stp>
        <stp>PctChg</stp>
        <tr r="Q387" s="118"/>
      </tp>
      <tp>
        <v>-1.1300000000000001</v>
        <stp/>
        <stp>002466.SZ</stp>
        <stp>PctChg</stp>
        <tr r="Q42" s="108"/>
        <tr r="Q364" s="118"/>
      </tp>
      <tp>
        <v>-1.34</v>
        <stp/>
        <stp>002456.SZ</stp>
        <stp>PctChg</stp>
        <tr r="Q361" s="118"/>
        <tr r="Q57" s="117"/>
        <tr r="Q49" s="115"/>
      </tp>
      <tp>
        <v>9.0000000000000011E-2</v>
        <stp/>
        <stp>002426.SZ</stp>
        <stp>PctChg</stp>
        <tr r="Q350" s="118"/>
      </tp>
      <tp>
        <v>4.1300000000000008</v>
        <stp/>
        <stp>002436.SZ</stp>
        <stp>PctChg</stp>
        <tr r="Q55" s="117"/>
      </tp>
      <tp>
        <v>-0.24000000000000002</v>
        <stp/>
        <stp>601866.SH</stp>
        <stp>PctChg</stp>
        <tr r="Q93" s="105"/>
      </tp>
      <tp>
        <v>0.53</v>
        <stp/>
        <stp>601186.SH</stp>
        <stp>PctChg</stp>
        <tr r="Q83" s="105"/>
      </tp>
      <tp>
        <v>0</v>
        <stp/>
        <stp>601106.SH</stp>
        <stp>PctChg</stp>
        <tr r="Q99" s="104"/>
        <tr r="Q80" s="105"/>
      </tp>
      <tp>
        <v>-0.55999999999999994</v>
        <stp/>
        <stp>601166.SH</stp>
        <stp>PctChg</stp>
        <tr r="Q22" s="99"/>
      </tp>
      <tp>
        <v>-0.53</v>
        <stp/>
        <stp>601766.SH</stp>
        <stp>PctChg</stp>
        <tr r="Q89" s="105"/>
      </tp>
      <tp>
        <v>-0.66</v>
        <stp/>
        <stp>601666.SH</stp>
        <stp>PctChg</stp>
        <tr r="Q42" s="114"/>
      </tp>
      <tp>
        <v>-0.78</v>
        <stp/>
        <stp>001696.SZ</stp>
        <stp>PctChg</stp>
        <tr r="Q197" s="118"/>
      </tp>
      <tp>
        <v>0.27</v>
        <stp/>
        <stp>000966.SH</stp>
        <stp>PctChg</stp>
        <tr r="N72" s="128"/>
      </tp>
      <tp>
        <v>4.1500000000000004</v>
        <stp/>
        <stp>000996.SZ</stp>
        <stp>PctChg</stp>
        <tr r="Q193" s="118"/>
      </tp>
      <tp>
        <v>-0.39</v>
        <stp/>
        <stp>000926.SZ</stp>
        <stp>PctChg</stp>
        <tr r="Q173" s="118"/>
        <tr r="Q28" s="112"/>
      </tp>
      <tp>
        <v>-0.79</v>
        <stp/>
        <stp>600876.SH</stp>
        <stp>PctChg</stp>
        <tr r="Q95" s="104"/>
      </tp>
      <tp>
        <v>1.77</v>
        <stp/>
        <stp>600846.SH</stp>
        <stp>PctChg</stp>
        <tr r="Q81" s="108"/>
      </tp>
      <tp>
        <v>0</v>
        <stp/>
        <stp>000876.SZ</stp>
        <stp>PctChg</stp>
        <tr r="Q160" s="118"/>
      </tp>
      <tp>
        <v>-0.32</v>
        <stp/>
        <stp>000826.SZ</stp>
        <stp>PctChg</stp>
        <tr r="Q148" s="118"/>
      </tp>
      <tp>
        <v>3.17</v>
        <stp/>
        <stp>000806.SZ</stp>
        <stp>PctChg</stp>
        <tr r="Q143" s="118"/>
      </tp>
      <tp>
        <v>-0.51</v>
        <stp/>
        <stp>000816.SZ</stp>
        <stp>PctChg</stp>
        <tr r="Q146" s="118"/>
      </tp>
      <tp>
        <v>0.91</v>
        <stp/>
        <stp>600316.SH</stp>
        <stp>PctChg</stp>
        <tr r="Q48" s="107"/>
      </tp>
      <tp>
        <v>-9.0000000000000011E-2</v>
        <stp/>
        <stp>600366.SH</stp>
        <stp>PctChg</stp>
        <tr r="Q69" s="108"/>
      </tp>
      <tp>
        <v>-1.7500000000000002</v>
        <stp/>
        <stp>600376.SH</stp>
        <stp>PctChg</stp>
        <tr r="Q44" s="112"/>
      </tp>
      <tp>
        <v>-0.77</v>
        <stp/>
        <stp>300376.SZ</stp>
        <stp>PctChg</stp>
        <tr r="Q60" s="108"/>
      </tp>
      <tp>
        <v>0</v>
        <stp/>
        <stp>150343.SZ</stp>
        <stp>PctChg</stp>
        <tr r="D55" s="128"/>
      </tp>
      <tp>
        <v>1.5700000000000003</v>
        <stp/>
        <stp>300316.SZ</stp>
        <stp>PctChg</stp>
        <tr r="Q504" s="118"/>
      </tp>
      <tp>
        <v>0.47000000000000003</v>
        <stp/>
        <stp>150323.SZ</stp>
        <stp>PctChg</stp>
        <tr r="D27" s="128"/>
      </tp>
      <tp>
        <v>2.31</v>
        <stp/>
        <stp>300336.SZ</stp>
        <stp>PctChg</stp>
        <tr r="Q506" s="118"/>
        <tr r="Q84" s="115"/>
      </tp>
      <tp>
        <v>0.45999999999999996</v>
        <stp/>
        <stp>150303.SZ</stp>
        <stp>PctChg</stp>
        <tr r="D4" s="102"/>
        <tr r="D103" s="128"/>
      </tp>
      <tp>
        <v>-0.43</v>
        <stp/>
        <stp>600206.SH</stp>
        <stp>PctChg</stp>
        <tr r="Q96" s="117"/>
      </tp>
      <tp>
        <v>0</v>
        <stp/>
        <stp>600256.SH</stp>
        <stp>PctChg</stp>
        <tr r="Q56" s="105"/>
      </tp>
      <tp>
        <v>-1.29</v>
        <stp/>
        <stp>300296.SZ</stp>
        <stp>PctChg</stp>
        <tr r="Q83" s="117"/>
      </tp>
      <tp>
        <v>0.18000000000000002</v>
        <stp/>
        <stp>150293.SZ</stp>
        <stp>PctChg</stp>
        <tr r="D80" s="128"/>
      </tp>
      <tp>
        <v>0.5</v>
        <stp/>
        <stp>150283.SZ</stp>
        <stp>PctChg</stp>
        <tr r="D4" s="110"/>
        <tr r="D42" s="128"/>
      </tp>
      <tp>
        <v>0.57000000000000006</v>
        <stp/>
        <stp>150273.SZ</stp>
        <stp>PctChg</stp>
        <tr r="D2" s="105"/>
        <tr r="D21" s="128"/>
      </tp>
      <tp>
        <v>0.45999999999999996</v>
        <stp/>
        <stp>150263.SZ</stp>
        <stp>PctChg</stp>
        <tr r="D58" s="128"/>
      </tp>
      <tp>
        <v>0.11</v>
        <stp/>
        <stp>300276.SZ</stp>
        <stp>PctChg</stp>
        <tr r="Q498" s="118"/>
        <tr r="R59" s="102"/>
      </tp>
      <tp>
        <v>0.59</v>
        <stp/>
        <stp>150243.SZ</stp>
        <stp>PctChg</stp>
        <tr r="D3" s="102"/>
        <tr r="D26" s="128"/>
      </tp>
      <tp>
        <v>0.5</v>
        <stp/>
        <stp>150233.SZ</stp>
        <stp>PctChg</stp>
        <tr r="D50" s="128"/>
      </tp>
      <tp>
        <v>0</v>
        <stp/>
        <stp>300216.SZ</stp>
        <stp>PctChg</stp>
        <tr r="R51" s="102"/>
        <tr r="Q485" s="118"/>
      </tp>
      <tp>
        <v>0.33</v>
        <stp/>
        <stp>150223.SZ</stp>
        <stp>PctChg</stp>
        <tr r="D4" s="100"/>
        <tr r="D70" s="128"/>
      </tp>
      <tp>
        <v>0.38</v>
        <stp/>
        <stp>150213.SZ</stp>
        <stp>PctChg</stp>
        <tr r="D47" s="128"/>
        <tr r="D5" s="102"/>
      </tp>
      <tp>
        <v>0.59</v>
        <stp/>
        <stp>150203.SZ</stp>
        <stp>PctChg</stp>
        <tr r="D25" s="128"/>
        <tr r="D4" s="115"/>
      </tp>
      <tp>
        <v>0.70000000000000007</v>
        <stp/>
        <stp>300226.SZ</stp>
        <stp>PctChg</stp>
        <tr r="Q486" s="118"/>
        <tr r="R52" s="102"/>
      </tp>
      <tp>
        <v>0.71000000000000008</v>
        <stp/>
        <stp>600166.SH</stp>
        <stp>PctChg</stp>
        <tr r="Q66" s="108"/>
      </tp>
      <tp>
        <v>-0.52</v>
        <stp/>
        <stp>600176.SH</stp>
        <stp>PctChg</stp>
        <tr r="Q57" s="104"/>
      </tp>
      <tp>
        <v>-7.4300000000000006</v>
        <stp/>
        <stp>150193.SZ</stp>
        <stp>PctChg</stp>
        <tr r="K3" s="112"/>
        <tr r="K38" s="128"/>
      </tp>
      <tp>
        <v>0.15</v>
        <stp/>
        <stp>000166.SZ</stp>
        <stp>PctChg</stp>
        <tr r="Q18" s="100"/>
        <tr r="Q45" s="118"/>
      </tp>
      <tp>
        <v>0.58000000000000007</v>
        <stp/>
        <stp>150173.SZ</stp>
        <stp>PctChg</stp>
        <tr r="D2" s="115"/>
        <tr r="D30" s="128"/>
      </tp>
      <tp>
        <v>0.47000000000000003</v>
        <stp/>
        <stp>300156.SZ</stp>
        <stp>PctChg</stp>
        <tr r="Q467" s="118"/>
      </tp>
      <tp>
        <v>0</v>
        <stp/>
        <stp>300146.SZ</stp>
        <stp>PctChg</stp>
        <tr r="R44" s="102"/>
        <tr r="Q464" s="118"/>
      </tp>
      <tp>
        <v>-0.31000000000000005</v>
        <stp/>
        <stp>150153.SZ</stp>
        <stp>PctChg</stp>
        <tr r="K2" s="102"/>
        <tr r="K44" s="128"/>
      </tp>
      <tp>
        <v>0.31000000000000005</v>
        <stp/>
        <stp>000156.SZ</stp>
        <stp>PctChg</stp>
        <tr r="Q42" s="118"/>
      </tp>
      <tp>
        <v>-0.29000000000000004</v>
        <stp/>
        <stp>150143.SZ</stp>
        <stp>PctChg</stp>
        <tr r="D2" s="121"/>
      </tp>
      <tp>
        <v>0</v>
        <stp/>
        <stp>300166.SZ</stp>
        <stp>PctChg</stp>
        <tr r="Q470" s="118"/>
        <tr r="Q71" s="115"/>
      </tp>
      <tp>
        <v>0.08</v>
        <stp/>
        <stp>150123.SZ</stp>
        <stp>PctChg</stp>
        <tr r="D85" s="128"/>
      </tp>
      <tp>
        <v>1.86</v>
        <stp/>
        <stp>300136.SZ</stp>
        <stp>PctChg</stp>
        <tr r="Q460" s="118"/>
        <tr r="Q76" s="117"/>
      </tp>
      <tp>
        <v>0.34</v>
        <stp/>
        <stp>600096.SH</stp>
        <stp>PctChg</stp>
        <tr r="Q53" s="104"/>
      </tp>
      <tp>
        <v>-0.3</v>
        <stp/>
        <stp>600026.SH</stp>
        <stp>PctChg</stp>
        <tr r="Q48" s="104"/>
        <tr r="Q47" s="105"/>
      </tp>
      <tp>
        <v>0.49</v>
        <stp/>
        <stp>600036.SH</stp>
        <stp>PctChg</stp>
        <tr r="Q20" s="99"/>
      </tp>
      <tp>
        <v>2.7600000000000002</v>
        <stp/>
        <stp>600006.SH</stp>
        <stp>PctChg</stp>
        <tr r="Q43" s="104"/>
        <tr r="Q61" s="108"/>
      </tp>
      <tp>
        <v>0</v>
        <stp/>
        <stp>600016.SH</stp>
        <stp>PctChg</stp>
        <tr r="Q19" s="99"/>
      </tp>
      <tp>
        <v>9.0000000000000011E-2</v>
        <stp/>
        <stp>600066.SH</stp>
        <stp>PctChg</stp>
        <tr r="Q62" s="108"/>
      </tp>
      <tp>
        <v>-0.18000000000000002</v>
        <stp/>
        <stp>000016.SH</stp>
        <stp>PctChg</stp>
        <tr r="N99" s="128"/>
        <tr r="N15" s="128"/>
        <tr r="N16" s="128"/>
      </tp>
      <tp>
        <v>-1.1900000000000002</v>
        <stp/>
        <stp>600056.SH</stp>
        <stp>PctChg</stp>
        <tr r="Q51" s="104"/>
      </tp>
      <tp>
        <v>4.87</v>
        <stp/>
        <stp>300096.SZ</stp>
        <stp>PctChg</stp>
        <tr r="R35" s="102"/>
      </tp>
      <tp>
        <v>2.0500000000000003</v>
        <stp/>
        <stp>000066.SZ</stp>
        <stp>PctChg</stp>
        <tr r="Q33" s="118"/>
      </tp>
      <tp>
        <v>-1.0100000000000002</v>
        <stp/>
        <stp>000046.SZ</stp>
        <stp>PctChg</stp>
        <tr r="Q26" s="118"/>
        <tr r="Q15" s="112"/>
      </tp>
      <tp>
        <v>-0.1</v>
        <stp/>
        <stp>150053.SZ</stp>
        <stp>PctChg</stp>
        <tr r="D90" s="128"/>
      </tp>
      <tp>
        <v>-1.1499999999999999</v>
        <stp/>
        <stp>150023.SZ</stp>
        <stp>PctChg</stp>
        <tr r="K4" s="118"/>
        <tr r="K84" s="128"/>
      </tp>
      <tp>
        <v>1.03</v>
        <stp/>
        <stp>000006.SZ</stp>
        <stp>PctChg</stp>
        <tr r="Q13" s="104"/>
        <tr r="Q18" s="118"/>
        <tr r="Q13" s="112"/>
      </tp>
      <tp>
        <v>-0.26</v>
        <stp/>
        <stp>300026.SZ</stp>
        <stp>PctChg</stp>
        <tr r="Q429" s="118"/>
      </tp>
      <tp>
        <v>-0.82000000000000006</v>
        <stp/>
        <stp>600736.SH</stp>
        <stp>PctChg</stp>
        <tr r="Q52" s="112"/>
      </tp>
      <tp>
        <v>1.27</v>
        <stp/>
        <stp>000786.SZ</stp>
        <stp>PctChg</stp>
        <tr r="Q29" s="104"/>
        <tr r="Q138" s="118"/>
      </tp>
      <tp>
        <v>0.22</v>
        <stp/>
        <stp>000776.SZ</stp>
        <stp>PctChg</stp>
        <tr r="Q23" s="100"/>
        <tr r="Q134" s="118"/>
      </tp>
      <tp>
        <v>-0.25</v>
        <stp/>
        <stp>000726.SZ</stp>
        <stp>PctChg</stp>
        <tr r="Q117" s="118"/>
      </tp>
      <tp>
        <v>0.15</v>
        <stp/>
        <stp>600686.SH</stp>
        <stp>PctChg</stp>
        <tr r="Q78" s="108"/>
      </tp>
      <tp>
        <v>-3.91</v>
        <stp/>
        <stp>600606.SH</stp>
        <stp>PctChg</stp>
        <tr r="Q75" s="104"/>
      </tp>
      <tp>
        <v>1.54</v>
        <stp/>
        <stp>600616.SH</stp>
        <stp>PctChg</stp>
        <tr r="Q35" s="111"/>
      </tp>
      <tp>
        <v>-1.04</v>
        <stp/>
        <stp>000686.SZ</stp>
        <stp>PctChg</stp>
        <tr r="Q19" s="100"/>
        <tr r="Q108" s="118"/>
      </tp>
      <tp>
        <v>-1.8800000000000001</v>
        <stp/>
        <stp>000666.SZ</stp>
        <stp>PctChg</stp>
        <tr r="Q101" s="118"/>
      </tp>
      <tp>
        <v>-4</v>
        <stp/>
        <stp>000656.SZ</stp>
        <stp>PctChg</stp>
        <tr r="Q99" s="118"/>
        <tr r="Q21" s="112"/>
      </tp>
      <tp>
        <v>0.76</v>
        <stp/>
        <stp>000636.SZ</stp>
        <stp>PctChg</stp>
        <tr r="Q21" s="117"/>
      </tp>
      <tp>
        <v>0.54</v>
        <stp/>
        <stp>000616.SZ</stp>
        <stp>PctChg</stp>
        <tr r="Q89" s="118"/>
        <tr r="Q18" s="112"/>
      </tp>
      <tp>
        <v>1.1000000000000001</v>
        <stp/>
        <stp>000596.SZ</stp>
        <stp>PctChg</stp>
        <tr r="Q23" s="104"/>
        <tr r="Q14" s="111"/>
        <tr r="Q85" s="118"/>
      </tp>
      <tp>
        <v>2.2000000000000002</v>
        <stp/>
        <stp>000566.SZ</stp>
        <stp>PctChg</stp>
        <tr r="Q79" s="118"/>
      </tp>
      <tp>
        <v>-1.46</v>
        <stp/>
        <stp>000536.SZ</stp>
        <stp>PctChg</stp>
        <tr r="Q19" s="117"/>
      </tp>
      <tp>
        <v>0</v>
        <stp/>
        <stp>000506.SZ</stp>
        <stp>PctChg</stp>
        <tr r="Q59" s="118"/>
      </tp>
      <tp>
        <v>3.45</v>
        <stp/>
        <stp>000516.SZ</stp>
        <stp>PctChg</stp>
        <tr r="Q63" s="118"/>
      </tp>
      <tp>
        <v>0.78</v>
        <stp/>
        <stp>600426.SH</stp>
        <stp>PctChg</stp>
        <tr r="Q69" s="104"/>
      </tp>
      <tp>
        <v>2.4800000000000004</v>
        <stp/>
        <stp>600406.SH</stp>
        <stp>PctChg</stp>
        <tr r="Q67" s="104"/>
        <tr r="Q62" s="105"/>
      </tp>
      <tp>
        <v>-0.73</v>
        <stp/>
        <stp>600446.SH</stp>
        <stp>PctChg</stp>
        <tr r="Q97" s="115"/>
      </tp>
      <tp>
        <v>2.9000000000000004</v>
        <stp/>
        <stp>300476.SZ</stp>
        <stp>PctChg</stp>
        <tr r="Q92" s="117"/>
      </tp>
      <tp>
        <v>5.33</v>
        <stp/>
        <stp>002307.SZ</stp>
        <stp>PctChg</stp>
        <tr r="Q34" s="105"/>
        <tr r="Q314" s="118"/>
      </tp>
      <tp>
        <v>0.38</v>
        <stp/>
        <stp>002317.SZ</stp>
        <stp>PctChg</stp>
        <tr r="Q320" s="118"/>
      </tp>
      <tp>
        <v>-0.37</v>
        <stp/>
        <stp>002277.SZ</stp>
        <stp>PctChg</stp>
        <tr r="Q305" s="118"/>
      </tp>
      <tp>
        <v>-0.55000000000000004</v>
        <stp/>
        <stp>002227.SZ</stp>
        <stp>PctChg</stp>
        <tr r="Q29" s="108"/>
      </tp>
      <tp>
        <v>-1.6500000000000001</v>
        <stp/>
        <stp>002237.SZ</stp>
        <stp>PctChg</stp>
        <tr r="Q288" s="118"/>
      </tp>
      <tp>
        <v>0</v>
        <stp/>
        <stp>002207.SZ</stp>
        <stp>PctChg</stp>
        <tr r="Q31" s="105"/>
      </tp>
      <tp>
        <v>-0.71000000000000008</v>
        <stp/>
        <stp>002217.SZ</stp>
        <stp>PctChg</stp>
        <tr r="Q280" s="118"/>
        <tr r="Q44" s="117"/>
      </tp>
      <tp>
        <v>0.05</v>
        <stp/>
        <stp>002197.SZ</stp>
        <stp>PctChg</stp>
        <tr r="Q276" s="118"/>
      </tp>
      <tp>
        <v>0</v>
        <stp/>
        <stp>002177.SZ</stp>
        <stp>PctChg</stp>
        <tr r="Q267" s="118"/>
      </tp>
      <tp>
        <v>-1.9200000000000002</v>
        <stp/>
        <stp>002117.SZ</stp>
        <stp>PctChg</stp>
        <tr r="Q24" s="115"/>
      </tp>
      <tp>
        <v>0.69000000000000006</v>
        <stp/>
        <stp>502007.SH</stp>
        <stp>PctChg</stp>
        <tr r="D4" s="104"/>
        <tr r="D68" s="128"/>
      </tp>
      <tp>
        <v>-9.0000000000000011E-2</v>
        <stp/>
        <stp>502037.SH</stp>
        <stp>PctChg</stp>
        <tr r="D14" s="128"/>
      </tp>
      <tp>
        <v>-0.53</v>
        <stp/>
        <stp>502057.SH</stp>
        <stp>PctChg</stp>
        <tr r="D67" s="128"/>
      </tp>
      <tp>
        <v>0.4</v>
        <stp/>
        <stp>002067.SZ</stp>
        <stp>PctChg</stp>
        <tr r="Q229" s="118"/>
      </tp>
      <tp>
        <v>-5.8100000000000005</v>
        <stp/>
        <stp>002047.SZ</stp>
        <stp>PctChg</stp>
        <tr r="Q218" s="118"/>
      </tp>
      <tp>
        <v>1.55</v>
        <stp/>
        <stp>002007.SZ</stp>
        <stp>PctChg</stp>
        <tr r="Q202" s="118"/>
      </tp>
      <tp>
        <v>0.59</v>
        <stp/>
        <stp>002707.SZ</stp>
        <stp>PctChg</stp>
        <tr r="Q55" s="115"/>
      </tp>
      <tp>
        <v>-0.44</v>
        <stp/>
        <stp>002657.SZ</stp>
        <stp>PctChg</stp>
        <tr r="Q404" s="118"/>
      </tp>
      <tp>
        <v>0.04</v>
        <stp/>
        <stp>002577.SZ</stp>
        <stp>PctChg</stp>
        <tr r="Q392" s="118"/>
      </tp>
      <tp>
        <v>3.09</v>
        <stp/>
        <stp>002547.SZ</stp>
        <stp>PctChg</stp>
        <tr r="Q60" s="117"/>
      </tp>
      <tp>
        <v>0.33</v>
        <stp/>
        <stp>002527.SZ</stp>
        <stp>PctChg</stp>
        <tr r="Q381" s="118"/>
      </tp>
      <tp>
        <v>0.49</v>
        <stp/>
        <stp>002467.SZ</stp>
        <stp>PctChg</stp>
        <tr r="Q365" s="118"/>
        <tr r="Q50" s="115"/>
      </tp>
      <tp>
        <v>-0.35000000000000003</v>
        <stp/>
        <stp>002477.SZ</stp>
        <stp>PctChg</stp>
        <tr r="Q369" s="118"/>
        <tr r="Q51" s="115"/>
      </tp>
      <tp>
        <v>-0.6</v>
        <stp/>
        <stp>002437.SZ</stp>
        <stp>PctChg</stp>
        <tr r="Q356" s="118"/>
      </tp>
      <tp>
        <v>3.0000000000000002E-2</v>
        <stp/>
        <stp>002407.SZ</stp>
        <stp>PctChg</stp>
        <tr r="Q39" s="108"/>
        <tr r="Q342" s="118"/>
      </tp>
      <tp>
        <v>0</v>
        <stp/>
        <stp>601857.SH</stp>
        <stp>PctChg</stp>
        <tr r="Q92" s="105"/>
      </tp>
      <tp>
        <v>-0.49</v>
        <stp/>
        <stp>601377.SH</stp>
        <stp>PctChg</stp>
        <tr r="Q38" s="100"/>
      </tp>
      <tp>
        <v>-0.34</v>
        <stp/>
        <stp>601117.SH</stp>
        <stp>PctChg</stp>
        <tr r="Q81" s="105"/>
      </tp>
      <tp>
        <v>-1.3900000000000001</v>
        <stp/>
        <stp>601727.SH</stp>
        <stp>PctChg</stp>
        <tr r="Q88" s="105"/>
      </tp>
      <tp>
        <v>-0.34</v>
        <stp/>
        <stp>601717.SH</stp>
        <stp>PctChg</stp>
        <tr r="Q104" s="104"/>
      </tp>
      <tp>
        <v>0.47000000000000003</v>
        <stp/>
        <stp>601777.SH</stp>
        <stp>PctChg</stp>
        <tr r="Q86" s="108"/>
      </tp>
      <tp>
        <v>-1.4000000000000001</v>
        <stp/>
        <stp>600997.SH</stp>
        <stp>PctChg</stp>
        <tr r="Q36" s="114"/>
      </tp>
      <tp>
        <v>-6.9999999999999993E-2</v>
        <stp/>
        <stp>000987.SZ</stp>
        <stp>PctChg</stp>
        <tr r="Q34" s="104"/>
        <tr r="Q191" s="118"/>
      </tp>
      <tp>
        <v>-0.05</v>
        <stp/>
        <stp>000997.SZ</stp>
        <stp>PctChg</stp>
        <tr r="Q194" s="118"/>
        <tr r="Q18" s="115"/>
      </tp>
      <tp>
        <v>1.53</v>
        <stp/>
        <stp>000977.SZ</stp>
        <stp>PctChg</stp>
        <tr r="Q33" s="104"/>
        <tr r="Q188" s="118"/>
      </tp>
      <tp>
        <v>-1.4200000000000002</v>
        <stp/>
        <stp>000957.SZ</stp>
        <stp>PctChg</stp>
        <tr r="Q20" s="108"/>
      </tp>
      <tp>
        <v>-1.17</v>
        <stp/>
        <stp>000937.SZ</stp>
        <stp>PctChg</stp>
        <tr r="Q177" s="118"/>
        <tr r="Q17" s="114"/>
      </tp>
      <tp>
        <v>4.78</v>
        <stp/>
        <stp>000917.SZ</stp>
        <stp>PctChg</stp>
        <tr r="Q172" s="118"/>
      </tp>
      <tp>
        <v>0.88</v>
        <stp/>
        <stp>600827.SH</stp>
        <stp>PctChg</stp>
        <tr r="Q89" s="104"/>
      </tp>
      <tp>
        <v>-0.25</v>
        <stp/>
        <stp>600837.SH</stp>
        <stp>PctChg</stp>
        <tr r="Q32" s="100"/>
      </tp>
      <tp>
        <v>0.32</v>
        <stp/>
        <stp>000827.SH</stp>
        <stp>PctChg</stp>
        <tr r="N20" s="128"/>
        <tr r="N33" s="128"/>
        <tr r="N46" s="128"/>
        <tr r="N27" s="128"/>
        <tr r="N4" s="117"/>
      </tp>
      <tp>
        <v>0</v>
        <stp/>
        <stp>000887.SZ</stp>
        <stp>PctChg</stp>
        <tr r="Q164" s="118"/>
      </tp>
      <tp>
        <v>3.1</v>
        <stp/>
        <stp>000897.SZ</stp>
        <stp>PctChg</stp>
        <tr r="Q166" s="118"/>
        <tr r="Q27" s="112"/>
      </tp>
      <tp>
        <v>1.6400000000000001</v>
        <stp/>
        <stp>000877.SZ</stp>
        <stp>PctChg</stp>
        <tr r="Q25" s="105"/>
        <tr r="Q161" s="118"/>
      </tp>
      <tp>
        <v>1.6199999999999999</v>
        <stp/>
        <stp>000807.SZ</stp>
        <stp>PctChg</stp>
        <tr r="Q144" s="118"/>
      </tp>
      <tp>
        <v>0</v>
        <stp/>
        <stp>600397.SH</stp>
        <stp>PctChg</stp>
        <tr r="Q28" s="114"/>
      </tp>
      <tp>
        <v>-0.27</v>
        <stp/>
        <stp>600317.SH</stp>
        <stp>PctChg</stp>
        <tr r="Q59" s="105"/>
      </tp>
      <tp>
        <v>0.91999999999999993</v>
        <stp/>
        <stp>300397.SZ</stp>
        <stp>PctChg</stp>
        <tr r="Q43" s="107"/>
      </tp>
      <tp>
        <v>-0.49</v>
        <stp/>
        <stp>300347.SZ</stp>
        <stp>PctChg</stp>
        <tr r="Q508" s="118"/>
      </tp>
      <tp>
        <v>-0.64</v>
        <stp/>
        <stp>300367.SZ</stp>
        <stp>PctChg</stp>
        <tr r="Q510" s="118"/>
        <tr r="Q86" s="115"/>
      </tp>
      <tp>
        <v>-1.25</v>
        <stp/>
        <stp>150332.SZ</stp>
        <stp>PctChg</stp>
        <tr r="K28" s="128"/>
        <tr r="K5" s="117"/>
      </tp>
      <tp>
        <v>-1.6199999999999999</v>
        <stp/>
        <stp>150322.SZ</stp>
        <stp>PctChg</stp>
        <tr r="K3" s="114"/>
        <tr r="K107" s="128"/>
      </tp>
      <tp>
        <v>-0.1</v>
        <stp/>
        <stp>150312.SZ</stp>
        <stp>PctChg</stp>
        <tr r="K24" s="128"/>
      </tp>
      <tp>
        <v>-0.87000000000000011</v>
        <stp/>
        <stp>150302.SZ</stp>
        <stp>PctChg</stp>
        <tr r="K5" s="100"/>
        <tr r="K57" s="128"/>
      </tp>
      <tp>
        <v>0.4</v>
        <stp/>
        <stp>600237.SH</stp>
        <stp>PctChg</stp>
        <tr r="Q68" s="108"/>
      </tp>
      <tp>
        <v>0.48000000000000004</v>
        <stp/>
        <stp>300287.SZ</stp>
        <stp>PctChg</stp>
        <tr r="Q499" s="118"/>
        <tr r="R60" s="102"/>
        <tr r="Q79" s="115"/>
      </tp>
      <tp>
        <v>-1.1600000000000001</v>
        <stp/>
        <stp>150292.SZ</stp>
        <stp>PctChg</stp>
        <tr r="K4" s="99"/>
        <tr r="K92" s="128"/>
      </tp>
      <tp>
        <v>-7.830000000000001</v>
        <stp/>
        <stp>150282.SZ</stp>
        <stp>PctChg</stp>
        <tr r="K3" s="128"/>
      </tp>
      <tp>
        <v>0</v>
        <stp/>
        <stp>150272.SZ</stp>
        <stp>PctChg</stp>
        <tr r="K3" s="110"/>
        <tr r="K81" s="128"/>
      </tp>
      <tp>
        <v>-0.55000000000000004</v>
        <stp/>
        <stp>300257.SZ</stp>
        <stp>PctChg</stp>
        <tr r="Q493" s="118"/>
      </tp>
      <tp>
        <v>-1.66</v>
        <stp/>
        <stp>150262.SZ</stp>
        <stp>PctChg</stp>
        <tr r="K51" s="128"/>
        <tr r="K5" s="110"/>
      </tp>
      <tp>
        <v>-4.03</v>
        <stp/>
        <stp>150252.SZ</stp>
        <stp>PctChg</stp>
        <tr r="K2" s="114"/>
        <tr r="K52" s="128"/>
      </tp>
      <tp>
        <v>-2.2999999999999998</v>
        <stp/>
        <stp>150242.SZ</stp>
        <stp>PctChg</stp>
        <tr r="K3" s="99"/>
        <tr r="K34" s="128"/>
      </tp>
      <tp>
        <v>-2.33</v>
        <stp/>
        <stp>300267.SZ</stp>
        <stp>PctChg</stp>
        <tr r="Q494" s="118"/>
      </tp>
      <tp>
        <v>-0.1</v>
        <stp/>
        <stp>150232.SZ</stp>
        <stp>PctChg</stp>
        <tr r="K19" s="128"/>
      </tp>
      <tp>
        <v>0.70000000000000007</v>
        <stp/>
        <stp>150222.SZ</stp>
        <stp>PctChg</stp>
        <tr r="K5" s="107"/>
        <tr r="K98" s="128"/>
      </tp>
      <tp>
        <v>1.28</v>
        <stp/>
        <stp>300207.SZ</stp>
        <stp>PctChg</stp>
        <tr r="Q57" s="108"/>
        <tr r="Q483" s="118"/>
        <tr r="Q80" s="117"/>
      </tp>
      <tp>
        <v>-1.43</v>
        <stp/>
        <stp>150212.SZ</stp>
        <stp>PctChg</stp>
        <tr r="K2" s="108"/>
        <tr r="K97" s="128"/>
      </tp>
      <tp>
        <v>-0.87000000000000011</v>
        <stp/>
        <stp>600197.SH</stp>
        <stp>PctChg</stp>
        <tr r="Q27" s="111"/>
      </tp>
      <tp>
        <v>0.24000000000000002</v>
        <stp/>
        <stp>600157.SH</stp>
        <stp>PctChg</stp>
        <tr r="Q23" s="114"/>
      </tp>
      <tp>
        <v>-1.29</v>
        <stp/>
        <stp>300197.SZ</stp>
        <stp>PctChg</stp>
        <tr r="Q478" s="118"/>
      </tp>
      <tp>
        <v>1.34</v>
        <stp/>
        <stp>150192.SZ</stp>
        <stp>PctChg</stp>
        <tr r="D3" s="112"/>
        <tr r="D38" s="128"/>
      </tp>
      <tp>
        <v>0.97</v>
        <stp/>
        <stp>150182.SZ</stp>
        <stp>PctChg</stp>
        <tr r="K2" s="107"/>
        <tr r="K111" s="128"/>
      </tp>
      <tp>
        <v>-0.38</v>
        <stp/>
        <stp>150172.SZ</stp>
        <stp>PctChg</stp>
        <tr r="K2" s="100"/>
        <tr r="K74" s="128"/>
      </tp>
      <tp>
        <v>0</v>
        <stp/>
        <stp>300157.SZ</stp>
        <stp>PctChg</stp>
        <tr r="R46" s="102"/>
        <tr r="Q468" s="118"/>
      </tp>
      <tp>
        <v>0.42000000000000004</v>
        <stp/>
        <stp>300147.SZ</stp>
        <stp>PctChg</stp>
        <tr r="Q465" s="118"/>
      </tp>
      <tp>
        <v>0.75000000000000011</v>
        <stp/>
        <stp>150152.SZ</stp>
        <stp>PctChg</stp>
        <tr r="D2" s="102"/>
        <tr r="D44" s="128"/>
      </tp>
      <tp>
        <v>-0.22999999999999998</v>
        <stp/>
        <stp>000157.SZ</stp>
        <stp>PctChg</stp>
        <tr r="Q19" s="105"/>
        <tr r="Q43" s="118"/>
      </tp>
      <tp>
        <v>0.9900000000000001</v>
        <stp/>
        <stp>150122.SZ</stp>
        <stp>PctChg</stp>
        <tr r="K18" s="128"/>
      </tp>
      <tp>
        <v>1.86</v>
        <stp/>
        <stp>300137.SZ</stp>
        <stp>PctChg</stp>
        <tr r="R42" s="102"/>
        <tr r="Q461" s="118"/>
      </tp>
      <tp>
        <v>-0.68</v>
        <stp/>
        <stp>300127.SZ</stp>
        <stp>PctChg</stp>
        <tr r="Q54" s="108"/>
      </tp>
      <tp>
        <v>1.6300000000000001</v>
        <stp/>
        <stp>600037.SH</stp>
        <stp>PctChg</stp>
        <tr r="Q49" s="104"/>
        <tr r="Q89" s="115"/>
      </tp>
      <tp>
        <v>0</v>
        <stp/>
        <stp>600017.SH</stp>
        <stp>PctChg</stp>
        <tr r="Q45" s="105"/>
      </tp>
      <tp>
        <v>-0.84000000000000008</v>
        <stp/>
        <stp>600067.SH</stp>
        <stp>PctChg</stp>
        <tr r="Q37" s="112"/>
      </tp>
      <tp>
        <v>-8.06</v>
        <stp/>
        <stp>150052.SZ</stp>
        <stp>PctChg</stp>
        <tr r="K6" s="118"/>
        <tr r="K61" s="128"/>
      </tp>
      <tp>
        <v>0.11</v>
        <stp/>
        <stp>300077.SZ</stp>
        <stp>PctChg</stp>
        <tr r="R31" s="102"/>
        <tr r="Q446" s="118"/>
        <tr r="Q70" s="117"/>
      </tp>
      <tp>
        <v>1.87</v>
        <stp/>
        <stp>000027.SZ</stp>
        <stp>PctChg</stp>
        <tr r="Q22" s="118"/>
      </tp>
      <tp>
        <v>1.06</v>
        <stp/>
        <stp>300017.SZ</stp>
        <stp>PctChg</stp>
        <tr r="R18" s="102"/>
        <tr r="Q426" s="118"/>
        <tr r="Q62" s="115"/>
      </tp>
      <tp>
        <v>0</v>
        <stp/>
        <stp>150022.SZ</stp>
        <stp>PctChg</stp>
        <tr r="D4" s="118"/>
        <tr r="D84" s="128"/>
      </tp>
      <tp>
        <v>-1.2100000000000002</v>
        <stp/>
        <stp>300037.SZ</stp>
        <stp>PctChg</stp>
        <tr r="Q51" s="108"/>
      </tp>
      <tp>
        <v>2.0099999999999998</v>
        <stp/>
        <stp>300027.SZ</stp>
        <stp>PctChg</stp>
        <tr r="R21" s="102"/>
        <tr r="Q430" s="118"/>
      </tp>
      <tp>
        <v>1.08</v>
        <stp/>
        <stp>600787.SH</stp>
        <stp>PctChg</stp>
        <tr r="Q87" s="104"/>
      </tp>
      <tp>
        <v>-0.35000000000000003</v>
        <stp/>
        <stp>600707.SH</stp>
        <stp>PctChg</stp>
        <tr r="Q107" s="117"/>
      </tp>
      <tp>
        <v>-0.87000000000000011</v>
        <stp/>
        <stp>600717.SH</stp>
        <stp>PctChg</stp>
        <tr r="Q71" s="105"/>
      </tp>
      <tp>
        <v>0</v>
        <stp/>
        <stp>000767.SZ</stp>
        <stp>PctChg</stp>
        <tr r="Q132" s="118"/>
      </tp>
      <tp>
        <v>-0.90000000000000013</v>
        <stp/>
        <stp>000777.SZ</stp>
        <stp>PctChg</stp>
        <tr r="Q23" s="105"/>
        <tr r="Q135" s="118"/>
      </tp>
      <tp>
        <v>1.2</v>
        <stp/>
        <stp>000727.SZ</stp>
        <stp>PctChg</stp>
        <tr r="Q118" s="118"/>
        <tr r="Q24" s="117"/>
      </tp>
      <tp>
        <v>0.08</v>
        <stp/>
        <stp>600637.SH</stp>
        <stp>PctChg</stp>
        <tr r="Q76" s="104"/>
      </tp>
      <tp>
        <v>3.2199999999999998</v>
        <stp/>
        <stp>600667.SH</stp>
        <stp>PctChg</stp>
        <tr r="Q105" s="117"/>
      </tp>
      <tp>
        <v>0.62000000000000011</v>
        <stp/>
        <stp>600677.SH</stp>
        <stp>PctChg</stp>
        <tr r="Q55" s="107"/>
      </tp>
      <tp>
        <v>-1.08</v>
        <stp/>
        <stp>600657.SH</stp>
        <stp>PctChg</stp>
        <tr r="Q50" s="112"/>
      </tp>
      <tp>
        <v>0.05</v>
        <stp/>
        <stp>000687.SZ</stp>
        <stp>PctChg</stp>
        <tr r="Q109" s="118"/>
      </tp>
      <tp>
        <v>0.33</v>
        <stp/>
        <stp>000697.SZ</stp>
        <stp>PctChg</stp>
        <tr r="Q112" s="118"/>
      </tp>
      <tp>
        <v>2.2399999999999998</v>
        <stp/>
        <stp>000667.SZ</stp>
        <stp>PctChg</stp>
        <tr r="Q102" s="118"/>
        <tr r="Q22" s="112"/>
      </tp>
      <tp>
        <v>0.78</v>
        <stp/>
        <stp>000627.SZ</stp>
        <stp>PctChg</stp>
        <tr r="Q93" s="118"/>
      </tp>
      <tp>
        <v>-0.61</v>
        <stp/>
        <stp>600597.SH</stp>
        <stp>PctChg</stp>
        <tr r="Q74" s="104"/>
      </tp>
      <tp>
        <v>-2.5500000000000003</v>
        <stp/>
        <stp>600547.SH</stp>
        <stp>PctChg</stp>
        <tr r="Q72" s="104"/>
      </tp>
      <tp>
        <v>-0.25</v>
        <stp/>
        <stp>000587.SZ</stp>
        <stp>PctChg</stp>
        <tr r="Q83" s="118"/>
      </tp>
      <tp>
        <v>0</v>
        <stp/>
        <stp>000547.SZ</stp>
        <stp>PctChg</stp>
        <tr r="Q24" s="107"/>
        <tr r="Q72" s="118"/>
      </tp>
      <tp>
        <v>0.98</v>
        <stp/>
        <stp>000507.SZ</stp>
        <stp>PctChg</stp>
        <tr r="Q60" s="118"/>
      </tp>
      <tp>
        <v>0</v>
        <stp/>
        <stp>300447.SZ</stp>
        <stp>PctChg</stp>
        <tr r="Q44" s="107"/>
      </tp>
      <tp>
        <v>0.45000000000000007</v>
        <stp/>
        <stp>000417.SZ</stp>
        <stp>PctChg</stp>
        <tr r="Q54" s="118"/>
      </tp>
      <tp>
        <v>-0.89</v>
        <stp/>
        <stp>002384.SZ</stp>
        <stp>PctChg</stp>
        <tr r="Q335" s="118"/>
        <tr r="Q51" s="117"/>
      </tp>
      <tp>
        <v>0.75000000000000011</v>
        <stp/>
        <stp>002364.SZ</stp>
        <stp>PctChg</stp>
        <tr r="Q37" s="108"/>
      </tp>
      <tp>
        <v>0.78</v>
        <stp/>
        <stp>002344.SZ</stp>
        <stp>PctChg</stp>
        <tr r="Q38" s="104"/>
        <tr r="Q326" s="118"/>
        <tr r="Q40" s="115"/>
      </tp>
      <tp>
        <v>-0.11</v>
        <stp/>
        <stp>002304.SZ</stp>
        <stp>PctChg</stp>
        <tr r="Q19" s="111"/>
        <tr r="Q313" s="118"/>
      </tp>
      <tp>
        <v>-0.61</v>
        <stp/>
        <stp>002284.SZ</stp>
        <stp>PctChg</stp>
        <tr r="Q33" s="108"/>
      </tp>
      <tp>
        <v>-0.47000000000000003</v>
        <stp/>
        <stp>002294.SZ</stp>
        <stp>PctChg</stp>
        <tr r="Q309" s="118"/>
      </tp>
      <tp>
        <v>-1.0900000000000001</v>
        <stp/>
        <stp>002244.SZ</stp>
        <stp>PctChg</stp>
        <tr r="Q292" s="118"/>
        <tr r="Q33" s="112"/>
      </tp>
      <tp>
        <v>-0.73</v>
        <stp/>
        <stp>002214.SZ</stp>
        <stp>PctChg</stp>
        <tr r="Q35" s="107"/>
        <tr r="Q43" s="117"/>
      </tp>
      <tp>
        <v>-0.77</v>
        <stp/>
        <stp>002174.SZ</stp>
        <stp>PctChg</stp>
        <tr r="Q265" s="118"/>
        <tr r="Q27" s="115"/>
      </tp>
      <tp>
        <v>0</v>
        <stp/>
        <stp>002154.SZ</stp>
        <stp>PctChg</stp>
        <tr r="Q260" s="118"/>
      </tp>
      <tp>
        <v>0.13999999999999999</v>
        <stp/>
        <stp>002104.SZ</stp>
        <stp>PctChg</stp>
        <tr r="Q243" s="118"/>
      </tp>
      <tp>
        <v>9.0000000000000011E-2</v>
        <stp/>
        <stp>502014.SH</stp>
        <stp>PctChg</stp>
        <tr r="D4" s="105"/>
        <tr r="D100" s="128"/>
      </tp>
      <tp>
        <v>0.69000000000000006</v>
        <stp/>
        <stp>502004.SH</stp>
        <stp>PctChg</stp>
        <tr r="D7" s="107"/>
        <tr r="D54" s="128"/>
      </tp>
      <tp>
        <v>0.48000000000000004</v>
        <stp/>
        <stp>502024.SH</stp>
        <stp>PctChg</stp>
        <tr r="D48" s="128"/>
      </tp>
      <tp>
        <v>0.55000000000000004</v>
        <stp/>
        <stp>502054.SH</stp>
        <stp>PctChg</stp>
        <tr r="D7" s="100"/>
      </tp>
      <tp>
        <v>2.08</v>
        <stp/>
        <stp>002064.SZ</stp>
        <stp>PctChg</stp>
        <tr r="Q227" s="118"/>
      </tp>
      <tp>
        <v>0.42000000000000004</v>
        <stp/>
        <stp>002074.SZ</stp>
        <stp>PctChg</stp>
        <tr r="Q24" s="108"/>
        <tr r="Q232" s="118"/>
      </tp>
      <tp>
        <v>2.13</v>
        <stp/>
        <stp>002024.SZ</stp>
        <stp>PctChg</stp>
        <tr r="Q211" s="118"/>
        <tr r="Q19" s="115"/>
      </tp>
      <tp>
        <v>-2.1</v>
        <stp/>
        <stp>002004.SZ</stp>
        <stp>PctChg</stp>
        <tr r="Q200" s="118"/>
      </tp>
      <tp>
        <v>10</v>
        <stp/>
        <stp>002724.SZ</stp>
        <stp>PctChg</stp>
        <tr r="Q65" s="117"/>
      </tp>
      <tp>
        <v>1.07</v>
        <stp/>
        <stp>002714.SZ</stp>
        <stp>PctChg</stp>
        <tr r="Q414" s="118"/>
      </tp>
      <tp>
        <v>-0.17</v>
        <stp/>
        <stp>002664.SZ</stp>
        <stp>PctChg</stp>
        <tr r="Q47" s="108"/>
      </tp>
      <tp>
        <v>1.34</v>
        <stp/>
        <stp>002594.SZ</stp>
        <stp>PctChg</stp>
        <tr r="Q45" s="108"/>
        <tr r="Q395" s="118"/>
      </tp>
      <tp>
        <v>1.1499999999999999</v>
        <stp/>
        <stp>002544.SZ</stp>
        <stp>PctChg</stp>
        <tr r="Q383" s="118"/>
      </tp>
      <tp>
        <v>-1.06</v>
        <stp/>
        <stp>002554.SZ</stp>
        <stp>PctChg</stp>
        <tr r="Q37" s="105"/>
      </tp>
      <tp>
        <v>1.6099999999999999</v>
        <stp/>
        <stp>002524.SZ</stp>
        <stp>PctChg</stp>
        <tr r="Q35" s="105"/>
      </tp>
      <tp>
        <v>-0.33</v>
        <stp/>
        <stp>002484.SZ</stp>
        <stp>PctChg</stp>
        <tr r="Q43" s="108"/>
      </tp>
      <tp>
        <v>-6.0000000000000005E-2</v>
        <stp/>
        <stp>002474.SZ</stp>
        <stp>PctChg</stp>
        <tr r="Q367" s="118"/>
      </tp>
      <tp>
        <v>-0.44</v>
        <stp/>
        <stp>002444.SZ</stp>
        <stp>PctChg</stp>
        <tr r="Q359" s="118"/>
      </tp>
      <tp>
        <v>-1.1900000000000002</v>
        <stp/>
        <stp>002454.SZ</stp>
        <stp>PctChg</stp>
        <tr r="Q40" s="108"/>
      </tp>
      <tp>
        <v>-0.86</v>
        <stp/>
        <stp>002424.SZ</stp>
        <stp>PctChg</stp>
        <tr r="Q349" s="118"/>
      </tp>
      <tp>
        <v>0.16</v>
        <stp/>
        <stp>002414.SZ</stp>
        <stp>PctChg</stp>
        <tr r="Q36" s="107"/>
        <tr r="Q345" s="118"/>
        <tr r="Q54" s="117"/>
        <tr r="Q46" s="115"/>
      </tp>
      <tp>
        <v>-0.59</v>
        <stp/>
        <stp>000944.SH</stp>
        <stp>PctChg</stp>
        <tr r="N102" s="128"/>
      </tp>
      <tp>
        <v>-0.26</v>
        <stp/>
        <stp>000974.SH</stp>
        <stp>PctChg</stp>
        <tr r="N2" s="101"/>
        <tr r="N60" s="128"/>
      </tp>
      <tp>
        <v>-0.71000000000000008</v>
        <stp/>
        <stp>000934.SH</stp>
        <stp>PctChg</stp>
        <tr r="N3" s="128"/>
      </tp>
      <tp>
        <v>5.19</v>
        <stp/>
        <stp>600884.SH</stp>
        <stp>PctChg</stp>
        <tr r="Q83" s="108"/>
      </tp>
      <tp>
        <v>-0.52</v>
        <stp/>
        <stp>600894.SH</stp>
        <stp>PctChg</stp>
        <tr r="Q97" s="104"/>
      </tp>
      <tp>
        <v>2.7600000000000002</v>
        <stp/>
        <stp>600804.SH</stp>
        <stp>PctChg</stp>
        <tr r="Q104" s="115"/>
      </tp>
      <tp>
        <v>0.17</v>
        <stp/>
        <stp>150331.SZ</stp>
        <stp>PctChg</stp>
        <tr r="D28" s="128"/>
        <tr r="D5" s="117"/>
      </tp>
      <tp>
        <v>-0.16</v>
        <stp/>
        <stp>150321.SZ</stp>
        <stp>PctChg</stp>
        <tr r="D3" s="114"/>
        <tr r="D107" s="128"/>
      </tp>
      <tp>
        <v>1.22</v>
        <stp/>
        <stp>150311.SZ</stp>
        <stp>PctChg</stp>
        <tr r="D24" s="128"/>
      </tp>
      <tp>
        <v>0</v>
        <stp/>
        <stp>150301.SZ</stp>
        <stp>PctChg</stp>
        <tr r="D5" s="100"/>
        <tr r="D57" s="128"/>
      </tp>
      <tp>
        <v>-0.88</v>
        <stp/>
        <stp>300324.SZ</stp>
        <stp>PctChg</stp>
        <tr r="Q505" s="118"/>
      </tp>
      <tp>
        <v>0.37</v>
        <stp/>
        <stp>150291.SZ</stp>
        <stp>PctChg</stp>
        <tr r="D4" s="99"/>
        <tr r="D92" s="128"/>
      </tp>
      <tp>
        <v>-0.55000000000000004</v>
        <stp/>
        <stp>150281.SZ</stp>
        <stp>PctChg</stp>
        <tr r="D3" s="128"/>
      </tp>
      <tp>
        <v>0.49</v>
        <stp/>
        <stp>150271.SZ</stp>
        <stp>PctChg</stp>
        <tr r="D3" s="110"/>
        <tr r="D81" s="128"/>
      </tp>
      <tp>
        <v>0.64</v>
        <stp/>
        <stp>150261.SZ</stp>
        <stp>PctChg</stp>
        <tr r="D51" s="128"/>
        <tr r="D5" s="110"/>
      </tp>
      <tp>
        <v>0.27</v>
        <stp/>
        <stp>300244.SZ</stp>
        <stp>PctChg</stp>
        <tr r="Q490" s="118"/>
        <tr r="R54" s="102"/>
      </tp>
      <tp>
        <v>0.49</v>
        <stp/>
        <stp>150251.SZ</stp>
        <stp>PctChg</stp>
        <tr r="D2" s="114"/>
        <tr r="D52" s="128"/>
      </tp>
      <tp>
        <v>1.56</v>
        <stp/>
        <stp>300274.SZ</stp>
        <stp>PctChg</stp>
        <tr r="Q497" s="118"/>
        <tr r="R58" s="102"/>
      </tp>
      <tp>
        <v>0.49</v>
        <stp/>
        <stp>150241.SZ</stp>
        <stp>PctChg</stp>
        <tr r="D3" s="99"/>
        <tr r="D34" s="128"/>
      </tp>
      <tp>
        <v>0.86</v>
        <stp/>
        <stp>150231.SZ</stp>
        <stp>PctChg</stp>
        <tr r="D19" s="128"/>
      </tp>
      <tp>
        <v>0.41000000000000003</v>
        <stp/>
        <stp>150221.SZ</stp>
        <stp>PctChg</stp>
        <tr r="D5" s="107"/>
        <tr r="D98" s="128"/>
      </tp>
      <tp>
        <v>0.57000000000000006</v>
        <stp/>
        <stp>150211.SZ</stp>
        <stp>PctChg</stp>
        <tr r="D2" s="108"/>
        <tr r="D97" s="128"/>
      </tp>
      <tp>
        <v>-0.8</v>
        <stp/>
        <stp>150201.SZ</stp>
        <stp>PctChg</stp>
        <tr r="K3" s="100"/>
        <tr r="K73" s="128"/>
      </tp>
      <tp>
        <v>-0.65</v>
        <stp/>
        <stp>300224.SZ</stp>
        <stp>PctChg</stp>
        <tr r="Q58" s="108"/>
      </tp>
      <tp>
        <v>0.45000000000000007</v>
        <stp/>
        <stp>600184.SH</stp>
        <stp>PctChg</stp>
        <tr r="Q47" s="107"/>
      </tp>
      <tp>
        <v>3.64</v>
        <stp/>
        <stp>600114.SH</stp>
        <stp>PctChg</stp>
        <tr r="Q63" s="108"/>
      </tp>
      <tp>
        <v>0.89</v>
        <stp/>
        <stp>150191.SZ</stp>
        <stp>PctChg</stp>
        <tr r="K46" s="128"/>
      </tp>
      <tp>
        <v>0.77</v>
        <stp/>
        <stp>150181.SZ</stp>
        <stp>PctChg</stp>
        <tr r="D2" s="107"/>
        <tr r="D111" s="128"/>
      </tp>
      <tp>
        <v>0.29000000000000004</v>
        <stp/>
        <stp>150171.SZ</stp>
        <stp>PctChg</stp>
        <tr r="D2" s="100"/>
        <tr r="D74" s="128"/>
      </tp>
      <tp>
        <v>-1.32</v>
        <stp/>
        <stp>300144.SZ</stp>
        <stp>PctChg</stp>
        <tr r="R43" s="102"/>
        <tr r="Q463" s="118"/>
      </tp>
      <tp>
        <v>-2.08</v>
        <stp/>
        <stp>150151.SZ</stp>
        <stp>PctChg</stp>
        <tr r="K3" s="113"/>
        <tr r="K35" s="128"/>
      </tp>
      <tp>
        <v>-1.25</v>
        <stp/>
        <stp>150131.SZ</stp>
        <stp>PctChg</stp>
        <tr r="K2" s="110"/>
        <tr r="K79" s="128"/>
      </tp>
      <tp>
        <v>0.19</v>
        <stp/>
        <stp>150121.SZ</stp>
        <stp>PctChg</stp>
        <tr r="D18" s="128"/>
      </tp>
      <tp>
        <v>0.96000000000000008</v>
        <stp/>
        <stp>300104.SZ</stp>
        <stp>PctChg</stp>
        <tr r="R37" s="102"/>
        <tr r="Q452" s="118"/>
        <tr r="Q68" s="115"/>
      </tp>
      <tp>
        <v>-0.55999999999999994</v>
        <stp/>
        <stp>300134.SZ</stp>
        <stp>PctChg</stp>
        <tr r="Q55" s="108"/>
        <tr r="R41" s="102"/>
        <tr r="Q459" s="118"/>
      </tp>
      <tp>
        <v>-1.2</v>
        <stp/>
        <stp>150101.SZ</stp>
        <stp>PctChg</stp>
        <tr r="K4" s="113"/>
        <tr r="K45" s="128"/>
      </tp>
      <tp>
        <v>0.21000000000000002</v>
        <stp/>
        <stp>300124.SZ</stp>
        <stp>PctChg</stp>
        <tr r="Q53" s="108"/>
        <tr r="R39" s="102"/>
        <tr r="Q457" s="118"/>
      </tp>
      <tp>
        <v>10.050000000000001</v>
        <stp/>
        <stp>600084.SH</stp>
        <stp>PctChg</stp>
        <tr r="Q24" s="111"/>
      </tp>
      <tp>
        <v>-2.3800000000000003</v>
        <stp/>
        <stp>600094.SH</stp>
        <stp>PctChg</stp>
        <tr r="Q38" s="112"/>
      </tp>
      <tp>
        <v>0.4</v>
        <stp/>
        <stp>600064.SH</stp>
        <stp>PctChg</stp>
        <tr r="Q36" s="112"/>
      </tp>
      <tp>
        <v>0.73</v>
        <stp/>
        <stp>600074.SH</stp>
        <stp>PctChg</stp>
        <tr r="Q93" s="117"/>
      </tp>
      <tp>
        <v>9.0000000000000011E-2</v>
        <stp/>
        <stp>150091.SZ</stp>
        <stp>PctChg</stp>
        <tr r="K36" s="128"/>
      </tp>
      <tp>
        <v>0.68</v>
        <stp/>
        <stp>150051.SZ</stp>
        <stp>PctChg</stp>
        <tr r="D6" s="118"/>
        <tr r="D61" s="128"/>
      </tp>
      <tp>
        <v>0.38</v>
        <stp/>
        <stp>300074.SZ</stp>
        <stp>PctChg</stp>
        <tr r="Q444" s="118"/>
      </tp>
      <tp>
        <v>-0.93</v>
        <stp/>
        <stp>150031.SZ</stp>
        <stp>PctChg</stp>
        <tr r="K62" s="128"/>
      </tp>
      <tp>
        <v>-0.91</v>
        <stp/>
        <stp>300014.SZ</stp>
        <stp>PctChg</stp>
        <tr r="Q50" s="108"/>
        <tr r="Q67" s="117"/>
      </tp>
      <tp>
        <v>0.65</v>
        <stp/>
        <stp>300034.SZ</stp>
        <stp>PctChg</stp>
        <tr r="Q433" s="118"/>
      </tp>
      <tp>
        <v>-0.36000000000000004</v>
        <stp/>
        <stp>300024.SZ</stp>
        <stp>PctChg</stp>
        <tr r="R20" s="102"/>
        <tr r="Q428" s="118"/>
      </tp>
      <tp>
        <v>4.6700000000000008</v>
        <stp/>
        <stp>600704.SH</stp>
        <stp>PctChg</stp>
        <tr r="Q83" s="104"/>
      </tp>
      <tp>
        <v>3.9800000000000004</v>
        <stp/>
        <stp>600714.SH</stp>
        <stp>PctChg</stp>
        <tr r="Q31" s="114"/>
      </tp>
      <tp>
        <v>-0.41000000000000003</v>
        <stp/>
        <stp>600754.SH</stp>
        <stp>PctChg</stp>
        <tr r="Q85" s="104"/>
      </tp>
      <tp>
        <v>-6.0000000000000005E-2</v>
        <stp/>
        <stp>600584.SH</stp>
        <stp>PctChg</stp>
        <tr r="Q102" s="117"/>
      </tp>
      <tp>
        <v>0.22</v>
        <stp/>
        <stp>000554.SZ</stp>
        <stp>PctChg</stp>
        <tr r="Q74" s="118"/>
      </tp>
      <tp>
        <v>-0.82000000000000006</v>
        <stp/>
        <stp>603005.SH</stp>
        <stp>PctChg</stp>
        <tr r="Q110" s="117"/>
      </tp>
      <tp>
        <v>-1.31</v>
        <stp/>
        <stp>603555.SH</stp>
        <stp>PctChg</stp>
        <tr r="Q111" s="115"/>
      </tp>
      <tp>
        <v>-0.85000000000000009</v>
        <stp/>
        <stp>002385.SZ</stp>
        <stp>PctChg</stp>
        <tr r="Q336" s="118"/>
        <tr r="Q43" s="115"/>
      </tp>
      <tp>
        <v>0.17</v>
        <stp/>
        <stp>002375.SZ</stp>
        <stp>PctChg</stp>
        <tr r="Q333" s="118"/>
        <tr r="Q42" s="115"/>
      </tp>
      <tp>
        <v>2.36</v>
        <stp/>
        <stp>002325.SZ</stp>
        <stp>PctChg</stp>
        <tr r="Q39" s="115"/>
      </tp>
      <tp>
        <v>9.0000000000000011E-2</v>
        <stp/>
        <stp>002335.SZ</stp>
        <stp>PctChg</stp>
        <tr r="Q34" s="108"/>
      </tp>
      <tp>
        <v>-0.89</v>
        <stp/>
        <stp>002285.SZ</stp>
        <stp>PctChg</stp>
        <tr r="Q307" s="118"/>
        <tr r="Q34" s="112"/>
        <tr r="Q37" s="115"/>
      </tp>
      <tp>
        <v>0.38</v>
        <stp/>
        <stp>002215.SZ</stp>
        <stp>PctChg</stp>
        <tr r="Q279" s="118"/>
        <tr r="Q30" s="115"/>
      </tp>
      <tp>
        <v>2.4500000000000002</v>
        <stp/>
        <stp>002185.SZ</stp>
        <stp>PctChg</stp>
        <tr r="Q272" s="118"/>
        <tr r="Q42" s="117"/>
      </tp>
      <tp>
        <v>0.08</v>
        <stp/>
        <stp>002195.SZ</stp>
        <stp>PctChg</stp>
        <tr r="Q275" s="118"/>
        <tr r="Q29" s="115"/>
      </tp>
      <tp>
        <v>-1.4200000000000002</v>
        <stp/>
        <stp>002155.SZ</stp>
        <stp>PctChg</stp>
        <tr r="Q261" s="118"/>
      </tp>
      <tp>
        <v>0.22</v>
        <stp/>
        <stp>502015.SH</stp>
        <stp>PctChg</stp>
        <tr r="K4" s="105"/>
        <tr r="K100" s="128"/>
      </tp>
      <tp>
        <v>0.71000000000000008</v>
        <stp/>
        <stp>502005.SH</stp>
        <stp>PctChg</stp>
        <tr r="K7" s="107"/>
        <tr r="K54" s="128"/>
      </tp>
      <tp>
        <v>1.54</v>
        <stp/>
        <stp>502025.SH</stp>
        <stp>PctChg</stp>
        <tr r="K48" s="128"/>
      </tp>
      <tp>
        <v>-0.18000000000000002</v>
        <stp/>
        <stp>502055.SH</stp>
        <stp>PctChg</stp>
        <tr r="K7" s="100"/>
      </tp>
      <tp>
        <v>-1.1499999999999999</v>
        <stp/>
        <stp>002085.SZ</stp>
        <stp>PctChg</stp>
        <tr r="Q237" s="118"/>
      </tp>
      <tp>
        <v>0.57000000000000006</v>
        <stp/>
        <stp>002095.SZ</stp>
        <stp>PctChg</stp>
        <tr r="Q241" s="118"/>
      </tp>
      <tp>
        <v>0.47000000000000003</v>
        <stp/>
        <stp>002065.SZ</stp>
        <stp>PctChg</stp>
        <tr r="Q228" s="118"/>
        <tr r="Q22" s="115"/>
      </tp>
      <tp>
        <v>0.78</v>
        <stp/>
        <stp>002075.SZ</stp>
        <stp>PctChg</stp>
        <tr r="Q233" s="118"/>
      </tp>
      <tp>
        <v>0</v>
        <stp/>
        <stp>002055.SZ</stp>
        <stp>PctChg</stp>
        <tr r="Q224" s="118"/>
        <tr r="Q32" s="117"/>
        <tr r="Q21" s="115"/>
      </tp>
      <tp>
        <v>0.24000000000000002</v>
        <stp/>
        <stp>002025.SZ</stp>
        <stp>PctChg</stp>
        <tr r="Q31" s="107"/>
        <tr r="Q212" s="118"/>
        <tr r="Q30" s="117"/>
      </tp>
      <tp>
        <v>0.69000000000000006</v>
        <stp/>
        <stp>002005.SZ</stp>
        <stp>PctChg</stp>
        <tr r="Q201" s="118"/>
        <tr r="Q28" s="117"/>
      </tp>
      <tp>
        <v>0</v>
        <stp/>
        <stp>002745.SZ</stp>
        <stp>PctChg</stp>
        <tr r="Q66" s="117"/>
      </tp>
      <tp>
        <v>1.79</v>
        <stp/>
        <stp>002665.SZ</stp>
        <stp>PctChg</stp>
        <tr r="Q407" s="118"/>
      </tp>
      <tp>
        <v>0.36000000000000004</v>
        <stp/>
        <stp>002625.SZ</stp>
        <stp>PctChg</stp>
        <tr r="Q398" s="118"/>
      </tp>
      <tp>
        <v>-0.13</v>
        <stp/>
        <stp>002635.SZ</stp>
        <stp>PctChg</stp>
        <tr r="Q62" s="117"/>
      </tp>
      <tp>
        <v>0.1</v>
        <stp/>
        <stp>002595.SZ</stp>
        <stp>PctChg</stp>
        <tr r="Q396" s="118"/>
      </tp>
      <tp>
        <v>3.8200000000000003</v>
        <stp/>
        <stp>002555.SZ</stp>
        <stp>PctChg</stp>
        <tr r="Q386" s="118"/>
      </tp>
      <tp>
        <v>-0.55000000000000004</v>
        <stp/>
        <stp>002505.SZ</stp>
        <stp>PctChg</stp>
        <tr r="Q378" s="118"/>
      </tp>
      <tp>
        <v>0</v>
        <stp/>
        <stp>002465.SZ</stp>
        <stp>PctChg</stp>
        <tr r="Q37" s="107"/>
        <tr r="Q363" s="118"/>
      </tp>
      <tp>
        <v>0.26</v>
        <stp/>
        <stp>002475.SZ</stp>
        <stp>PctChg</stp>
        <tr r="Q368" s="118"/>
        <tr r="Q59" s="117"/>
      </tp>
      <tp>
        <v>0.16</v>
        <stp/>
        <stp>002405.SZ</stp>
        <stp>PctChg</stp>
        <tr r="Q341" s="118"/>
        <tr r="Q44" s="115"/>
      </tp>
      <tp>
        <v>2.36</v>
        <stp/>
        <stp>002415.SZ</stp>
        <stp>PctChg</stp>
        <tr r="Q346" s="118"/>
      </tp>
      <tp>
        <v>-0.5</v>
        <stp/>
        <stp>601225.SH</stp>
        <stp>PctChg</stp>
        <tr r="Q41" s="114"/>
      </tp>
      <tp>
        <v>-0.77</v>
        <stp/>
        <stp>601555.SH</stp>
        <stp>PctChg</stp>
        <tr r="Q102" s="104"/>
        <tr r="Q39" s="100"/>
      </tp>
      <tp>
        <v>0.3</v>
        <stp/>
        <stp>000905.SH</stp>
        <stp>PctChg</stp>
        <tr r="N7" s="118"/>
        <tr r="N90" s="128"/>
      </tp>
      <tp>
        <v>-1.08</v>
        <stp/>
        <stp>600975.SH</stp>
        <stp>PctChg</stp>
        <tr r="Q98" s="104"/>
      </tp>
      <tp>
        <v>0</v>
        <stp/>
        <stp>000975.SZ</stp>
        <stp>PctChg</stp>
        <tr r="Q187" s="118"/>
      </tp>
      <tp>
        <v>1.1400000000000001</v>
        <stp/>
        <stp>000905.SZ</stp>
        <stp>PctChg</stp>
        <tr r="Q26" s="105"/>
      </tp>
      <tp>
        <v>2.2999999999999998</v>
        <stp/>
        <stp>000915.SZ</stp>
        <stp>PctChg</stp>
        <tr r="Q171" s="118"/>
      </tp>
      <tp>
        <v>0.25</v>
        <stp/>
        <stp>600885.SH</stp>
        <stp>PctChg</stp>
        <tr r="Q84" s="108"/>
      </tp>
      <tp>
        <v>-1.18</v>
        <stp/>
        <stp>600895.SH</stp>
        <stp>PctChg</stp>
        <tr r="Q57" s="112"/>
      </tp>
      <tp>
        <v>-0.63</v>
        <stp/>
        <stp>600835.SH</stp>
        <stp>PctChg</stp>
        <tr r="Q90" s="104"/>
      </tp>
      <tp>
        <v>-0.62000000000000011</v>
        <stp/>
        <stp>000805.SH</stp>
        <stp>PctChg</stp>
        <tr r="N4" s="113"/>
        <tr r="N45" s="128"/>
      </tp>
      <tp>
        <v>0.69000000000000006</v>
        <stp/>
        <stp>600875.SH</stp>
        <stp>PctChg</stp>
        <tr r="Q94" s="104"/>
        <tr r="Q75" s="105"/>
      </tp>
      <tp>
        <v>1.37</v>
        <stp/>
        <stp>600855.SH</stp>
        <stp>PctChg</stp>
        <tr r="Q58" s="107"/>
      </tp>
      <tp>
        <v>0.2</v>
        <stp/>
        <stp>000895.SZ</stp>
        <stp>PctChg</stp>
        <tr r="Q165" s="118"/>
      </tp>
      <tp>
        <v>0.66</v>
        <stp/>
        <stp>000875.SZ</stp>
        <stp>PctChg</stp>
        <tr r="Q159" s="118"/>
      </tp>
      <tp>
        <v>1.08</v>
        <stp/>
        <stp>000825.SZ</stp>
        <stp>PctChg</stp>
        <tr r="Q147" s="118"/>
      </tp>
      <tp>
        <v>0.59</v>
        <stp/>
        <stp>000835.SZ</stp>
        <stp>PctChg</stp>
        <tr r="Q16" s="114"/>
      </tp>
      <tp>
        <v>-0.88</v>
        <stp/>
        <stp>600395.SH</stp>
        <stp>PctChg</stp>
        <tr r="Q65" s="104"/>
        <tr r="Q27" s="114"/>
      </tp>
      <tp>
        <v>-1.9800000000000002</v>
        <stp/>
        <stp>600325.SH</stp>
        <stp>PctChg</stp>
        <tr r="Q42" s="112"/>
      </tp>
      <tp>
        <v>0.24000000000000002</v>
        <stp/>
        <stp>600335.SH</stp>
        <stp>PctChg</stp>
        <tr r="Q95" s="115"/>
      </tp>
      <tp>
        <v>-1.2100000000000002</v>
        <stp/>
        <stp>150330.SZ</stp>
        <stp>PctChg</stp>
        <tr r="K4" s="101"/>
        <tr r="K93" s="128"/>
      </tp>
      <tp>
        <v>0.1</v>
        <stp/>
        <stp>300315.SZ</stp>
        <stp>PctChg</stp>
        <tr r="Q503" s="118"/>
        <tr r="R61" s="102"/>
        <tr r="Q83" s="115"/>
      </tp>
      <tp>
        <v>-0.4</v>
        <stp/>
        <stp>150310.SZ</stp>
        <stp>PctChg</stp>
        <tr r="K66" s="128"/>
      </tp>
      <tp>
        <v>-1.1000000000000001</v>
        <stp/>
        <stp>150300.SZ</stp>
        <stp>PctChg</stp>
        <tr r="K5" s="99"/>
        <tr r="K94" s="128"/>
      </tp>
      <tp>
        <v>0.1</v>
        <stp/>
        <stp>300295.SZ</stp>
        <stp>PctChg</stp>
        <tr r="Q502" s="118"/>
        <tr r="Q82" s="115"/>
      </tp>
      <tp>
        <v>3.0100000000000002</v>
        <stp/>
        <stp>300285.SZ</stp>
        <stp>PctChg</stp>
        <tr r="Q59" s="108"/>
      </tp>
      <tp>
        <v>-2.72</v>
        <stp/>
        <stp>150290.SZ</stp>
        <stp>PctChg</stp>
        <tr r="K4" s="114"/>
        <tr r="K87" s="128"/>
      </tp>
      <tp>
        <v>-0.62000000000000011</v>
        <stp/>
        <stp>150280.SZ</stp>
        <stp>PctChg</stp>
        <tr r="K63" s="128"/>
      </tp>
      <tp>
        <v>-1.0100000000000002</v>
        <stp/>
        <stp>150270.SZ</stp>
        <stp>PctChg</stp>
        <tr r="K4" s="111"/>
        <tr r="K86" s="128"/>
      </tp>
      <tp>
        <v>-0.44</v>
        <stp/>
        <stp>150260.SZ</stp>
        <stp>PctChg</stp>
        <tr r="K3" s="117"/>
        <tr r="K39" s="128"/>
      </tp>
      <tp>
        <v>-2.2399999999999998</v>
        <stp/>
        <stp>150250.SZ</stp>
        <stp>PctChg</stp>
        <tr r="K5" s="128"/>
      </tp>
      <tp>
        <v>0.25</v>
        <stp/>
        <stp>150230.SZ</stp>
        <stp>PctChg</stp>
        <tr r="K3" s="111"/>
        <tr r="K59" s="128"/>
      </tp>
      <tp>
        <v>-2.16</v>
        <stp/>
        <stp>150220.SZ</stp>
        <stp>PctChg</stp>
        <tr r="K71" s="128"/>
        <tr r="K6" s="110"/>
      </tp>
      <tp>
        <v>-0.72000000000000008</v>
        <stp/>
        <stp>300205.SZ</stp>
        <stp>PctChg</stp>
        <tr r="R50" s="102"/>
        <tr r="Q482" s="118"/>
      </tp>
      <tp>
        <v>0</v>
        <stp/>
        <stp>150210.SZ</stp>
        <stp>PctChg</stp>
        <tr r="K2" s="104"/>
        <tr r="K104" s="128"/>
      </tp>
      <tp>
        <v>0.58000000000000007</v>
        <stp/>
        <stp>150200.SZ</stp>
        <stp>PctChg</stp>
        <tr r="D3" s="100"/>
        <tr r="D73" s="128"/>
      </tp>
      <tp>
        <v>0.42000000000000004</v>
        <stp/>
        <stp>600125.SH</stp>
        <stp>PctChg</stp>
        <tr r="Q53" s="105"/>
      </tp>
      <tp>
        <v>6.61</v>
        <stp/>
        <stp>300185.SZ</stp>
        <stp>PctChg</stp>
        <tr r="Q477" s="118"/>
      </tp>
      <tp>
        <v>0</v>
        <stp/>
        <stp>150190.SZ</stp>
        <stp>PctChg</stp>
        <tr r="D46" s="128"/>
      </tp>
      <tp>
        <v>-1.08</v>
        <stp/>
        <stp>150180.SZ</stp>
        <stp>PctChg</stp>
        <tr r="K40" s="128"/>
      </tp>
      <tp>
        <v>0.58000000000000007</v>
        <stp/>
        <stp>150150.SZ</stp>
        <stp>PctChg</stp>
        <tr r="D3" s="113"/>
        <tr r="D35" s="128"/>
      </tp>
      <tp>
        <v>0.27999999999999997</v>
        <stp/>
        <stp>150130.SZ</stp>
        <stp>PctChg</stp>
        <tr r="D2" s="110"/>
        <tr r="D79" s="128"/>
      </tp>
      <tp>
        <v>2.08</v>
        <stp/>
        <stp>300115.SZ</stp>
        <stp>PctChg</stp>
        <tr r="Q455" s="118"/>
        <tr r="Q73" s="117"/>
      </tp>
      <tp>
        <v>0.39</v>
        <stp/>
        <stp>150100.SZ</stp>
        <stp>PctChg</stp>
        <tr r="D4" s="113"/>
        <tr r="D45" s="128"/>
      </tp>
      <tp>
        <v>0.16</v>
        <stp/>
        <stp>600085.SH</stp>
        <stp>PctChg</stp>
        <tr r="Q52" s="104"/>
      </tp>
      <tp>
        <v>-0.27999999999999997</v>
        <stp/>
        <stp>600015.SH</stp>
        <stp>PctChg</stp>
        <tr r="Q18" s="99"/>
      </tp>
      <tp>
        <v>-0.41000000000000003</v>
        <stp/>
        <stp>300085.SZ</stp>
        <stp>PctChg</stp>
        <tr r="R33" s="102"/>
        <tr r="Q448" s="118"/>
        <tr r="Q67" s="115"/>
      </tp>
      <tp>
        <v>0.29000000000000004</v>
        <stp/>
        <stp>150090.SZ</stp>
        <stp>PctChg</stp>
        <tr r="D36" s="128"/>
      </tp>
      <tp>
        <v>0.48000000000000004</v>
        <stp/>
        <stp>000065.SZ</stp>
        <stp>PctChg</stp>
        <tr r="Q17" s="105"/>
      </tp>
      <tp>
        <v>-0.27999999999999997</v>
        <stp/>
        <stp>300055.SZ</stp>
        <stp>PctChg</stp>
        <tr r="R26" s="102"/>
        <tr r="Q438" s="118"/>
      </tp>
      <tp>
        <v>-0.67</v>
        <stp/>
        <stp>150060.SZ</stp>
        <stp>PctChg</stp>
        <tr r="K102" s="128"/>
      </tp>
      <tp>
        <v>-0.57000000000000006</v>
        <stp/>
        <stp>300045.SZ</stp>
        <stp>PctChg</stp>
        <tr r="Q40" s="107"/>
      </tp>
      <tp>
        <v>0</v>
        <stp/>
        <stp>000045.SZ</stp>
        <stp>PctChg</stp>
        <tr r="Q14" s="117"/>
      </tp>
      <tp>
        <v>-0.18000000000000002</v>
        <stp/>
        <stp>300075.SZ</stp>
        <stp>PctChg</stp>
        <tr r="Q445" s="118"/>
        <tr r="Q66" s="115"/>
      </tp>
      <tp>
        <v>-0.27999999999999997</v>
        <stp/>
        <stp>150030.SZ</stp>
        <stp>PctChg</stp>
        <tr r="D62" s="128"/>
      </tp>
      <tp>
        <v>2.68</v>
        <stp/>
        <stp>300015.SZ</stp>
        <stp>PctChg</stp>
        <tr r="Q425" s="118"/>
        <tr r="Q61" s="115"/>
      </tp>
      <tp>
        <v>-0.18000000000000002</v>
        <stp/>
        <stp>300005.SZ</stp>
        <stp>PctChg</stp>
        <tr r="R16" s="102"/>
        <tr r="Q421" s="118"/>
        <tr r="Q59" s="115"/>
      </tp>
      <tp>
        <v>0.88</v>
        <stp/>
        <stp>600765.SH</stp>
        <stp>PctChg</stp>
        <tr r="Q57" s="107"/>
      </tp>
      <tp>
        <v>-0.41000000000000003</v>
        <stp/>
        <stp>000725.SZ</stp>
        <stp>PctChg</stp>
        <tr r="Q116" s="118"/>
        <tr r="Q23" s="117"/>
      </tp>
      <tp>
        <v>0.3</v>
        <stp/>
        <stp>000735.SZ</stp>
        <stp>PctChg</stp>
        <tr r="Q124" s="118"/>
      </tp>
      <tp>
        <v>0.70000000000000007</v>
        <stp/>
        <stp>600685.SH</stp>
        <stp>PctChg</stp>
        <tr r="Q82" s="104"/>
        <tr r="Q56" s="107"/>
      </tp>
      <tp>
        <v>0.55000000000000004</v>
        <stp/>
        <stp>000685.SZ</stp>
        <stp>PctChg</stp>
        <tr r="Q107" s="118"/>
      </tp>
      <tp>
        <v>0</v>
        <stp/>
        <stp>000625.SZ</stp>
        <stp>PctChg</stp>
        <tr r="Q92" s="118"/>
      </tp>
      <tp>
        <v>0</v>
        <stp/>
        <stp>600545.SH</stp>
        <stp>PctChg</stp>
        <tr r="Q68" s="105"/>
      </tp>
      <tp>
        <v>-0.89</v>
        <stp/>
        <stp>000555.SZ</stp>
        <stp>PctChg</stp>
        <tr r="Q75" s="118"/>
        <tr r="Q14" s="115"/>
      </tp>
      <tp>
        <v>0.42000000000000004</v>
        <stp/>
        <stp>600495.SH</stp>
        <stp>PctChg</stp>
        <tr r="Q65" s="105"/>
      </tp>
      <tp>
        <v>0.68</v>
        <stp/>
        <stp>600425.SH</stp>
        <stp>PctChg</stp>
        <tr r="Q63" s="105"/>
      </tp>
      <tp>
        <v>2.37</v>
        <stp/>
        <stp>600435.SH</stp>
        <stp>PctChg</stp>
        <tr r="Q52" s="107"/>
      </tp>
      <tp>
        <v>0.22999999999999998</v>
        <stp/>
        <stp>600405.SH</stp>
        <stp>PctChg</stp>
        <tr r="Q71" s="108"/>
      </tp>
      <tp>
        <v>0.31000000000000005</v>
        <stp/>
        <stp>000425.SZ</stp>
        <stp>PctChg</stp>
        <tr r="Q17" s="104"/>
        <tr r="Q21" s="105"/>
        <tr r="Q56" s="118"/>
      </tp>
      <tp>
        <v>-1.0100000000000002</v>
        <stp/>
        <stp>000415.SZ</stp>
        <stp>PctChg</stp>
        <tr r="Q53" s="118"/>
      </tp>
      <tp>
        <v>0.26</v>
        <stp/>
        <stp>399993.SZ</stp>
        <stp>PctChg</stp>
        <tr r="N64" s="128"/>
      </tp>
      <tp>
        <v>-2.2600000000000002</v>
        <stp/>
        <stp>399983.SZ</stp>
        <stp>PctChg</stp>
        <tr r="N4" s="112"/>
        <tr r="N65" s="128"/>
        <tr r="M14" s="95"/>
      </tp>
      <tp>
        <v>1</v>
        <stp/>
        <stp>399973.SZ</stp>
        <stp>PctChg</stp>
        <tr r="N4" s="107"/>
        <tr r="N77" s="128"/>
        <tr r="M18" s="125"/>
        <tr r="M26" s="95"/>
      </tp>
      <tp>
        <v>0.21000000000000002</v>
        <stp/>
        <stp>399803.SZ</stp>
        <stp>PctChg</stp>
        <tr r="N56" s="128"/>
        <tr r="M20" s="125"/>
      </tp>
      <tp>
        <v>-1.83</v>
        <stp/>
        <stp>399393.SZ</stp>
        <stp>PctChg</stp>
        <tr r="N2" s="112"/>
        <tr r="N76" s="128"/>
      </tp>
      <tp>
        <v>0.22</v>
        <stp/>
        <stp>399673.SZ</stp>
        <stp>PctChg</stp>
        <tr r="N4" s="102"/>
        <tr r="N103" s="128"/>
      </tp>
      <tp>
        <v>0.32</v>
        <stp/>
        <stp>399992.SZ</stp>
        <stp>PctChg</stp>
        <tr r="N3" s="117"/>
        <tr r="N39" s="128"/>
      </tp>
      <tp>
        <v>0.45000000000000007</v>
        <stp/>
        <stp>399812.SZ</stp>
        <stp>PctChg</stp>
        <tr r="N37" s="128"/>
      </tp>
      <tp>
        <v>3.0000000000000002E-2</v>
        <stp/>
        <stp>399632.SZ</stp>
        <stp>PctChg</stp>
        <tr r="N2" s="128"/>
      </tp>
      <tp>
        <v>0.27999999999999997</v>
        <stp/>
        <stp>399412.SZ</stp>
        <stp>PctChg</stp>
        <tr r="N3" s="108"/>
        <tr r="N43" s="128"/>
        <tr r="M18" s="95"/>
      </tp>
      <tp>
        <v>0.25</v>
        <stp/>
        <stp>399991.SZ</stp>
        <stp>PctChg</stp>
        <tr r="N2" s="105"/>
        <tr r="N3" s="105"/>
        <tr r="N69" s="128"/>
        <tr r="N21" s="128"/>
        <tr r="N29" s="128"/>
        <tr r="M22" s="95"/>
        <tr r="M21" s="125"/>
      </tp>
      <tp>
        <v>0.9900000000000001</v>
        <stp/>
        <stp>399971.SZ</stp>
        <stp>PctChg</stp>
        <tr r="N25" s="128"/>
        <tr r="N53" s="128"/>
        <tr r="M19" s="95"/>
        <tr r="N4" s="115"/>
      </tp>
      <tp>
        <v>0.27</v>
        <stp/>
        <stp>399811.SZ</stp>
        <stp>PctChg</stp>
        <tr r="N19" s="128"/>
      </tp>
      <tp>
        <v>6.9999999999999993E-2</v>
        <stp/>
        <stp>399001.SZ</stp>
        <stp>PctChg</stp>
        <tr r="N4" s="118"/>
        <tr r="M14" s="125"/>
        <tr r="N84" s="128"/>
        <tr r="M20" s="95"/>
      </tp>
      <tp>
        <v>0.21000000000000002</v>
        <stp/>
        <stp>399441.SZ</stp>
        <stp>PctChg</stp>
        <tr r="N3" s="110"/>
        <tr r="N81" s="128"/>
      </tp>
      <tp>
        <v>0.43</v>
        <stp/>
        <stp>603328.SH</stp>
        <stp>PctChg</stp>
        <tr r="Q111" s="117"/>
      </tp>
      <tp>
        <v>-0.80999999999999994</v>
        <stp/>
        <stp>603308.SH</stp>
        <stp>PctChg</stp>
        <tr r="Q98" s="105"/>
      </tp>
      <tp>
        <v>0.2</v>
        <stp/>
        <stp>603198.SH</stp>
        <stp>PctChg</stp>
        <tr r="Q38" s="111"/>
      </tp>
      <tp>
        <v>0.3</v>
        <stp/>
        <stp>603678.SH</stp>
        <stp>PctChg</stp>
        <tr r="Q112" s="117"/>
      </tp>
      <tp>
        <v>-0.48000000000000004</v>
        <stp/>
        <stp>002368.SZ</stp>
        <stp>PctChg</stp>
        <tr r="Q39" s="104"/>
        <tr r="Q330" s="118"/>
      </tp>
      <tp>
        <v>-0.22</v>
        <stp/>
        <stp>002358.SZ</stp>
        <stp>PctChg</stp>
        <tr r="Q36" s="108"/>
        <tr r="Q328" s="118"/>
      </tp>
      <tp>
        <v>0.71000000000000008</v>
        <stp/>
        <stp>002308.SZ</stp>
        <stp>PctChg</stp>
        <tr r="Q315" s="118"/>
        <tr r="Q38" s="115"/>
      </tp>
      <tp>
        <v>0.36000000000000004</v>
        <stp/>
        <stp>002318.SZ</stp>
        <stp>PctChg</stp>
        <tr r="Q321" s="118"/>
      </tp>
      <tp>
        <v>6.69</v>
        <stp/>
        <stp>002288.SZ</stp>
        <stp>PctChg</stp>
        <tr r="Q47" s="117"/>
      </tp>
      <tp>
        <v>0.12000000000000001</v>
        <stp/>
        <stp>002298.SZ</stp>
        <stp>PctChg</stp>
        <tr r="Q310" s="118"/>
      </tp>
      <tp>
        <v>-6.0000000000000005E-2</v>
        <stp/>
        <stp>002268.SZ</stp>
        <stp>PctChg</stp>
        <tr r="Q300" s="118"/>
        <tr r="Q36" s="115"/>
      </tp>
      <tp>
        <v>3.7900000000000005</v>
        <stp/>
        <stp>002168.SZ</stp>
        <stp>PctChg</stp>
        <tr r="Q263" s="118"/>
      </tp>
      <tp>
        <v>0.1</v>
        <stp/>
        <stp>002178.SZ</stp>
        <stp>PctChg</stp>
        <tr r="Q268" s="118"/>
      </tp>
      <tp>
        <v>-0.35000000000000003</v>
        <stp/>
        <stp>002128.SZ</stp>
        <stp>PctChg</stp>
        <tr r="Q249" s="118"/>
        <tr r="Q20" s="114"/>
      </tp>
      <tp>
        <v>-0.27999999999999997</v>
        <stp/>
        <stp>002138.SZ</stp>
        <stp>PctChg</stp>
        <tr r="Q253" s="118"/>
        <tr r="Q37" s="117"/>
      </tp>
      <tp>
        <v>-0.76</v>
        <stp/>
        <stp>002108.SZ</stp>
        <stp>PctChg</stp>
        <tr r="Q26" s="108"/>
        <tr r="Q245" s="118"/>
      </tp>
      <tp>
        <v>-0.73</v>
        <stp/>
        <stp>502008.SH</stp>
        <stp>PctChg</stp>
        <tr r="K4" s="104"/>
        <tr r="K68" s="128"/>
      </tp>
      <tp>
        <v>-1.4500000000000002</v>
        <stp/>
        <stp>502038.SH</stp>
        <stp>PctChg</stp>
        <tr r="K14" s="128"/>
      </tp>
      <tp>
        <v>-2.06</v>
        <stp/>
        <stp>502058.SH</stp>
        <stp>PctChg</stp>
        <tr r="K67" s="128"/>
      </tp>
      <tp>
        <v>0.52</v>
        <stp/>
        <stp>002078.SZ</stp>
        <stp>PctChg</stp>
        <tr r="Q234" s="118"/>
      </tp>
      <tp>
        <v>1.1100000000000001</v>
        <stp/>
        <stp>002048.SZ</stp>
        <stp>PctChg</stp>
        <tr r="Q219" s="118"/>
      </tp>
      <tp>
        <v>-0.27</v>
        <stp/>
        <stp>002028.SZ</stp>
        <stp>PctChg</stp>
        <tr r="Q213" s="118"/>
      </tp>
      <tp>
        <v>0.63</v>
        <stp/>
        <stp>002038.SZ</stp>
        <stp>PctChg</stp>
        <tr r="Q216" s="118"/>
      </tp>
      <tp>
        <v>-0.51</v>
        <stp/>
        <stp>002008.SZ</stp>
        <stp>PctChg</stp>
        <tr r="Q203" s="118"/>
        <tr r="Q29" s="117"/>
      </tp>
      <tp>
        <v>0.86</v>
        <stp/>
        <stp>002018.SZ</stp>
        <stp>PctChg</stp>
        <tr r="Q207" s="118"/>
      </tp>
      <tp>
        <v>-2.31</v>
        <stp/>
        <stp>002738.SZ</stp>
        <stp>PctChg</stp>
        <tr r="Q39" s="105"/>
      </tp>
      <tp>
        <v>0.39</v>
        <stp/>
        <stp>002698.SZ</stp>
        <stp>PctChg</stp>
        <tr r="Q412" s="118"/>
      </tp>
      <tp>
        <v>-1.86</v>
        <stp/>
        <stp>002678.SZ</stp>
        <stp>PctChg</stp>
        <tr r="Q40" s="104"/>
      </tp>
      <tp>
        <v>0.49</v>
        <stp/>
        <stp>002658.SZ</stp>
        <stp>PctChg</stp>
        <tr r="Q405" s="118"/>
      </tp>
      <tp>
        <v>5.12</v>
        <stp/>
        <stp>002638.SZ</stp>
        <stp>PctChg</stp>
        <tr r="Q400" s="118"/>
        <tr r="Q64" s="117"/>
      </tp>
      <tp>
        <v>5.0599999999999996</v>
        <stp/>
        <stp>002618.SZ</stp>
        <stp>PctChg</stp>
        <tr r="Q61" s="117"/>
      </tp>
      <tp>
        <v>0.53</v>
        <stp/>
        <stp>002588.SZ</stp>
        <stp>PctChg</stp>
        <tr r="Q394" s="118"/>
      </tp>
      <tp>
        <v>-0.64</v>
        <stp/>
        <stp>002568.SZ</stp>
        <stp>PctChg</stp>
        <tr r="Q21" s="111"/>
        <tr r="Q389" s="118"/>
      </tp>
      <tp>
        <v>-0.27999999999999997</v>
        <stp/>
        <stp>002508.SZ</stp>
        <stp>PctChg</stp>
        <tr r="Q379" s="118"/>
      </tp>
      <tp>
        <v>0.59</v>
        <stp/>
        <stp>002518.SZ</stp>
        <stp>PctChg</stp>
        <tr r="Q44" s="108"/>
      </tp>
      <tp>
        <v>-0.21000000000000002</v>
        <stp/>
        <stp>002498.SZ</stp>
        <stp>PctChg</stp>
        <tr r="Q375" s="118"/>
      </tp>
      <tp>
        <v>-0.32</v>
        <stp/>
        <stp>002428.SZ</stp>
        <stp>PctChg</stp>
        <tr r="Q351" s="118"/>
      </tp>
      <tp>
        <v>-0.33</v>
        <stp/>
        <stp>002408.SZ</stp>
        <stp>PctChg</stp>
        <tr r="Q343" s="118"/>
      </tp>
      <tp>
        <v>-0.29000000000000004</v>
        <stp/>
        <stp>601988.SH</stp>
        <stp>PctChg</stp>
        <tr r="Q29" s="99"/>
      </tp>
      <tp>
        <v>-1.22</v>
        <stp/>
        <stp>601998.SH</stp>
        <stp>PctChg</stp>
        <tr r="Q30" s="99"/>
      </tp>
      <tp>
        <v>1</v>
        <stp/>
        <stp>601928.SH</stp>
        <stp>PctChg</stp>
        <tr r="Q110" s="104"/>
      </tp>
      <tp>
        <v>0.97</v>
        <stp/>
        <stp>601918.SH</stp>
        <stp>PctChg</stp>
        <tr r="Q109" s="104"/>
      </tp>
      <tp>
        <v>-1.03</v>
        <stp/>
        <stp>601888.SH</stp>
        <stp>PctChg</stp>
        <tr r="Q107" s="104"/>
      </tp>
      <tp>
        <v>-0.84000000000000008</v>
        <stp/>
        <stp>601898.SH</stp>
        <stp>PctChg</stp>
        <tr r="Q108" s="104"/>
        <tr r="Q44" s="114"/>
      </tp>
      <tp>
        <v>-0.32</v>
        <stp/>
        <stp>601808.SH</stp>
        <stp>PctChg</stp>
        <tr r="Q91" s="105"/>
      </tp>
      <tp>
        <v>-1.7000000000000002</v>
        <stp/>
        <stp>601818.SH</stp>
        <stp>PctChg</stp>
        <tr r="Q27" s="99"/>
      </tp>
      <tp>
        <v>0</v>
        <stp/>
        <stp>601398.SH</stp>
        <stp>PctChg</stp>
        <tr r="Q26" s="99"/>
      </tp>
      <tp>
        <v>0</v>
        <stp/>
        <stp>601328.SH</stp>
        <stp>PctChg</stp>
        <tr r="Q100" s="104"/>
        <tr r="Q25" s="99"/>
      </tp>
      <tp>
        <v>-0.63</v>
        <stp/>
        <stp>601288.SH</stp>
        <stp>PctChg</stp>
        <tr r="Q24" s="99"/>
      </tp>
      <tp>
        <v>-0.47000000000000003</v>
        <stp/>
        <stp>601198.SH</stp>
        <stp>PctChg</stp>
        <tr r="Q36" s="100"/>
      </tp>
      <tp>
        <v>0.39</v>
        <stp/>
        <stp>601088.SH</stp>
        <stp>PctChg</stp>
        <tr r="Q39" s="114"/>
      </tp>
      <tp>
        <v>0.26</v>
        <stp/>
        <stp>601098.SH</stp>
        <stp>PctChg</stp>
        <tr r="Q108" s="115"/>
      </tp>
      <tp>
        <v>1</v>
        <stp/>
        <stp>601008.SH</stp>
        <stp>PctChg</stp>
        <tr r="Q78" s="105"/>
      </tp>
      <tp>
        <v>-0.2</v>
        <stp/>
        <stp>601018.SH</stp>
        <stp>PctChg</stp>
        <tr r="Q79" s="105"/>
      </tp>
      <tp>
        <v>-1</v>
        <stp/>
        <stp>601788.SH</stp>
        <stp>PctChg</stp>
        <tr r="Q41" s="100"/>
      </tp>
      <tp>
        <v>-1.1499999999999999</v>
        <stp/>
        <stp>601718.SH</stp>
        <stp>PctChg</stp>
        <tr r="Q105" s="104"/>
      </tp>
      <tp>
        <v>-2.12</v>
        <stp/>
        <stp>601688.SH</stp>
        <stp>PctChg</stp>
        <tr r="Q40" s="100"/>
      </tp>
      <tp>
        <v>1.02</v>
        <stp/>
        <stp>601618.SH</stp>
        <stp>PctChg</stp>
        <tr r="Q85" s="105"/>
      </tp>
      <tp>
        <v>2.33</v>
        <stp/>
        <stp>601668.SH</stp>
        <stp>PctChg</stp>
        <tr r="Q86" s="105"/>
      </tp>
      <tp>
        <v>0.91999999999999993</v>
        <stp/>
        <stp>600998.SH</stp>
        <stp>PctChg</stp>
        <tr r="Q107" s="115"/>
      </tp>
      <tp>
        <v>0.48000000000000004</v>
        <stp/>
        <stp>000998.SH</stp>
        <stp>PctChg</stp>
        <tr r="N2" s="115"/>
        <tr r="N30" s="128"/>
      </tp>
      <tp>
        <v>0.22999999999999998</v>
        <stp/>
        <stp>000958.SH</stp>
        <stp>PctChg</stp>
        <tr r="N36" s="128"/>
        <tr r="N47" s="128"/>
        <tr r="N5" s="102"/>
        <tr r="M16" s="125"/>
        <tr r="M15" s="95"/>
      </tp>
      <tp>
        <v>0.01</v>
        <stp/>
        <stp>000918.SH</stp>
        <stp>PctChg</stp>
        <tr r="N18" s="128"/>
      </tp>
      <tp>
        <v>0.42000000000000004</v>
        <stp/>
        <stp>600978.SH</stp>
        <stp>PctChg</stp>
        <tr r="Q106" s="115"/>
      </tp>
      <tp>
        <v>-0.47000000000000003</v>
        <stp/>
        <stp>600958.SH</stp>
        <stp>PctChg</stp>
        <tr r="Q33" s="100"/>
      </tp>
      <tp>
        <v>-0.78</v>
        <stp/>
        <stp>000988.SZ</stp>
        <stp>PctChg</stp>
        <tr r="Q192" s="118"/>
        <tr r="Q27" s="117"/>
      </tp>
      <tp>
        <v>-0.3</v>
        <stp/>
        <stp>000998.SZ</stp>
        <stp>PctChg</stp>
        <tr r="Q195" s="118"/>
      </tp>
      <tp>
        <v>-0.45999999999999996</v>
        <stp/>
        <stp>000968.SZ</stp>
        <stp>PctChg</stp>
        <tr r="Q18" s="114"/>
      </tp>
      <tp>
        <v>0.41000000000000003</v>
        <stp/>
        <stp>000958.SZ</stp>
        <stp>PctChg</stp>
        <tr r="Q180" s="118"/>
      </tp>
      <tp>
        <v>0</v>
        <stp/>
        <stp>000928.SZ</stp>
        <stp>PctChg</stp>
        <tr r="Q27" s="105"/>
      </tp>
      <tp>
        <v>1.0100000000000002</v>
        <stp/>
        <stp>000938.SZ</stp>
        <stp>PctChg</stp>
        <tr r="Q178" s="118"/>
      </tp>
      <tp>
        <v>0.05</v>
        <stp/>
        <stp>000808.SH</stp>
        <stp>PctChg</stp>
        <tr r="N4" s="110"/>
        <tr r="N42" s="128"/>
        <tr r="M16" s="95"/>
      </tp>
      <tp>
        <v>-0.1</v>
        <stp/>
        <stp>000828.SH</stp>
        <stp>PctChg</stp>
        <tr r="N105" s="128"/>
      </tp>
      <tp>
        <v>-1.8000000000000003</v>
        <stp/>
        <stp>600848.SH</stp>
        <stp>PctChg</stp>
        <tr r="Q92" s="104"/>
      </tp>
      <tp>
        <v>-0.45000000000000007</v>
        <stp/>
        <stp>600858.SH</stp>
        <stp>PctChg</stp>
        <tr r="Q93" s="104"/>
      </tp>
      <tp>
        <v>0.65</v>
        <stp/>
        <stp>000898.SZ</stp>
        <stp>PctChg</stp>
        <tr r="Q167" s="118"/>
      </tp>
      <tp>
        <v>-0.13999999999999999</v>
        <stp/>
        <stp>000868.SZ</stp>
        <stp>PctChg</stp>
        <tr r="Q18" s="108"/>
      </tp>
      <tp>
        <v>-0.98</v>
        <stp/>
        <stp>000878.SZ</stp>
        <stp>PctChg</stp>
        <tr r="Q162" s="118"/>
      </tp>
      <tp>
        <v>0</v>
        <stp/>
        <stp>000848.SZ</stp>
        <stp>PctChg</stp>
        <tr r="Q153" s="118"/>
      </tp>
      <tp>
        <v>0.97</v>
        <stp/>
        <stp>000858.SZ</stp>
        <stp>PctChg</stp>
        <tr r="Q17" s="111"/>
        <tr r="Q155" s="118"/>
      </tp>
      <tp>
        <v>0.72000000000000008</v>
        <stp/>
        <stp>600368.SH</stp>
        <stp>PctChg</stp>
        <tr r="Q61" s="105"/>
      </tp>
      <tp>
        <v>-0.53</v>
        <stp/>
        <stp>600348.SH</stp>
        <stp>PctChg</stp>
        <tr r="Q26" s="114"/>
      </tp>
      <tp>
        <v>-1.31</v>
        <stp/>
        <stp>000338.SZ</stp>
        <stp>PctChg</stp>
        <tr r="Q47" s="118"/>
      </tp>
      <tp>
        <v>-0.76</v>
        <stp/>
        <stp>300328.SZ</stp>
        <stp>PctChg</stp>
        <tr r="Q86" s="117"/>
      </tp>
      <tp>
        <v>-1.3900000000000001</v>
        <stp/>
        <stp>600288.SH</stp>
        <stp>PctChg</stp>
        <tr r="Q98" s="117"/>
      </tp>
      <tp>
        <v>-0.08</v>
        <stp/>
        <stp>600238.SH</stp>
        <stp>PctChg</stp>
        <tr r="Q29" s="111"/>
      </tp>
      <tp>
        <v>-1.32</v>
        <stp/>
        <stp>600208.SH</stp>
        <stp>PctChg</stp>
        <tr r="Q40" s="112"/>
      </tp>
      <tp>
        <v>-0.12000000000000001</v>
        <stp/>
        <stp>300288.SZ</stp>
        <stp>PctChg</stp>
        <tr r="Q500" s="118"/>
        <tr r="Q80" s="115"/>
      </tp>
      <tp>
        <v>2.72</v>
        <stp/>
        <stp>300208.SZ</stp>
        <stp>PctChg</stp>
        <tr r="Q43" s="105"/>
      </tp>
      <tp>
        <v>0.70000000000000007</v>
        <stp/>
        <stp>300238.SZ</stp>
        <stp>PctChg</stp>
        <tr r="Q489" s="118"/>
      </tp>
      <tp>
        <v>0.22999999999999998</v>
        <stp/>
        <stp>300228.SZ</stp>
        <stp>PctChg</stp>
        <tr r="Q487" s="118"/>
      </tp>
      <tp>
        <v>-3.25</v>
        <stp/>
        <stp>600188.SH</stp>
        <stp>PctChg</stp>
        <tr r="Q24" s="114"/>
      </tp>
      <tp>
        <v>0.88</v>
        <stp/>
        <stp>600198.SH</stp>
        <stp>PctChg</stp>
        <tr r="Q58" s="104"/>
      </tp>
      <tp>
        <v>-0.37</v>
        <stp/>
        <stp>600138.SH</stp>
        <stp>PctChg</stp>
        <tr r="Q91" s="115"/>
      </tp>
      <tp>
        <v>0.4</v>
        <stp/>
        <stp>600118.SH</stp>
        <stp>PctChg</stp>
        <tr r="Q54" s="104"/>
        <tr r="Q46" s="107"/>
        <tr r="Q52" s="105"/>
      </tp>
      <tp>
        <v>0.12000000000000001</v>
        <stp/>
        <stp>600158.SH</stp>
        <stp>PctChg</stp>
        <tr r="Q39" s="112"/>
        <tr r="Q92" s="115"/>
      </tp>
      <tp>
        <v>2.68</v>
        <stp/>
        <stp>300198.SZ</stp>
        <stp>PctChg</stp>
        <tr r="Q56" s="108"/>
      </tp>
      <tp>
        <v>-0.05</v>
        <stp/>
        <stp>300178.SZ</stp>
        <stp>PctChg</stp>
        <tr r="R49" s="102"/>
        <tr r="Q474" s="118"/>
        <tr r="Q73" s="115"/>
      </tp>
      <tp>
        <v>-1.4000000000000001</v>
        <stp/>
        <stp>000158.SZ</stp>
        <stp>PctChg</stp>
        <tr r="Q44" s="118"/>
      </tp>
      <tp>
        <v>-0.45999999999999996</v>
        <stp/>
        <stp>300168.SZ</stp>
        <stp>PctChg</stp>
        <tr r="R47" s="102"/>
        <tr r="Q471" s="118"/>
        <tr r="Q72" s="115"/>
      </tp>
      <tp>
        <v>-0.76</v>
        <stp/>
        <stp>300128.SZ</stp>
        <stp>PctChg</stp>
        <tr r="Q74" s="117"/>
      </tp>
      <tp>
        <v>-0.2</v>
        <stp/>
        <stp>600028.SH</stp>
        <stp>PctChg</stp>
        <tr r="Q48" s="105"/>
      </tp>
      <tp>
        <v>1.9</v>
        <stp/>
        <stp>600038.SH</stp>
        <stp>PctChg</stp>
        <tr r="Q45" s="107"/>
      </tp>
      <tp>
        <v>-0.24000000000000002</v>
        <stp/>
        <stp>600008.SH</stp>
        <stp>PctChg</stp>
        <tr r="Q44" s="104"/>
      </tp>
      <tp>
        <v>-0.19</v>
        <stp/>
        <stp>600018.SH</stp>
        <stp>PctChg</stp>
        <tr r="Q46" s="104"/>
        <tr r="Q46" s="105"/>
      </tp>
      <tp>
        <v>0.98</v>
        <stp/>
        <stp>600068.SH</stp>
        <stp>PctChg</stp>
        <tr r="Q50" s="105"/>
      </tp>
      <tp>
        <v>-1.79</v>
        <stp/>
        <stp>600048.SH</stp>
        <stp>PctChg</stp>
        <tr r="Q35" s="112"/>
      </tp>
      <tp>
        <v>-0.34</v>
        <stp/>
        <stp>300088.SZ</stp>
        <stp>PctChg</stp>
        <tr r="R34" s="102"/>
        <tr r="Q449" s="118"/>
        <tr r="Q72" s="117"/>
      </tp>
      <tp>
        <v>-1.7400000000000002</v>
        <stp/>
        <stp>000088.SZ</stp>
        <stp>PctChg</stp>
        <tr r="Q18" s="105"/>
        <tr r="Q36" s="118"/>
      </tp>
      <tp>
        <v>-1.34</v>
        <stp/>
        <stp>300058.SZ</stp>
        <stp>PctChg</stp>
        <tr r="R27" s="102"/>
        <tr r="Q439" s="118"/>
      </tp>
      <tp>
        <v>-0.13999999999999999</v>
        <stp/>
        <stp>000078.SZ</stp>
        <stp>PctChg</stp>
        <tr r="Q35" s="118"/>
      </tp>
      <tp>
        <v>-0.37</v>
        <stp/>
        <stp>300078.SZ</stp>
        <stp>PctChg</stp>
        <tr r="Q71" s="117"/>
      </tp>
      <tp>
        <v>-0.68</v>
        <stp/>
        <stp>300068.SZ</stp>
        <stp>PctChg</stp>
        <tr r="Q441" s="118"/>
      </tp>
      <tp>
        <v>-0.4</v>
        <stp/>
        <stp>000028.SZ</stp>
        <stp>PctChg</stp>
        <tr r="Q14" s="104"/>
        <tr r="Q23" s="118"/>
      </tp>
      <tp>
        <v>0.2</v>
        <stp/>
        <stp>300028.SZ</stp>
        <stp>PctChg</stp>
        <tr r="Q63" s="115"/>
      </tp>
      <tp>
        <v>0</v>
        <stp/>
        <stp>600798.SH</stp>
        <stp>PctChg</stp>
        <tr r="Q73" s="105"/>
      </tp>
      <tp>
        <v>0.97</v>
        <stp/>
        <stp>600728.SH</stp>
        <stp>PctChg</stp>
        <tr r="Q103" s="115"/>
      </tp>
      <tp>
        <v>0.45000000000000007</v>
        <stp/>
        <stp>600718.SH</stp>
        <stp>PctChg</stp>
        <tr r="Q102" s="115"/>
      </tp>
      <tp>
        <v>-1.55</v>
        <stp/>
        <stp>600748.SH</stp>
        <stp>PctChg</stp>
        <tr r="Q54" s="112"/>
      </tp>
      <tp>
        <v>4.7</v>
        <stp/>
        <stp>000768.SZ</stp>
        <stp>PctChg</stp>
        <tr r="Q27" s="104"/>
        <tr r="Q27" s="107"/>
        <tr r="Q133" s="118"/>
      </tp>
      <tp>
        <v>-0.78</v>
        <stp/>
        <stp>000778.SZ</stp>
        <stp>PctChg</stp>
        <tr r="Q28" s="104"/>
        <tr r="Q136" s="118"/>
      </tp>
      <tp>
        <v>1.9800000000000002</v>
        <stp/>
        <stp>000748.SZ</stp>
        <stp>PctChg</stp>
        <tr r="Q127" s="118"/>
      </tp>
      <tp>
        <v>-1.71</v>
        <stp/>
        <stp>000758.SZ</stp>
        <stp>PctChg</stp>
        <tr r="Q26" s="104"/>
        <tr r="Q130" s="118"/>
      </tp>
      <tp>
        <v>-1.2</v>
        <stp/>
        <stp>000728.SZ</stp>
        <stp>PctChg</stp>
        <tr r="Q24" s="104"/>
        <tr r="Q21" s="100"/>
        <tr r="Q119" s="118"/>
      </tp>
      <tp>
        <v>1.9</v>
        <stp/>
        <stp>000738.SZ</stp>
        <stp>PctChg</stp>
        <tr r="Q26" s="107"/>
        <tr r="Q125" s="118"/>
      </tp>
      <tp>
        <v>-1.23</v>
        <stp/>
        <stp>000718.SZ</stp>
        <stp>PctChg</stp>
        <tr r="Q115" s="118"/>
        <tr r="Q24" s="112"/>
      </tp>
      <tp>
        <v>-1.5000000000000002</v>
        <stp/>
        <stp>600648.SH</stp>
        <stp>PctChg</stp>
        <tr r="Q80" s="104"/>
      </tp>
      <tp>
        <v>0.51</v>
        <stp/>
        <stp>600588.SH</stp>
        <stp>PctChg</stp>
        <tr r="Q99" s="115"/>
      </tp>
      <tp>
        <v>1.83</v>
        <stp/>
        <stp>600528.SH</stp>
        <stp>PctChg</stp>
        <tr r="Q67" s="105"/>
      </tp>
      <tp>
        <v>-0.88</v>
        <stp/>
        <stp>600508.SH</stp>
        <stp>PctChg</stp>
        <tr r="Q30" s="114"/>
      </tp>
      <tp>
        <v>0</v>
        <stp/>
        <stp>000598.SZ</stp>
        <stp>PctChg</stp>
        <tr r="Q86" s="118"/>
      </tp>
      <tp>
        <v>-0.44</v>
        <stp/>
        <stp>000568.SZ</stp>
        <stp>PctChg</stp>
        <tr r="Q21" s="104"/>
        <tr r="Q13" s="111"/>
        <tr r="Q80" s="118"/>
      </tp>
      <tp>
        <v>-0.38</v>
        <stp/>
        <stp>000558.SZ</stp>
        <stp>PctChg</stp>
        <tr r="Q76" s="118"/>
        <tr r="Q15" s="115"/>
      </tp>
      <tp>
        <v>-0.71000000000000008</v>
        <stp/>
        <stp>000528.SZ</stp>
        <stp>PctChg</stp>
        <tr r="Q20" s="104"/>
        <tr r="Q66" s="118"/>
      </tp>
      <tp>
        <v>0</v>
        <stp/>
        <stp>000538.SZ</stp>
        <stp>PctChg</stp>
        <tr r="Q67" s="118"/>
      </tp>
      <tp>
        <v>0.15</v>
        <stp/>
        <stp>000518.SZ</stp>
        <stp>PctChg</stp>
        <tr r="Q64" s="118"/>
      </tp>
      <tp>
        <v>-0.67</v>
        <stp/>
        <stp>600428.SH</stp>
        <stp>PctChg</stp>
        <tr r="Q64" s="105"/>
      </tp>
      <tp>
        <v>-0.41000000000000003</v>
        <stp/>
        <stp>600418.SH</stp>
        <stp>PctChg</stp>
        <tr r="Q68" s="104"/>
      </tp>
      <tp>
        <v>-1.05</v>
        <stp/>
        <stp>600478.SH</stp>
        <stp>PctChg</stp>
        <tr r="Q72" s="108"/>
      </tp>
      <tp>
        <v>-0.39</v>
        <stp/>
        <stp>300498.SZ</stp>
        <stp>PctChg</stp>
        <tr r="Q515" s="118"/>
      </tp>
      <tp>
        <v>-0.97</v>
        <stp/>
        <stp>000488.SZ</stp>
        <stp>PctChg</stp>
        <tr r="Q57" s="118"/>
      </tp>
      <tp>
        <v>1.37</v>
        <stp/>
        <stp>300458.SZ</stp>
        <stp>PctChg</stp>
        <tr r="Q91" s="117"/>
      </tp>
      <tp>
        <v>0.65</v>
        <stp/>
        <stp>300408.SZ</stp>
        <stp>PctChg</stp>
        <tr r="Q512" s="118"/>
        <tr r="Q88" s="117"/>
      </tp>
      <tp>
        <v>-1.2400000000000002</v>
        <stp/>
        <stp>300438.SZ</stp>
        <stp>PctChg</stp>
        <tr r="Q90" s="117"/>
      </tp>
      <tp>
        <v>-0.94000000000000006</v>
        <stp/>
        <stp>399990.SZ</stp>
        <stp>PctChg</stp>
        <tr r="N2" s="114"/>
        <tr r="N52" s="128"/>
      </tp>
      <tp>
        <v>0.38</v>
        <stp/>
        <stp>399970.SZ</stp>
        <stp>PctChg</stp>
        <tr r="M17" s="125"/>
        <tr r="N12" s="128"/>
        <tr r="N32" s="128"/>
        <tr r="M21" s="95"/>
        <tr r="N3" s="115"/>
      </tp>
      <tp>
        <v>0.54</v>
        <stp/>
        <stp>399810.SZ</stp>
        <stp>PctChg</stp>
        <tr r="N50" s="128"/>
      </tp>
      <tp>
        <v>-0.15</v>
        <stp/>
        <stp>399330.SZ</stp>
        <stp>PctChg</stp>
        <tr r="N2" s="118"/>
        <tr r="M23" s="125"/>
        <tr r="N88" s="128"/>
        <tr r="M17" s="95"/>
      </tp>
      <tp>
        <v>0.6</v>
        <stp/>
        <stp>399610.SZ</stp>
        <stp>PctChg</stp>
        <tr r="N17" s="128"/>
      </tp>
      <tp>
        <v>3.0000000000000002E-2</v>
        <stp/>
        <stp>399550.SZ</stp>
        <stp>PctChg</stp>
        <tr r="N85" s="128"/>
      </tp>
      <tp>
        <v>0.97</v>
        <stp/>
        <stp>399440.SZ</stp>
        <stp>PctChg</stp>
        <tr r="N48" s="128"/>
        <tr r="N49" s="128"/>
        <tr r="N5" s="114"/>
      </tp>
      <tp>
        <v>3.18</v>
        <stp/>
        <stp>603989.SH</stp>
        <stp>PctChg</stp>
        <tr r="Q113" s="117"/>
      </tp>
      <tp>
        <v>-0.67</v>
        <stp/>
        <stp>603969.SH</stp>
        <stp>PctChg</stp>
        <tr r="Q99" s="105"/>
      </tp>
      <tp>
        <v>-0.8</v>
        <stp/>
        <stp>603799.SH</stp>
        <stp>PctChg</stp>
        <tr r="Q88" s="108"/>
      </tp>
      <tp>
        <v>0.72000000000000008</v>
        <stp/>
        <stp>603589.SH</stp>
        <stp>PctChg</stp>
        <tr r="Q39" s="111"/>
      </tp>
      <tp>
        <v>0</v>
        <stp/>
        <stp>002389.SZ</stp>
        <stp>PctChg</stp>
        <tr r="Q38" s="108"/>
        <tr r="Q52" s="117"/>
      </tp>
      <tp>
        <v>-0.47000000000000003</v>
        <stp/>
        <stp>002399.SZ</stp>
        <stp>PctChg</stp>
        <tr r="Q339" s="118"/>
      </tp>
      <tp>
        <v>-0.91</v>
        <stp/>
        <stp>002369.SZ</stp>
        <stp>PctChg</stp>
        <tr r="Q331" s="118"/>
        <tr r="Q49" s="117"/>
      </tp>
      <tp>
        <v>0.76</v>
        <stp/>
        <stp>002339.SZ</stp>
        <stp>PctChg</stp>
        <tr r="Q323" s="118"/>
      </tp>
      <tp>
        <v>-0.17</v>
        <stp/>
        <stp>002309.SZ</stp>
        <stp>PctChg</stp>
        <tr r="Q316" s="118"/>
      </tp>
      <tp>
        <v>0.13999999999999999</v>
        <stp/>
        <stp>002299.SZ</stp>
        <stp>PctChg</stp>
        <tr r="Q311" s="118"/>
      </tp>
      <tp>
        <v>0.22999999999999998</v>
        <stp/>
        <stp>002269.SZ</stp>
        <stp>PctChg</stp>
        <tr r="Q301" s="118"/>
      </tp>
      <tp>
        <v>0.18000000000000002</v>
        <stp/>
        <stp>002249.SZ</stp>
        <stp>PctChg</stp>
        <tr r="Q30" s="108"/>
        <tr r="Q293" s="118"/>
      </tp>
      <tp>
        <v>-0.72000000000000008</v>
        <stp/>
        <stp>002229.SZ</stp>
        <stp>PctChg</stp>
        <tr r="Q284" s="118"/>
      </tp>
      <tp>
        <v>-0.84000000000000008</v>
        <stp/>
        <stp>002219.SZ</stp>
        <stp>PctChg</stp>
        <tr r="Q281" s="118"/>
      </tp>
      <tp>
        <v>0.16</v>
        <stp/>
        <stp>002179.SZ</stp>
        <stp>PctChg</stp>
        <tr r="Q34" s="107"/>
        <tr r="Q28" s="108"/>
        <tr r="Q269" s="118"/>
        <tr r="Q40" s="117"/>
      </tp>
      <tp>
        <v>0</v>
        <stp/>
        <stp>002129.SZ</stp>
        <stp>PctChg</stp>
        <tr r="Q250" s="118"/>
        <tr r="Q36" s="117"/>
      </tp>
      <tp>
        <v>0.49</v>
        <stp/>
        <stp>502049.SH</stp>
        <stp>PctChg</stp>
        <tr r="D15" s="128"/>
      </tp>
      <tp>
        <v>-0.05</v>
        <stp/>
        <stp>002089.SZ</stp>
        <stp>PctChg</stp>
        <tr r="Q238" s="118"/>
      </tp>
      <tp>
        <v>-0.47000000000000003</v>
        <stp/>
        <stp>002099.SZ</stp>
        <stp>PctChg</stp>
        <tr r="Q242" s="118"/>
      </tp>
      <tp>
        <v>0.85000000000000009</v>
        <stp/>
        <stp>002079.SZ</stp>
        <stp>PctChg</stp>
        <tr r="Q235" s="118"/>
        <tr r="Q34" s="117"/>
      </tp>
      <tp>
        <v>1.1499999999999999</v>
        <stp/>
        <stp>002049.SZ</stp>
        <stp>PctChg</stp>
        <tr r="Q220" s="118"/>
        <tr r="Q31" s="117"/>
        <tr r="Q20" s="115"/>
      </tp>
      <tp>
        <v>1.1600000000000001</v>
        <stp/>
        <stp>002029.SZ</stp>
        <stp>PctChg</stp>
        <tr r="Q214" s="118"/>
      </tp>
      <tp>
        <v>-0.31000000000000005</v>
        <stp/>
        <stp>002009.SZ</stp>
        <stp>PctChg</stp>
        <tr r="Q204" s="118"/>
      </tp>
      <tp>
        <v>-0.77</v>
        <stp/>
        <stp>002019.SZ</stp>
        <stp>PctChg</stp>
        <tr r="Q208" s="118"/>
      </tp>
      <tp>
        <v>5.3100000000000005</v>
        <stp/>
        <stp>002739.SZ</stp>
        <stp>PctChg</stp>
        <tr r="Q416" s="118"/>
        <tr r="Q56" s="115"/>
      </tp>
      <tp>
        <v>-0.66</v>
        <stp/>
        <stp>002709.SZ</stp>
        <stp>PctChg</stp>
        <tr r="Q48" s="108"/>
      </tp>
      <tp>
        <v>-3.0000000000000002E-2</v>
        <stp/>
        <stp>002649.SZ</stp>
        <stp>PctChg</stp>
        <tr r="Q402" s="118"/>
      </tp>
      <tp>
        <v>0.05</v>
        <stp/>
        <stp>002519.SZ</stp>
        <stp>PctChg</stp>
        <tr r="Q38" s="107"/>
      </tp>
      <tp>
        <v>2.67</v>
        <stp/>
        <stp>002489.SZ</stp>
        <stp>PctChg</stp>
        <tr r="Q372" s="118"/>
      </tp>
      <tp>
        <v>0.69000000000000006</v>
        <stp/>
        <stp>002449.SZ</stp>
        <stp>PctChg</stp>
        <tr r="Q56" s="117"/>
      </tp>
      <tp>
        <v>0.61</v>
        <stp/>
        <stp>002429.SZ</stp>
        <stp>PctChg</stp>
        <tr r="Q352" s="118"/>
        <tr r="Q47" s="115"/>
      </tp>
      <tp>
        <v>-0.55999999999999994</v>
        <stp/>
        <stp>002439.SZ</stp>
        <stp>PctChg</stp>
        <tr r="Q357" s="118"/>
        <tr r="Q48" s="115"/>
      </tp>
      <tp>
        <v>1.32</v>
        <stp/>
        <stp>601989.SH</stp>
        <stp>PctChg</stp>
        <tr r="Q111" s="104"/>
        <tr r="Q96" s="105"/>
      </tp>
      <tp>
        <v>-0.75000000000000011</v>
        <stp/>
        <stp>601939.SH</stp>
        <stp>PctChg</stp>
        <tr r="Q28" s="99"/>
      </tp>
      <tp>
        <v>-2.0900000000000003</v>
        <stp/>
        <stp>001979.SZ</stp>
        <stp>PctChg</stp>
        <tr r="Q198" s="118"/>
        <tr r="Q31" s="112"/>
      </tp>
      <tp>
        <v>-0.11</v>
        <stp/>
        <stp>601169.SH</stp>
        <stp>PctChg</stp>
        <tr r="Q23" s="99"/>
      </tp>
      <tp>
        <v>0.37</v>
        <stp/>
        <stp>601179.SH</stp>
        <stp>PctChg</stp>
        <tr r="Q82" s="105"/>
      </tp>
      <tp>
        <v>-0.62000000000000011</v>
        <stp/>
        <stp>601099.SH</stp>
        <stp>PctChg</stp>
        <tr r="Q35" s="100"/>
      </tp>
      <tp>
        <v>-1.1900000000000002</v>
        <stp/>
        <stp>601009.SH</stp>
        <stp>PctChg</stp>
        <tr r="Q21" s="99"/>
      </tp>
      <tp>
        <v>0.24000000000000002</v>
        <stp/>
        <stp>601699.SH</stp>
        <stp>PctChg</stp>
        <tr r="Q43" s="114"/>
      </tp>
      <tp>
        <v>-0.31000000000000005</v>
        <stp/>
        <stp>601669.SH</stp>
        <stp>PctChg</stp>
        <tr r="Q103" s="104"/>
        <tr r="Q87" s="105"/>
      </tp>
      <tp>
        <v>-0.80999999999999994</v>
        <stp/>
        <stp>600999.SH</stp>
        <stp>PctChg</stp>
        <tr r="Q34" s="100"/>
      </tp>
      <tp>
        <v>-6.9999999999999993E-2</v>
        <stp/>
        <stp>000979.SH</stp>
        <stp>PctChg</stp>
        <tr r="N6" s="128"/>
      </tp>
      <tp>
        <v>0.38</v>
        <stp/>
        <stp>000999.SZ</stp>
        <stp>PctChg</stp>
        <tr r="Q196" s="118"/>
      </tp>
      <tp>
        <v>1.1199999999999999</v>
        <stp/>
        <stp>000969.SZ</stp>
        <stp>PctChg</stp>
        <tr r="Q184" s="118"/>
      </tp>
      <tp>
        <v>1.43</v>
        <stp/>
        <stp>000979.SZ</stp>
        <stp>PctChg</stp>
        <tr r="Q189" s="118"/>
        <tr r="Q30" s="112"/>
      </tp>
      <tp>
        <v>1.83</v>
        <stp/>
        <stp>000939.SZ</stp>
        <stp>PctChg</stp>
        <tr r="Q179" s="118"/>
      </tp>
      <tp>
        <v>1.7000000000000002</v>
        <stp/>
        <stp>600839.SH</stp>
        <stp>PctChg</stp>
        <tr r="Q91" s="104"/>
        <tr r="Q105" s="115"/>
      </tp>
      <tp>
        <v>-0.37</v>
        <stp/>
        <stp>600809.SH</stp>
        <stp>PctChg</stp>
        <tr r="Q37" s="111"/>
      </tp>
      <tp>
        <v>-1.2</v>
        <stp/>
        <stp>600869.SH</stp>
        <stp>PctChg</stp>
        <tr r="Q82" s="108"/>
      </tp>
      <tp>
        <v>0.41000000000000003</v>
        <stp/>
        <stp>600879.SH</stp>
        <stp>PctChg</stp>
        <tr r="Q96" s="104"/>
        <tr r="Q59" s="107"/>
      </tp>
      <tp>
        <v>0</v>
        <stp/>
        <stp>000869.SZ</stp>
        <stp>PctChg</stp>
        <tr r="Q18" s="111"/>
        <tr r="Q158" s="118"/>
      </tp>
      <tp>
        <v>-0.82000000000000006</v>
        <stp/>
        <stp>000829.SZ</stp>
        <stp>PctChg</stp>
        <tr r="Q149" s="118"/>
      </tp>
      <tp>
        <v>10</v>
        <stp/>
        <stp>000839.SZ</stp>
        <stp>PctChg</stp>
        <tr r="Q17" s="108"/>
        <tr r="Q152" s="118"/>
      </tp>
      <tp>
        <v>0.42000000000000004</v>
        <stp/>
        <stp>600399.SH</stp>
        <stp>PctChg</stp>
        <tr r="Q66" s="104"/>
      </tp>
      <tp>
        <v>-0.52</v>
        <stp/>
        <stp>600369.SH</stp>
        <stp>PctChg</stp>
        <tr r="Q31" s="100"/>
      </tp>
      <tp>
        <v>0</v>
        <stp/>
        <stp>300359.SZ</stp>
        <stp>PctChg</stp>
        <tr r="Q85" s="115"/>
      </tp>
      <tp>
        <v>1.06</v>
        <stp/>
        <stp>300369.SZ</stp>
        <stp>PctChg</stp>
        <tr r="Q511" s="118"/>
        <tr r="Q87" s="115"/>
      </tp>
      <tp>
        <v>4.62</v>
        <stp/>
        <stp>300339.SZ</stp>
        <stp>PctChg</stp>
        <tr r="Q507" s="118"/>
      </tp>
      <tp>
        <v>0.91</v>
        <stp/>
        <stp>600279.SH</stp>
        <stp>PctChg</stp>
        <tr r="Q57" s="105"/>
      </tp>
      <tp>
        <v>-0.08</v>
        <stp/>
        <stp>300269.SZ</stp>
        <stp>PctChg</stp>
        <tr r="Q82" s="117"/>
      </tp>
      <tp>
        <v>0</v>
        <stp/>
        <stp>300219.SZ</stp>
        <stp>PctChg</stp>
        <tr r="Q81" s="117"/>
      </tp>
      <tp>
        <v>0.25</v>
        <stp/>
        <stp>300229.SZ</stp>
        <stp>PctChg</stp>
        <tr r="Q488" s="118"/>
        <tr r="R53" s="102"/>
      </tp>
      <tp>
        <v>-0.68</v>
        <stp/>
        <stp>600199.SH</stp>
        <stp>PctChg</stp>
        <tr r="Q28" s="111"/>
      </tp>
      <tp>
        <v>9.99</v>
        <stp/>
        <stp>600139.SH</stp>
        <stp>PctChg</stp>
        <tr r="Q64" s="108"/>
      </tp>
      <tp>
        <v>-0.5</v>
        <stp/>
        <stp>600109.SH</stp>
        <stp>PctChg</stp>
        <tr r="Q30" s="100"/>
      </tp>
      <tp>
        <v>0.66</v>
        <stp/>
        <stp>300199.SZ</stp>
        <stp>PctChg</stp>
        <tr r="Q479" s="118"/>
      </tp>
      <tp>
        <v>1.25</v>
        <stp/>
        <stp>300159.SZ</stp>
        <stp>PctChg</stp>
        <tr r="Q469" s="118"/>
      </tp>
      <tp>
        <v>6.9999999999999993E-2</v>
        <stp/>
        <stp>300139.SZ</stp>
        <stp>PctChg</stp>
        <tr r="Q77" s="117"/>
      </tp>
      <tp>
        <v>-0.11</v>
        <stp/>
        <stp>600089.SH</stp>
        <stp>PctChg</stp>
        <tr r="Q51" s="105"/>
      </tp>
      <tp>
        <v>0.1</v>
        <stp/>
        <stp>600009.SH</stp>
        <stp>PctChg</stp>
        <tr r="Q45" s="104"/>
      </tp>
      <tp>
        <v>1.04</v>
        <stp/>
        <stp>600059.SH</stp>
        <stp>PctChg</stp>
        <tr r="Q23" s="111"/>
      </tp>
      <tp>
        <v>-0.43</v>
        <stp/>
        <stp>000089.SZ</stp>
        <stp>PctChg</stp>
        <tr r="Q37" s="118"/>
      </tp>
      <tp>
        <v>0.3</v>
        <stp/>
        <stp>000099.SZ</stp>
        <stp>PctChg</stp>
        <tr r="Q39" s="118"/>
      </tp>
      <tp>
        <v>-1.23</v>
        <stp/>
        <stp>000069.SZ</stp>
        <stp>PctChg</stp>
        <tr r="Q34" s="118"/>
      </tp>
      <tp>
        <v>-1.51</v>
        <stp/>
        <stp>300059.SZ</stp>
        <stp>PctChg</stp>
        <tr r="R28" s="102"/>
        <tr r="Q440" s="118"/>
        <tr r="Q65" s="115"/>
      </tp>
      <tp>
        <v>0.26</v>
        <stp/>
        <stp>000049.SZ</stp>
        <stp>PctChg</stp>
        <tr r="Q12" s="108"/>
        <tr r="Q27" s="118"/>
      </tp>
      <tp>
        <v>-0.36000000000000004</v>
        <stp/>
        <stp>300079.SZ</stp>
        <stp>PctChg</stp>
        <tr r="R32" s="102"/>
        <tr r="Q447" s="118"/>
      </tp>
      <tp>
        <v>-0.95</v>
        <stp/>
        <stp>000039.SZ</stp>
        <stp>PctChg</stp>
        <tr r="Q25" s="118"/>
      </tp>
      <tp>
        <v>0.27</v>
        <stp/>
        <stp>000009.SZ</stp>
        <stp>PctChg</stp>
        <tr r="Q11" s="108"/>
        <tr r="Q19" s="118"/>
      </tp>
      <tp>
        <v>0.74</v>
        <stp/>
        <stp>300039.SZ</stp>
        <stp>PctChg</stp>
        <tr r="R23" s="102"/>
        <tr r="Q434" s="118"/>
      </tp>
      <tp>
        <v>-1.31</v>
        <stp/>
        <stp>600759.SH</stp>
        <stp>PctChg</stp>
        <tr r="Q72" s="105"/>
      </tp>
      <tp>
        <v>0</v>
        <stp/>
        <stp>000729.SZ</stp>
        <stp>PctChg</stp>
        <tr r="Q25" s="104"/>
        <tr r="Q15" s="111"/>
        <tr r="Q120" s="118"/>
      </tp>
      <tp>
        <v>-0.49</v>
        <stp/>
        <stp>000739.SZ</stp>
        <stp>PctChg</stp>
        <tr r="Q126" s="118"/>
      </tp>
      <tp>
        <v>4.0100000000000007</v>
        <stp/>
        <stp>000709.SZ</stp>
        <stp>PctChg</stp>
        <tr r="Q113" s="118"/>
      </tp>
      <tp>
        <v>-0.89</v>
        <stp/>
        <stp>600699.SH</stp>
        <stp>PctChg</stp>
        <tr r="Q79" s="108"/>
        <tr r="Q101" s="115"/>
      </tp>
      <tp>
        <v>-3.1300000000000003</v>
        <stp/>
        <stp>600639.SH</stp>
        <stp>PctChg</stp>
        <tr r="Q77" s="104"/>
        <tr r="Q48" s="112"/>
      </tp>
      <tp>
        <v>0</v>
        <stp/>
        <stp>600649.SH</stp>
        <stp>PctChg</stp>
        <tr r="Q49" s="112"/>
      </tp>
      <tp>
        <v>0</v>
        <stp/>
        <stp>000629.SZ</stp>
        <stp>PctChg</stp>
        <tr r="Q94" s="118"/>
      </tp>
      <tp>
        <v>-0.44</v>
        <stp/>
        <stp>600519.SH</stp>
        <stp>PctChg</stp>
        <tr r="Q31" s="111"/>
      </tp>
      <tp>
        <v>0.24000000000000002</v>
        <stp/>
        <stp>600559.SH</stp>
        <stp>PctChg</stp>
        <tr r="Q73" s="104"/>
        <tr r="Q33" s="111"/>
      </tp>
      <tp>
        <v>-0.39</v>
        <stp/>
        <stp>000559.SZ</stp>
        <stp>PctChg</stp>
        <tr r="Q15" s="108"/>
        <tr r="Q77" s="118"/>
      </tp>
      <tp>
        <v>0.37</v>
        <stp/>
        <stp>000539.SZ</stp>
        <stp>PctChg</stp>
        <tr r="Q68" s="118"/>
      </tp>
      <tp>
        <v>0.35000000000000003</v>
        <stp/>
        <stp>000519.SZ</stp>
        <stp>PctChg</stp>
        <tr r="Q65" s="118"/>
      </tp>
      <tp>
        <v>0.05</v>
        <stp/>
        <stp>399997.SZ</stp>
        <stp>PctChg</stp>
        <tr r="N4" s="111"/>
        <tr r="N86" s="128"/>
        <tr r="M27" s="95"/>
      </tp>
      <tp>
        <v>0.43</v>
        <stp/>
        <stp>399987.SZ</stp>
        <stp>PctChg</stp>
        <tr r="N3" s="111"/>
        <tr r="N59" s="128"/>
      </tp>
      <tp>
        <v>0.86</v>
        <stp/>
        <stp>399967.SZ</stp>
        <stp>PctChg</stp>
        <tr r="N3" s="107"/>
        <tr r="N2" s="107"/>
        <tr r="N6" s="107"/>
        <tr r="N7" s="107"/>
        <tr r="N11" s="128"/>
        <tr r="N109" s="128"/>
        <tr r="N54" s="128"/>
        <tr r="N111" s="128"/>
        <tr r="M23" s="95"/>
      </tp>
      <tp>
        <v>0.13</v>
        <stp/>
        <stp>399807.SZ</stp>
        <stp>PctChg</stp>
        <tr r="N108" s="128"/>
        <tr r="N80" s="128"/>
        <tr r="N96" s="128"/>
        <tr r="N7" s="128"/>
        <tr r="M25" s="95"/>
        <tr r="N5" s="105"/>
      </tp>
      <tp>
        <v>-0.57000000000000006</v>
        <stp/>
        <stp>399707.SZ</stp>
        <stp>PctChg</stp>
        <tr r="N2" s="100"/>
        <tr r="N74" s="128"/>
      </tp>
      <tp>
        <v>0.29000000000000004</v>
        <stp/>
        <stp>399996.SZ</stp>
        <stp>PctChg</stp>
        <tr r="N24" s="128"/>
      </tp>
      <tp>
        <v>-0.24000000000000002</v>
        <stp/>
        <stp>399986.SZ</stp>
        <stp>PctChg</stp>
        <tr r="N2" s="99"/>
        <tr r="N4" s="99"/>
        <tr r="N5" s="99"/>
        <tr r="N3" s="99"/>
        <tr r="N92" s="128"/>
        <tr r="N4" s="128"/>
        <tr r="N94" s="128"/>
        <tr r="N82" s="128"/>
        <tr r="N34" s="128"/>
        <tr r="N5" s="128"/>
      </tp>
      <tp>
        <v>0.16</v>
        <stp/>
        <stp>399976.SZ</stp>
        <stp>PctChg</stp>
        <tr r="N2" s="108"/>
        <tr r="N97" s="128"/>
        <tr r="M24" s="95"/>
      </tp>
      <tp>
        <v>-0.31000000000000005</v>
        <stp/>
        <stp>399966.SZ</stp>
        <stp>PctChg</stp>
        <tr r="N3" s="101"/>
        <tr r="N22" s="128"/>
        <tr r="N13" s="128"/>
      </tp>
      <tp>
        <v>0.31000000000000005</v>
        <stp/>
        <stp>399396.SZ</stp>
        <stp>PctChg</stp>
        <tr r="N2" s="111"/>
        <tr r="N41" s="128"/>
      </tp>
      <tp>
        <v>0.32</v>
        <stp/>
        <stp>399006.SZ</stp>
        <stp>PctChg</stp>
        <tr r="N2" s="102"/>
        <tr r="N3" s="102"/>
        <tr r="N26" s="128"/>
        <tr r="N44" s="128"/>
      </tp>
      <tp>
        <v>-0.58000000000000007</v>
        <stp/>
        <stp>399975.SZ</stp>
        <stp>PctChg</stp>
        <tr r="N3" s="100"/>
        <tr r="N5" s="100"/>
        <tr r="N4" s="100"/>
        <tr r="N6" s="100"/>
        <tr r="N7" s="100"/>
        <tr r="N78" s="128"/>
        <tr r="N73" s="128"/>
        <tr r="N55" s="128"/>
        <tr r="N31" s="128"/>
        <tr r="N70" s="128"/>
        <tr r="N57" s="128"/>
      </tp>
      <tp>
        <v>-1.96</v>
        <stp/>
        <stp>399965.SZ</stp>
        <stp>PctChg</stp>
        <tr r="N3" s="112"/>
        <tr r="N38" s="128"/>
      </tp>
      <tp>
        <v>0.29000000000000004</v>
        <stp/>
        <stp>399935.SZ</stp>
        <stp>PctChg</stp>
        <tr r="N40" s="128"/>
      </tp>
      <tp>
        <v>-6.9999999999999993E-2</v>
        <stp/>
        <stp>399805.SZ</stp>
        <stp>PctChg</stp>
        <tr r="N14" s="128"/>
        <tr r="N28" s="128"/>
        <tr r="N9" s="128"/>
        <tr r="N5" s="117"/>
      </tp>
      <tp>
        <v>-0.69000000000000006</v>
        <stp/>
        <stp>399395.SZ</stp>
        <stp>PctChg</stp>
        <tr r="N2" s="113"/>
        <tr r="N83" s="128"/>
      </tp>
      <tp>
        <v>0.34</v>
        <stp/>
        <stp>399005.SZ</stp>
        <stp>PctChg</stp>
        <tr r="N3" s="118"/>
        <tr r="N5" s="118"/>
        <tr r="N95" s="128"/>
        <tr r="N110" s="128"/>
      </tp>
      <tp>
        <v>0.49</v>
        <stp/>
        <stp>150329.SZ</stp>
        <stp>PctChg</stp>
        <tr r="D4" s="101"/>
        <tr r="D93" s="128"/>
      </tp>
      <tp>
        <v>0.58000000000000007</v>
        <stp/>
        <stp>150309.SZ</stp>
        <stp>PctChg</stp>
        <tr r="D66" s="128"/>
      </tp>
      <tp>
        <v>0.27999999999999997</v>
        <stp/>
        <stp>150299.SZ</stp>
        <stp>PctChg</stp>
        <tr r="D5" s="99"/>
        <tr r="D94" s="128"/>
      </tp>
      <tp>
        <v>0.19</v>
        <stp/>
        <stp>150289.SZ</stp>
        <stp>PctChg</stp>
        <tr r="D4" s="114"/>
        <tr r="D87" s="128"/>
      </tp>
      <tp>
        <v>3.5000000000000004</v>
        <stp/>
        <stp>150279.SZ</stp>
        <stp>PctChg</stp>
        <tr r="D63" s="128"/>
      </tp>
      <tp>
        <v>0.78</v>
        <stp/>
        <stp>150269.SZ</stp>
        <stp>PctChg</stp>
        <tr r="D4" s="111"/>
        <tr r="D86" s="128"/>
      </tp>
      <tp>
        <v>0.5</v>
        <stp/>
        <stp>150259.SZ</stp>
        <stp>PctChg</stp>
        <tr r="D3" s="117"/>
        <tr r="D39" s="128"/>
      </tp>
      <tp>
        <v>0</v>
        <stp/>
        <stp>150249.SZ</stp>
        <stp>PctChg</stp>
        <tr r="D5" s="128"/>
      </tp>
      <tp>
        <v>0.58000000000000007</v>
        <stp/>
        <stp>150229.SZ</stp>
        <stp>PctChg</stp>
        <tr r="D3" s="111"/>
        <tr r="D59" s="128"/>
      </tp>
      <tp>
        <v>0.33</v>
        <stp/>
        <stp>150219.SZ</stp>
        <stp>PctChg</stp>
        <tr r="D71" s="128"/>
        <tr r="D6" s="110"/>
      </tp>
      <tp>
        <v>0.39</v>
        <stp/>
        <stp>150209.SZ</stp>
        <stp>PctChg</stp>
        <tr r="D2" s="104"/>
        <tr r="D104" s="128"/>
      </tp>
      <tp>
        <v>0</v>
        <stp/>
        <stp>150199.SZ</stp>
        <stp>PctChg</stp>
        <tr r="K2" s="111"/>
        <tr r="K41" s="128"/>
      </tp>
      <tp>
        <v>0.45999999999999996</v>
        <stp/>
        <stp>150189.SZ</stp>
        <stp>PctChg</stp>
        <tr r="K4" s="121"/>
      </tp>
      <tp>
        <v>0.78</v>
        <stp/>
        <stp>150179.SZ</stp>
        <stp>PctChg</stp>
        <tr r="D40" s="128"/>
      </tp>
      <tp>
        <v>-0.70000000000000007</v>
        <stp/>
        <stp>150149.SZ</stp>
        <stp>PctChg</stp>
        <tr r="K23" s="128"/>
      </tp>
      <tp>
        <v>-2.96</v>
        <stp/>
        <stp>150139.SZ</stp>
        <stp>PctChg</stp>
        <tr r="K89" s="128"/>
      </tp>
      <tp>
        <v>-0.39</v>
        <stp/>
        <stp>150109.SZ</stp>
        <stp>PctChg</stp>
        <tr r="K2" s="128"/>
      </tp>
      <tp>
        <v>1</v>
        <stp/>
        <stp>150059.SZ</stp>
        <stp>PctChg</stp>
        <tr r="D102" s="128"/>
      </tp>
      <tp>
        <v>-0.86</v>
        <stp/>
        <stp>150029.SZ</stp>
        <stp>PctChg</stp>
        <tr r="K7" s="118"/>
      </tp>
      <tp>
        <v>-1.2100000000000002</v>
        <stp/>
        <stp>150019.SZ</stp>
        <stp>PctChg</stp>
        <tr r="K2" s="118"/>
        <tr r="K88" s="128"/>
      </tp>
      <tp>
        <v>0.3</v>
        <stp/>
        <stp>399994.SZ</stp>
        <stp>PctChg</stp>
        <tr r="N66" s="128"/>
      </tp>
      <tp>
        <v>9.0000000000000011E-2</v>
        <stp/>
        <stp>399974.SZ</stp>
        <stp>PctChg</stp>
        <tr r="N3" s="104"/>
        <tr r="N2" s="104"/>
        <tr r="N4" s="104"/>
        <tr r="N68" s="128"/>
        <tr r="N106" s="128"/>
        <tr r="N104" s="128"/>
        <tr r="M22" s="125"/>
      </tp>
      <tp>
        <v>0.45000000000000007</v>
        <stp/>
        <stp>399804.SZ</stp>
        <stp>PctChg</stp>
        <tr r="N2" s="117"/>
        <tr r="N75" s="128"/>
      </tp>
      <tp>
        <v>0.05</v>
        <stp/>
        <stp>399394.SZ</stp>
        <stp>PctChg</stp>
        <tr r="N2" s="110"/>
        <tr r="M15" s="125"/>
        <tr r="N79" s="128"/>
      </tp>
      <tp>
        <v>-0.69000000000000006</v>
        <stp/>
        <stp>150328.SZ</stp>
        <stp>PctChg</stp>
        <tr r="K8" s="128"/>
      </tp>
      <tp>
        <v>-0.8</v>
        <stp/>
        <stp>150318.SZ</stp>
        <stp>PctChg</stp>
        <tr r="K9" s="128"/>
      </tp>
      <tp>
        <v>-0.17</v>
        <stp/>
        <stp>150308.SZ</stp>
        <stp>PctChg</stp>
        <tr r="K2" s="117"/>
        <tr r="K75" s="128"/>
      </tp>
      <tp>
        <v>-0.59</v>
        <stp/>
        <stp>150298.SZ</stp>
        <stp>PctChg</stp>
        <tr r="K91" s="128"/>
      </tp>
      <tp>
        <v>1.43</v>
        <stp/>
        <stp>150288.SZ</stp>
        <stp>PctChg</stp>
        <tr r="K49" s="128"/>
        <tr r="K5" s="114"/>
      </tp>
      <tp>
        <v>1.27</v>
        <stp/>
        <stp>150278.SZ</stp>
        <stp>PctChg</stp>
        <tr r="K96" s="128"/>
        <tr r="K5" s="105"/>
      </tp>
      <tp>
        <v>-3.16</v>
        <stp/>
        <stp>150268.SZ</stp>
        <stp>PctChg</stp>
        <tr r="K4" s="128"/>
      </tp>
      <tp>
        <v>-1.6800000000000002</v>
        <stp/>
        <stp>150258.SZ</stp>
        <stp>PctChg</stp>
        <tr r="K64" s="128"/>
      </tp>
      <tp>
        <v>1.1300000000000001</v>
        <stp/>
        <stp>150248.SZ</stp>
        <stp>PctChg</stp>
        <tr r="K53" s="128"/>
      </tp>
      <tp>
        <v>3.93</v>
        <stp/>
        <stp>150238.SZ</stp>
        <stp>PctChg</stp>
        <tr r="K20" s="128"/>
      </tp>
      <tp>
        <v>-1.7500000000000002</v>
        <stp/>
        <stp>150228.SZ</stp>
        <stp>PctChg</stp>
        <tr r="K2" s="99"/>
        <tr r="K82" s="128"/>
      </tp>
      <tp>
        <v>-1.66</v>
        <stp/>
        <stp>150218.SZ</stp>
        <stp>PctChg</stp>
        <tr r="K3" s="108"/>
        <tr r="K43" s="128"/>
      </tp>
      <tp>
        <v>-1.6199999999999999</v>
        <stp/>
        <stp>150208.SZ</stp>
        <stp>PctChg</stp>
        <tr r="K4" s="112"/>
        <tr r="K65" s="128"/>
      </tp>
      <tp>
        <v>0.18000000000000002</v>
        <stp/>
        <stp>150198.SZ</stp>
        <stp>PctChg</stp>
        <tr r="D2" s="111"/>
        <tr r="D41" s="128"/>
      </tp>
      <tp>
        <v>-1.4000000000000001</v>
        <stp/>
        <stp>150188.SZ</stp>
        <stp>PctChg</stp>
        <tr r="D4" s="121"/>
      </tp>
      <tp>
        <v>-0.70000000000000007</v>
        <stp/>
        <stp>150178.SZ</stp>
        <stp>PctChg</stp>
        <tr r="K3" s="101"/>
        <tr r="K22" s="128"/>
      </tp>
      <tp>
        <v>-1.94</v>
        <stp/>
        <stp>150168.SZ</stp>
        <stp>PctChg</stp>
        <tr r="K101" s="128"/>
      </tp>
      <tp>
        <v>-1.29</v>
        <stp/>
        <stp>150158.SZ</stp>
        <stp>PctChg</stp>
        <tr r="K2" s="101"/>
        <tr r="K60" s="128"/>
      </tp>
      <tp>
        <v>0.58000000000000007</v>
        <stp/>
        <stp>150148.SZ</stp>
        <stp>PctChg</stp>
        <tr r="D23" s="128"/>
      </tp>
      <tp>
        <v>0.19</v>
        <stp/>
        <stp>150138.SZ</stp>
        <stp>PctChg</stp>
        <tr r="D89" s="128"/>
      </tp>
      <tp>
        <v>-4.82</v>
        <stp/>
        <stp>150118.SZ</stp>
        <stp>PctChg</stp>
        <tr r="K2" s="112"/>
        <tr r="K76" s="128"/>
      </tp>
      <tp>
        <v>1.9200000000000002</v>
        <stp/>
        <stp>150108.SZ</stp>
        <stp>PctChg</stp>
        <tr r="D2" s="128"/>
      </tp>
      <tp>
        <v>0.19</v>
        <stp/>
        <stp>150028.SZ</stp>
        <stp>PctChg</stp>
        <tr r="D7" s="118"/>
      </tp>
      <tp>
        <v>0.48000000000000004</v>
        <stp/>
        <stp>150018.SZ</stp>
        <stp>PctChg</stp>
        <tr r="D2" s="118"/>
        <tr r="D88" s="128"/>
      </tp>
      <tp>
        <v>35880132</v>
        <stp/>
        <stp>150171.SZ</stp>
        <stp>Volume</stp>
        <tr r="G2" s="100"/>
        <tr r="G74" s="128"/>
      </tp>
      <tp>
        <v>6035145</v>
        <stp/>
        <stp>150151.SZ</stp>
        <stp>Volume</stp>
        <tr r="L3" s="113"/>
        <tr r="L35" s="128"/>
      </tp>
      <tp>
        <v>320783904</v>
        <stp/>
        <stp>150131.SZ</stp>
        <stp>Volume</stp>
        <tr r="L2" s="110"/>
        <tr r="L79" s="128"/>
      </tp>
      <tp>
        <v>23500</v>
        <stp/>
        <stp>150121.SZ</stp>
        <stp>Volume</stp>
        <tr r="G18" s="128"/>
      </tp>
      <tp>
        <v>4288696</v>
        <stp/>
        <stp>150101.SZ</stp>
        <stp>Volume</stp>
        <tr r="L4" s="113"/>
        <tr r="L45" s="128"/>
      </tp>
      <tp>
        <v>717718</v>
        <stp/>
        <stp>150191.SZ</stp>
        <stp>Volume</stp>
        <tr r="L46" s="128"/>
      </tp>
      <tp>
        <v>43106553</v>
        <stp/>
        <stp>150181.SZ</stp>
        <stp>Volume</stp>
        <tr r="G2" s="107"/>
        <tr r="G111" s="128"/>
      </tp>
      <tp>
        <v>68862197</v>
        <stp/>
        <stp>150051.SZ</stp>
        <stp>Volume</stp>
        <tr r="G6" s="118"/>
        <tr r="G61" s="128"/>
      </tp>
      <tp>
        <v>274160</v>
        <stp/>
        <stp>150031.SZ</stp>
        <stp>Volume</stp>
        <tr r="L62" s="128"/>
      </tp>
      <tp>
        <v>482009</v>
        <stp/>
        <stp>150091.SZ</stp>
        <stp>Volume</stp>
        <tr r="L36" s="128"/>
      </tp>
      <tp>
        <v>8875662</v>
        <stp/>
        <stp>150331.SZ</stp>
        <stp>Volume</stp>
        <tr r="G28" s="128"/>
        <tr r="G5" s="117"/>
      </tp>
      <tp>
        <v>1044700</v>
        <stp/>
        <stp>150321.SZ</stp>
        <stp>Volume</stp>
        <tr r="G3" s="114"/>
        <tr r="G107" s="128"/>
      </tp>
      <tp>
        <v>291832</v>
        <stp/>
        <stp>150311.SZ</stp>
        <stp>Volume</stp>
        <tr r="G24" s="128"/>
      </tp>
      <tp>
        <v>637018</v>
        <stp/>
        <stp>150301.SZ</stp>
        <stp>Volume</stp>
        <tr r="G5" s="100"/>
        <tr r="G57" s="128"/>
      </tp>
      <tp>
        <v>450820</v>
        <stp/>
        <stp>150271.SZ</stp>
        <stp>Volume</stp>
        <tr r="G3" s="110"/>
        <tr r="G81" s="128"/>
      </tp>
      <tp>
        <v>48600</v>
        <stp/>
        <stp>150261.SZ</stp>
        <stp>Volume</stp>
        <tr r="G51" s="128"/>
        <tr r="G5" s="110"/>
      </tp>
      <tp>
        <v>6868881</v>
        <stp/>
        <stp>150251.SZ</stp>
        <stp>Volume</stp>
        <tr r="G2" s="114"/>
        <tr r="G52" s="128"/>
      </tp>
      <tp>
        <v>1154287</v>
        <stp/>
        <stp>150241.SZ</stp>
        <stp>Volume</stp>
        <tr r="G3" s="99"/>
        <tr r="G34" s="128"/>
      </tp>
      <tp>
        <v>87713</v>
        <stp/>
        <stp>150231.SZ</stp>
        <stp>Volume</stp>
        <tr r="G19" s="128"/>
      </tp>
      <tp>
        <v>26824071</v>
        <stp/>
        <stp>150221.SZ</stp>
        <stp>Volume</stp>
        <tr r="G5" s="107"/>
        <tr r="G98" s="128"/>
      </tp>
      <tp>
        <v>13635412</v>
        <stp/>
        <stp>150211.SZ</stp>
        <stp>Volume</stp>
        <tr r="G2" s="108"/>
        <tr r="G97" s="128"/>
      </tp>
      <tp>
        <v>2047644195</v>
        <stp/>
        <stp>150201.SZ</stp>
        <stp>Volume</stp>
        <tr r="L3" s="100"/>
        <tr r="L73" s="128"/>
      </tp>
      <tp>
        <v>1028300</v>
        <stp/>
        <stp>150291.SZ</stp>
        <stp>Volume</stp>
        <tr r="G4" s="99"/>
        <tr r="G92" s="128"/>
      </tp>
      <tp>
        <v>1535966</v>
        <stp/>
        <stp>150281.SZ</stp>
        <stp>Volume</stp>
        <tr r="G3" s="128"/>
      </tp>
      <tp>
        <v>4441788</v>
        <stp/>
        <stp>502014.SH</stp>
        <stp>Volume</stp>
        <tr r="G4" s="105"/>
        <tr r="G100" s="128"/>
      </tp>
      <tp>
        <v>26542801</v>
        <stp/>
        <stp>502004.SH</stp>
        <stp>Volume</stp>
        <tr r="G7" s="107"/>
        <tr r="G54" s="128"/>
      </tp>
      <tp>
        <v>7313600</v>
        <stp/>
        <stp>502024.SH</stp>
        <stp>Volume</stp>
        <tr r="G48" s="128"/>
      </tp>
      <tp>
        <v>1708053</v>
        <stp/>
        <stp>502054.SH</stp>
        <stp>Volume</stp>
        <tr r="G7" s="100"/>
      </tp>
      <tp>
        <v>1460705</v>
        <stp/>
        <stp>150150.SZ</stp>
        <stp>Volume</stp>
        <tr r="G3" s="113"/>
        <tr r="G35" s="128"/>
      </tp>
      <tp>
        <v>181406311</v>
        <stp/>
        <stp>150130.SZ</stp>
        <stp>Volume</stp>
        <tr r="G2" s="110"/>
        <tr r="G79" s="128"/>
      </tp>
      <tp>
        <v>65800</v>
        <stp/>
        <stp>150100.SZ</stp>
        <stp>Volume</stp>
        <tr r="G4" s="113"/>
        <tr r="G45" s="128"/>
      </tp>
      <tp>
        <v>455195</v>
        <stp/>
        <stp>150190.SZ</stp>
        <stp>Volume</stp>
        <tr r="G46" s="128"/>
      </tp>
      <tp>
        <v>5668638</v>
        <stp/>
        <stp>150180.SZ</stp>
        <stp>Volume</stp>
        <tr r="L40" s="128"/>
      </tp>
      <tp>
        <v>1920433</v>
        <stp/>
        <stp>150060.SZ</stp>
        <stp>Volume</stp>
        <tr r="L102" s="128"/>
      </tp>
      <tp>
        <v>130300</v>
        <stp/>
        <stp>150030.SZ</stp>
        <stp>Volume</stp>
        <tr r="G62" s="128"/>
      </tp>
      <tp>
        <v>482872</v>
        <stp/>
        <stp>150090.SZ</stp>
        <stp>Volume</stp>
        <tr r="G36" s="128"/>
      </tp>
      <tp>
        <v>15574875</v>
        <stp/>
        <stp>150330.SZ</stp>
        <stp>Volume</stp>
        <tr r="L4" s="101"/>
        <tr r="L93" s="128"/>
      </tp>
      <tp>
        <v>867980</v>
        <stp/>
        <stp>150310.SZ</stp>
        <stp>Volume</stp>
        <tr r="L66" s="128"/>
      </tp>
      <tp>
        <v>26186014</v>
        <stp/>
        <stp>150300.SZ</stp>
        <stp>Volume</stp>
        <tr r="L5" s="99"/>
        <tr r="L94" s="128"/>
      </tp>
      <tp>
        <v>61397833</v>
        <stp/>
        <stp>150270.SZ</stp>
        <stp>Volume</stp>
        <tr r="L4" s="111"/>
        <tr r="L86" s="128"/>
      </tp>
      <tp>
        <v>452078</v>
        <stp/>
        <stp>150260.SZ</stp>
        <stp>Volume</stp>
        <tr r="L3" s="117"/>
        <tr r="L39" s="128"/>
      </tp>
      <tp>
        <v>2080800</v>
        <stp/>
        <stp>150250.SZ</stp>
        <stp>Volume</stp>
        <tr r="L5" s="128"/>
      </tp>
      <tp>
        <v>15371830</v>
        <stp/>
        <stp>150230.SZ</stp>
        <stp>Volume</stp>
        <tr r="L3" s="111"/>
        <tr r="L59" s="128"/>
      </tp>
      <tp>
        <v>15507026</v>
        <stp/>
        <stp>150220.SZ</stp>
        <stp>Volume</stp>
        <tr r="L71" s="128"/>
        <tr r="L6" s="110"/>
      </tp>
      <tp>
        <v>275462468</v>
        <stp/>
        <stp>150210.SZ</stp>
        <stp>Volume</stp>
        <tr r="L2" s="104"/>
        <tr r="L104" s="128"/>
      </tp>
      <tp>
        <v>356016505</v>
        <stp/>
        <stp>150200.SZ</stp>
        <stp>Volume</stp>
        <tr r="G3" s="100"/>
        <tr r="G73" s="128"/>
      </tp>
      <tp>
        <v>127727340</v>
        <stp/>
        <stp>150290.SZ</stp>
        <stp>Volume</stp>
        <tr r="L4" s="114"/>
        <tr r="L87" s="128"/>
      </tp>
      <tp>
        <v>611410</v>
        <stp/>
        <stp>150280.SZ</stp>
        <stp>Volume</stp>
        <tr r="L63" s="128"/>
      </tp>
      <tp>
        <v>13338505</v>
        <stp/>
        <stp>502015.SH</stp>
        <stp>Volume</stp>
        <tr r="L4" s="105"/>
        <tr r="L100" s="128"/>
      </tp>
      <tp>
        <v>49980537</v>
        <stp/>
        <stp>502005.SH</stp>
        <stp>Volume</stp>
        <tr r="L7" s="107"/>
        <tr r="L54" s="128"/>
      </tp>
      <tp>
        <v>11107200</v>
        <stp/>
        <stp>502025.SH</stp>
        <stp>Volume</stp>
        <tr r="L48" s="128"/>
      </tp>
      <tp>
        <v>18017107</v>
        <stp/>
        <stp>502055.SH</stp>
        <stp>Volume</stp>
        <tr r="L7" s="100"/>
      </tp>
      <tp>
        <v>5138030</v>
        <stp/>
        <stp>150173.SZ</stp>
        <stp>Volume</stp>
        <tr r="G2" s="115"/>
        <tr r="G30" s="128"/>
      </tp>
      <tp>
        <v>382425809</v>
        <stp/>
        <stp>150153.SZ</stp>
        <stp>Volume</stp>
        <tr r="L2" s="102"/>
        <tr r="L44" s="128"/>
      </tp>
      <tp>
        <v>752821</v>
        <stp/>
        <stp>150143.SZ</stp>
        <stp>Volume</stp>
        <tr r="G2" s="121"/>
      </tp>
      <tp>
        <v>776632</v>
        <stp/>
        <stp>150123.SZ</stp>
        <stp>Volume</stp>
        <tr r="G85" s="128"/>
      </tp>
      <tp>
        <v>54235982</v>
        <stp/>
        <stp>150193.SZ</stp>
        <stp>Volume</stp>
        <tr r="L3" s="112"/>
        <tr r="L38" s="128"/>
      </tp>
      <tp>
        <v>49216</v>
        <stp/>
        <stp>150053.SZ</stp>
        <stp>Volume</stp>
        <tr r="G90" s="128"/>
      </tp>
      <tp>
        <v>239410040</v>
        <stp/>
        <stp>150023.SZ</stp>
        <stp>Volume</stp>
        <tr r="L4" s="118"/>
        <tr r="L84" s="128"/>
      </tp>
      <tp>
        <v>0</v>
        <stp/>
        <stp>150343.SZ</stp>
        <stp>Volume</stp>
        <tr r="G55" s="128"/>
      </tp>
      <tp>
        <v>597653</v>
        <stp/>
        <stp>150323.SZ</stp>
        <stp>Volume</stp>
        <tr r="G27" s="128"/>
      </tp>
      <tp>
        <v>9503014</v>
        <stp/>
        <stp>150303.SZ</stp>
        <stp>Volume</stp>
        <tr r="G4" s="102"/>
        <tr r="G103" s="128"/>
      </tp>
      <tp>
        <v>3345565</v>
        <stp/>
        <stp>150273.SZ</stp>
        <stp>Volume</stp>
        <tr r="G2" s="105"/>
        <tr r="G21" s="128"/>
      </tp>
      <tp>
        <v>186328</v>
        <stp/>
        <stp>150263.SZ</stp>
        <stp>Volume</stp>
        <tr r="G58" s="128"/>
      </tp>
      <tp>
        <v>1529237</v>
        <stp/>
        <stp>150243.SZ</stp>
        <stp>Volume</stp>
        <tr r="G3" s="102"/>
        <tr r="G26" s="128"/>
      </tp>
      <tp>
        <v>188700</v>
        <stp/>
        <stp>150233.SZ</stp>
        <stp>Volume</stp>
        <tr r="G50" s="128"/>
      </tp>
      <tp>
        <v>20359983</v>
        <stp/>
        <stp>150223.SZ</stp>
        <stp>Volume</stp>
        <tr r="G4" s="100"/>
        <tr r="G70" s="128"/>
      </tp>
      <tp>
        <v>39842100</v>
        <stp/>
        <stp>150213.SZ</stp>
        <stp>Volume</stp>
        <tr r="G47" s="128"/>
        <tr r="G5" s="102"/>
      </tp>
      <tp>
        <v>4269975</v>
        <stp/>
        <stp>150203.SZ</stp>
        <stp>Volume</stp>
        <tr r="G25" s="128"/>
        <tr r="G4" s="115"/>
      </tp>
      <tp>
        <v>226526</v>
        <stp/>
        <stp>150293.SZ</stp>
        <stp>Volume</stp>
        <tr r="G80" s="128"/>
      </tp>
      <tp>
        <v>1246636</v>
        <stp/>
        <stp>150283.SZ</stp>
        <stp>Volume</stp>
        <tr r="G4" s="110"/>
        <tr r="G42" s="128"/>
      </tp>
      <tp>
        <v>446215296</v>
        <stp/>
        <stp>150172.SZ</stp>
        <stp>Volume</stp>
        <tr r="L2" s="100"/>
        <tr r="L74" s="128"/>
      </tp>
      <tp>
        <v>56131760</v>
        <stp/>
        <stp>150152.SZ</stp>
        <stp>Volume</stp>
        <tr r="G2" s="102"/>
        <tr r="G44" s="128"/>
      </tp>
      <tp>
        <v>12300</v>
        <stp/>
        <stp>150122.SZ</stp>
        <stp>Volume</stp>
        <tr r="L18" s="128"/>
      </tp>
      <tp>
        <v>10545689</v>
        <stp/>
        <stp>150192.SZ</stp>
        <stp>Volume</stp>
        <tr r="G3" s="112"/>
        <tr r="G38" s="128"/>
      </tp>
      <tp>
        <v>256496952</v>
        <stp/>
        <stp>150182.SZ</stp>
        <stp>Volume</stp>
        <tr r="L2" s="107"/>
        <tr r="L111" s="128"/>
      </tp>
      <tp>
        <v>79084416</v>
        <stp/>
        <stp>150052.SZ</stp>
        <stp>Volume</stp>
        <tr r="L6" s="118"/>
        <tr r="L61" s="128"/>
      </tp>
      <tp>
        <v>182013257</v>
        <stp/>
        <stp>150022.SZ</stp>
        <stp>Volume</stp>
        <tr r="G4" s="118"/>
        <tr r="G84" s="128"/>
      </tp>
      <tp>
        <v>69842050</v>
        <stp/>
        <stp>150332.SZ</stp>
        <stp>Volume</stp>
        <tr r="L28" s="128"/>
        <tr r="L5" s="117"/>
      </tp>
      <tp>
        <v>7354831</v>
        <stp/>
        <stp>150322.SZ</stp>
        <stp>Volume</stp>
        <tr r="L3" s="114"/>
        <tr r="L107" s="128"/>
      </tp>
      <tp>
        <v>673532</v>
        <stp/>
        <stp>150312.SZ</stp>
        <stp>Volume</stp>
        <tr r="L24" s="128"/>
      </tp>
      <tp>
        <v>2893429</v>
        <stp/>
        <stp>150302.SZ</stp>
        <stp>Volume</stp>
        <tr r="L5" s="100"/>
        <tr r="L57" s="128"/>
      </tp>
      <tp>
        <v>422256</v>
        <stp/>
        <stp>150272.SZ</stp>
        <stp>Volume</stp>
        <tr r="L3" s="110"/>
        <tr r="L81" s="128"/>
      </tp>
      <tp>
        <v>9404521</v>
        <stp/>
        <stp>150262.SZ</stp>
        <stp>Volume</stp>
        <tr r="L51" s="128"/>
        <tr r="L5" s="110"/>
      </tp>
      <tp>
        <v>17554049</v>
        <stp/>
        <stp>150252.SZ</stp>
        <stp>Volume</stp>
        <tr r="L2" s="114"/>
        <tr r="L52" s="128"/>
      </tp>
      <tp>
        <v>1834300</v>
        <stp/>
        <stp>150242.SZ</stp>
        <stp>Volume</stp>
        <tr r="L3" s="99"/>
        <tr r="L34" s="128"/>
      </tp>
      <tp>
        <v>1267983</v>
        <stp/>
        <stp>150232.SZ</stp>
        <stp>Volume</stp>
        <tr r="L19" s="128"/>
      </tp>
      <tp>
        <v>228655486</v>
        <stp/>
        <stp>150222.SZ</stp>
        <stp>Volume</stp>
        <tr r="L5" s="107"/>
        <tr r="L98" s="128"/>
      </tp>
      <tp>
        <v>73789140</v>
        <stp/>
        <stp>150212.SZ</stp>
        <stp>Volume</stp>
        <tr r="L2" s="108"/>
        <tr r="L97" s="128"/>
      </tp>
      <tp>
        <v>5479100</v>
        <stp/>
        <stp>150292.SZ</stp>
        <stp>Volume</stp>
        <tr r="L4" s="99"/>
        <tr r="L92" s="128"/>
      </tp>
      <tp>
        <v>7385728</v>
        <stp/>
        <stp>150282.SZ</stp>
        <stp>Volume</stp>
        <tr r="L3" s="128"/>
      </tp>
      <tp>
        <v>10274799</v>
        <stp/>
        <stp>502007.SH</stp>
        <stp>Volume</stp>
        <tr r="G4" s="104"/>
        <tr r="G68" s="128"/>
      </tp>
      <tp>
        <v>22700</v>
        <stp/>
        <stp>502037.SH</stp>
        <stp>Volume</stp>
        <tr r="G14" s="128"/>
      </tp>
      <tp>
        <v>21691</v>
        <stp/>
        <stp>502057.SH</stp>
        <stp>Volume</stp>
        <tr r="G67" s="128"/>
      </tp>
      <tp>
        <v>303101</v>
        <stp/>
        <stp>150165.SZ</stp>
        <stp>Volume</stp>
        <tr r="L3" s="121"/>
      </tp>
      <tp>
        <v>532600</v>
        <stp/>
        <stp>150145.SZ</stp>
        <stp>Volume</stp>
        <tr r="G105" s="128"/>
      </tp>
      <tp>
        <v>654325009</v>
        <stp/>
        <stp>150195.SZ</stp>
        <stp>Volume</stp>
        <tr r="L32" s="128"/>
        <tr r="L3" s="115"/>
      </tp>
      <tp>
        <v>11681485</v>
        <stp/>
        <stp>150185.SZ</stp>
        <stp>Volume</stp>
        <tr r="L33" s="128"/>
        <tr r="L4" s="117"/>
      </tp>
      <tp>
        <v>246800</v>
        <stp/>
        <stp>150095.SZ</stp>
        <stp>Volume</stp>
        <tr r="L72" s="128"/>
      </tp>
      <tp>
        <v>293748</v>
        <stp/>
        <stp>150085.SZ</stp>
        <stp>Volume</stp>
        <tr r="G3" s="118"/>
        <tr r="G110" s="128"/>
      </tp>
      <tp>
        <v>1867000</v>
        <stp/>
        <stp>150335.SZ</stp>
        <stp>Volume</stp>
        <tr r="G6" s="107"/>
        <tr r="G109" s="128"/>
      </tp>
      <tp>
        <v>310976</v>
        <stp/>
        <stp>150325.SZ</stp>
        <stp>Volume</stp>
        <tr r="G7" s="128"/>
      </tp>
      <tp>
        <v>2779528</v>
        <stp/>
        <stp>150315.SZ</stp>
        <stp>Volume</stp>
        <tr r="G56" s="128"/>
      </tp>
      <tp>
        <v>1558034</v>
        <stp/>
        <stp>150305.SZ</stp>
        <stp>Volume</stp>
        <tr r="G37" s="128"/>
      </tp>
      <tp>
        <v>14238724</v>
        <stp/>
        <stp>150275.SZ</stp>
        <stp>Volume</stp>
        <tr r="G3" s="105"/>
        <tr r="G69" s="128"/>
      </tp>
      <tp>
        <v>2300697</v>
        <stp/>
        <stp>150265.SZ</stp>
        <stp>Volume</stp>
        <tr r="G29" s="128"/>
      </tp>
      <tp>
        <v>118893</v>
        <stp/>
        <stp>150245.SZ</stp>
        <stp>Volume</stp>
        <tr r="G12" s="128"/>
      </tp>
      <tp>
        <v>8583773</v>
        <stp/>
        <stp>150235.SZ</stp>
        <stp>Volume</stp>
        <tr r="G31" s="128"/>
      </tp>
      <tp>
        <v>34578</v>
        <stp/>
        <stp>150225.SZ</stp>
        <stp>Volume</stp>
        <tr r="G13" s="128"/>
      </tp>
      <tp>
        <v>62300</v>
        <stp/>
        <stp>150215.SZ</stp>
        <stp>Volume</stp>
        <tr r="G17" s="128"/>
      </tp>
      <tp>
        <v>467151974</v>
        <stp/>
        <stp>150205.SZ</stp>
        <stp>Volume</stp>
        <tr r="G4" s="107"/>
        <tr r="G77" s="128"/>
      </tp>
      <tp>
        <v>2442394</v>
        <stp/>
        <stp>150295.SZ</stp>
        <stp>Volume</stp>
        <tr r="G3" s="104"/>
        <tr r="G106" s="128"/>
      </tp>
      <tp>
        <v>9993452</v>
        <stp/>
        <stp>502050.SH</stp>
        <stp>Volume</stp>
        <tr r="L15" s="128"/>
      </tp>
      <tp>
        <v>13615424</v>
        <stp/>
        <stp>150174.SZ</stp>
        <stp>Volume</stp>
        <tr r="L2" s="115"/>
        <tr r="L30" s="128"/>
      </tp>
      <tp>
        <v>837895</v>
        <stp/>
        <stp>150164.SZ</stp>
        <stp>Volume</stp>
        <tr r="G3" s="121"/>
      </tp>
      <tp>
        <v>1635547</v>
        <stp/>
        <stp>150144.SZ</stp>
        <stp>Volume</stp>
        <tr r="L2" s="121"/>
      </tp>
      <tp>
        <v>1787820</v>
        <stp/>
        <stp>150124.SZ</stp>
        <stp>Volume</stp>
        <tr r="L85" s="128"/>
      </tp>
      <tp>
        <v>105914801</v>
        <stp/>
        <stp>150194.SZ</stp>
        <stp>Volume</stp>
        <tr r="G32" s="128"/>
        <tr r="G3" s="115"/>
      </tp>
      <tp>
        <v>4567877</v>
        <stp/>
        <stp>150184.SZ</stp>
        <stp>Volume</stp>
        <tr r="G33" s="128"/>
        <tr r="G4" s="117"/>
      </tp>
      <tp>
        <v>112312</v>
        <stp/>
        <stp>150054.SZ</stp>
        <stp>Volume</stp>
        <tr r="L90" s="128"/>
      </tp>
      <tp>
        <v>300</v>
        <stp/>
        <stp>150094.SZ</stp>
        <stp>Volume</stp>
        <tr r="G72" s="128"/>
      </tp>
      <tp>
        <v>5135040</v>
        <stp/>
        <stp>150344.SZ</stp>
        <stp>Volume</stp>
        <tr r="L55" s="128"/>
      </tp>
      <tp>
        <v>1849512</v>
        <stp/>
        <stp>150324.SZ</stp>
        <stp>Volume</stp>
        <tr r="L27" s="128"/>
      </tp>
      <tp>
        <v>63894038</v>
        <stp/>
        <stp>150304.SZ</stp>
        <stp>Volume</stp>
        <tr r="L4" s="102"/>
        <tr r="L103" s="128"/>
      </tp>
      <tp>
        <v>6637852</v>
        <stp/>
        <stp>150274.SZ</stp>
        <stp>Volume</stp>
        <tr r="L2" s="105"/>
        <tr r="L21" s="128"/>
      </tp>
      <tp>
        <v>714991</v>
        <stp/>
        <stp>150264.SZ</stp>
        <stp>Volume</stp>
        <tr r="L58" s="128"/>
      </tp>
      <tp>
        <v>12615038</v>
        <stp/>
        <stp>150244.SZ</stp>
        <stp>Volume</stp>
        <tr r="L3" s="102"/>
        <tr r="L26" s="128"/>
      </tp>
      <tp>
        <v>545300</v>
        <stp/>
        <stp>150234.SZ</stp>
        <stp>Volume</stp>
        <tr r="L50" s="128"/>
      </tp>
      <tp>
        <v>202730885</v>
        <stp/>
        <stp>150224.SZ</stp>
        <stp>Volume</stp>
        <tr r="L4" s="100"/>
        <tr r="L70" s="128"/>
      </tp>
      <tp>
        <v>142772940</v>
        <stp/>
        <stp>150214.SZ</stp>
        <stp>Volume</stp>
        <tr r="L47" s="128"/>
        <tr r="L5" s="102"/>
      </tp>
      <tp>
        <v>17054717</v>
        <stp/>
        <stp>150204.SZ</stp>
        <stp>Volume</stp>
        <tr r="L25" s="128"/>
        <tr r="L4" s="115"/>
      </tp>
      <tp>
        <v>590382</v>
        <stp/>
        <stp>150294.SZ</stp>
        <stp>Volume</stp>
        <tr r="L80" s="128"/>
      </tp>
      <tp>
        <v>1155557</v>
        <stp/>
        <stp>150284.SZ</stp>
        <stp>Volume</stp>
        <tr r="L4" s="110"/>
        <tr r="L42" s="128"/>
      </tp>
      <tp>
        <v>7828176</v>
        <stp/>
        <stp>502011.SH</stp>
        <stp>Volume</stp>
        <tr r="G6" s="100"/>
        <tr r="G78" s="128"/>
      </tp>
      <tp>
        <v>35950</v>
        <stp/>
        <stp>502001.SH</stp>
        <stp>Volume</stp>
        <tr r="G10" s="128"/>
      </tp>
      <tp>
        <v>63300</v>
        <stp/>
        <stp>502031.SH</stp>
        <stp>Volume</stp>
        <tr r="G108" s="128"/>
      </tp>
      <tp>
        <v>73700</v>
        <stp/>
        <stp>502021.SH</stp>
        <stp>Volume</stp>
        <tr r="G16" s="128"/>
      </tp>
      <tp>
        <v>37600</v>
        <stp/>
        <stp>502041.SH</stp>
        <stp>Volume</stp>
        <tr r="G99" s="128"/>
      </tp>
      <tp>
        <v>1974277</v>
        <stp/>
        <stp>150177.SZ</stp>
        <stp>Volume</stp>
        <tr r="G3" s="101"/>
        <tr r="G22" s="128"/>
      </tp>
      <tp>
        <v>211200</v>
        <stp/>
        <stp>150167.SZ</stp>
        <stp>Volume</stp>
        <tr r="G101" s="128"/>
      </tp>
      <tp>
        <v>2200200</v>
        <stp/>
        <stp>150157.SZ</stp>
        <stp>Volume</stp>
        <tr r="G2" s="101"/>
        <tr r="G60" s="128"/>
      </tp>
      <tp>
        <v>163238495</v>
        <stp/>
        <stp>150117.SZ</stp>
        <stp>Volume</stp>
        <tr r="G2" s="112"/>
        <tr r="G76" s="128"/>
      </tp>
      <tp>
        <v>5381926</v>
        <stp/>
        <stp>150107.SZ</stp>
        <stp>Volume</stp>
        <tr r="L5" s="118"/>
        <tr r="L95" s="128"/>
      </tp>
      <tp>
        <v>117827256</v>
        <stp/>
        <stp>150197.SZ</stp>
        <stp>Volume</stp>
        <tr r="L2" s="113"/>
        <tr r="L83" s="128"/>
      </tp>
      <tp>
        <v>25696203</v>
        <stp/>
        <stp>150187.SZ</stp>
        <stp>Volume</stp>
        <tr r="L3" s="107"/>
        <tr r="L11" s="128"/>
      </tp>
      <tp>
        <v>5687676</v>
        <stp/>
        <stp>150097.SZ</stp>
        <stp>Volume</stp>
        <tr r="L6" s="128"/>
      </tp>
      <tp>
        <v>14200</v>
        <stp/>
        <stp>150327.SZ</stp>
        <stp>Volume</stp>
        <tr r="G8" s="128"/>
      </tp>
      <tp>
        <v>100</v>
        <stp/>
        <stp>150317.SZ</stp>
        <stp>Volume</stp>
        <tr r="G9" s="128"/>
      </tp>
      <tp>
        <v>8372800</v>
        <stp/>
        <stp>150307.SZ</stp>
        <stp>Volume</stp>
        <tr r="G2" s="117"/>
        <tr r="G75" s="128"/>
      </tp>
      <tp>
        <v>8568194</v>
        <stp/>
        <stp>150277.SZ</stp>
        <stp>Volume</stp>
        <tr r="G96" s="128"/>
        <tr r="G5" s="105"/>
      </tp>
      <tp>
        <v>1218866</v>
        <stp/>
        <stp>150267.SZ</stp>
        <stp>Volume</stp>
        <tr r="G4" s="128"/>
      </tp>
      <tp>
        <v>827810</v>
        <stp/>
        <stp>150257.SZ</stp>
        <stp>Volume</stp>
        <tr r="G64" s="128"/>
      </tp>
      <tp>
        <v>1953415</v>
        <stp/>
        <stp>150247.SZ</stp>
        <stp>Volume</stp>
        <tr r="G53" s="128"/>
      </tp>
      <tp>
        <v>260974</v>
        <stp/>
        <stp>150237.SZ</stp>
        <stp>Volume</stp>
        <tr r="G20" s="128"/>
      </tp>
      <tp>
        <v>32050754</v>
        <stp/>
        <stp>150227.SZ</stp>
        <stp>Volume</stp>
        <tr r="G2" s="99"/>
        <tr r="G82" s="128"/>
      </tp>
      <tp>
        <v>13383006</v>
        <stp/>
        <stp>150217.SZ</stp>
        <stp>Volume</stp>
        <tr r="G3" s="108"/>
        <tr r="G43" s="128"/>
      </tp>
      <tp>
        <v>18587091</v>
        <stp/>
        <stp>150207.SZ</stp>
        <stp>Volume</stp>
        <tr r="G4" s="112"/>
        <tr r="G65" s="128"/>
      </tp>
      <tp>
        <v>3248900</v>
        <stp/>
        <stp>150297.SZ</stp>
        <stp>Volume</stp>
        <tr r="G91" s="128"/>
      </tp>
      <tp>
        <v>79069290</v>
        <stp/>
        <stp>150287.SZ</stp>
        <stp>Volume</stp>
        <tr r="G49" s="128"/>
        <tr r="G5" s="114"/>
      </tp>
      <tp>
        <v>23259543</v>
        <stp/>
        <stp>502012.SH</stp>
        <stp>Volume</stp>
        <tr r="L6" s="100"/>
        <tr r="L78" s="128"/>
      </tp>
      <tp>
        <v>60243</v>
        <stp/>
        <stp>502002.SH</stp>
        <stp>Volume</stp>
        <tr r="L10" s="128"/>
      </tp>
      <tp>
        <v>628945</v>
        <stp/>
        <stp>502032.SH</stp>
        <stp>Volume</stp>
        <tr r="L108" s="128"/>
      </tp>
      <tp>
        <v>138200</v>
        <stp/>
        <stp>502022.SH</stp>
        <stp>Volume</stp>
        <tr r="L16" s="128"/>
      </tp>
      <tp>
        <v>619350</v>
        <stp/>
        <stp>502042.SH</stp>
        <stp>Volume</stp>
        <tr r="L99" s="128"/>
      </tp>
      <tp>
        <v>582800</v>
        <stp/>
        <stp>150146.SZ</stp>
        <stp>Volume</stp>
        <tr r="L105" s="128"/>
      </tp>
      <tp>
        <v>667700</v>
        <stp/>
        <stp>150106.SZ</stp>
        <stp>Volume</stp>
        <tr r="G5" s="118"/>
        <tr r="G95" s="128"/>
      </tp>
      <tp>
        <v>57479806</v>
        <stp/>
        <stp>150196.SZ</stp>
        <stp>Volume</stp>
        <tr r="G2" s="113"/>
        <tr r="G83" s="128"/>
      </tp>
      <tp>
        <v>19667521</v>
        <stp/>
        <stp>150186.SZ</stp>
        <stp>Volume</stp>
        <tr r="G3" s="107"/>
        <tr r="G11" s="128"/>
      </tp>
      <tp>
        <v>104279</v>
        <stp/>
        <stp>150096.SZ</stp>
        <stp>Volume</stp>
        <tr r="G6" s="128"/>
      </tp>
      <tp>
        <v>9624227</v>
        <stp/>
        <stp>150086.SZ</stp>
        <stp>Volume</stp>
        <tr r="L3" s="118"/>
        <tr r="L110" s="128"/>
      </tp>
      <tp>
        <v>27970618</v>
        <stp/>
        <stp>150336.SZ</stp>
        <stp>Volume</stp>
        <tr r="L6" s="107"/>
        <tr r="L109" s="128"/>
      </tp>
      <tp>
        <v>337074</v>
        <stp/>
        <stp>150326.SZ</stp>
        <stp>Volume</stp>
        <tr r="L7" s="128"/>
      </tp>
      <tp>
        <v>3909361</v>
        <stp/>
        <stp>150316.SZ</stp>
        <stp>Volume</stp>
        <tr r="L56" s="128"/>
      </tp>
      <tp>
        <v>1437100</v>
        <stp/>
        <stp>150306.SZ</stp>
        <stp>Volume</stp>
        <tr r="L37" s="128"/>
      </tp>
      <tp>
        <v>70709704</v>
        <stp/>
        <stp>150276.SZ</stp>
        <stp>Volume</stp>
        <tr r="L3" s="105"/>
        <tr r="L69" s="128"/>
      </tp>
      <tp>
        <v>6678386</v>
        <stp/>
        <stp>150266.SZ</stp>
        <stp>Volume</stp>
        <tr r="L29" s="128"/>
      </tp>
      <tp>
        <v>271000</v>
        <stp/>
        <stp>150246.SZ</stp>
        <stp>Volume</stp>
        <tr r="L12" s="128"/>
      </tp>
      <tp>
        <v>28539109</v>
        <stp/>
        <stp>150236.SZ</stp>
        <stp>Volume</stp>
        <tr r="L31" s="128"/>
      </tp>
      <tp>
        <v>1428673</v>
        <stp/>
        <stp>150226.SZ</stp>
        <stp>Volume</stp>
        <tr r="L13" s="128"/>
      </tp>
      <tp>
        <v>700632</v>
        <stp/>
        <stp>150216.SZ</stp>
        <stp>Volume</stp>
        <tr r="L17" s="128"/>
      </tp>
      <tp>
        <v>1181607031</v>
        <stp/>
        <stp>150206.SZ</stp>
        <stp>Volume</stp>
        <tr r="L4" s="107"/>
        <tr r="L77" s="128"/>
      </tp>
      <tp>
        <v>15678998</v>
        <stp/>
        <stp>150296.SZ</stp>
        <stp>Volume</stp>
        <tr r="L3" s="104"/>
        <tr r="L106" s="128"/>
      </tp>
      <tp>
        <v>4283689</v>
        <stp/>
        <stp>150179.SZ</stp>
        <stp>Volume</stp>
        <tr r="G40" s="128"/>
      </tp>
      <tp>
        <v>7449437</v>
        <stp/>
        <stp>150149.SZ</stp>
        <stp>Volume</stp>
        <tr r="L23" s="128"/>
      </tp>
      <tp>
        <v>74057</v>
        <stp/>
        <stp>150139.SZ</stp>
        <stp>Volume</stp>
        <tr r="L89" s="128"/>
      </tp>
      <tp>
        <v>149633</v>
        <stp/>
        <stp>150109.SZ</stp>
        <stp>Volume</stp>
        <tr r="L2" s="128"/>
      </tp>
      <tp>
        <v>31465747</v>
        <stp/>
        <stp>150199.SZ</stp>
        <stp>Volume</stp>
        <tr r="L2" s="111"/>
        <tr r="L41" s="128"/>
      </tp>
      <tp>
        <v>3043846</v>
        <stp/>
        <stp>150189.SZ</stp>
        <stp>Volume</stp>
        <tr r="L4" s="121"/>
      </tp>
      <tp>
        <v>12900</v>
        <stp/>
        <stp>150059.SZ</stp>
        <stp>Volume</stp>
        <tr r="G102" s="128"/>
      </tp>
      <tp>
        <v>1207979</v>
        <stp/>
        <stp>150029.SZ</stp>
        <stp>Volume</stp>
        <tr r="L7" s="118"/>
      </tp>
      <tp>
        <v>298741663</v>
        <stp/>
        <stp>150019.SZ</stp>
        <stp>Volume</stp>
        <tr r="L2" s="118"/>
        <tr r="L88" s="128"/>
      </tp>
      <tp>
        <v>3767500</v>
        <stp/>
        <stp>150329.SZ</stp>
        <stp>Volume</stp>
        <tr r="G4" s="101"/>
        <tr r="G93" s="128"/>
      </tp>
      <tp>
        <v>154919</v>
        <stp/>
        <stp>150309.SZ</stp>
        <stp>Volume</stp>
        <tr r="G66" s="128"/>
      </tp>
      <tp>
        <v>1242520</v>
        <stp/>
        <stp>150279.SZ</stp>
        <stp>Volume</stp>
        <tr r="G63" s="128"/>
      </tp>
      <tp>
        <v>24177152</v>
        <stp/>
        <stp>150269.SZ</stp>
        <stp>Volume</stp>
        <tr r="G4" s="111"/>
        <tr r="G86" s="128"/>
      </tp>
      <tp>
        <v>3324942</v>
        <stp/>
        <stp>150259.SZ</stp>
        <stp>Volume</stp>
        <tr r="G3" s="117"/>
        <tr r="G39" s="128"/>
      </tp>
      <tp>
        <v>260000</v>
        <stp/>
        <stp>150249.SZ</stp>
        <stp>Volume</stp>
        <tr r="G5" s="128"/>
      </tp>
      <tp>
        <v>4293478</v>
        <stp/>
        <stp>150229.SZ</stp>
        <stp>Volume</stp>
        <tr r="G3" s="111"/>
        <tr r="G59" s="128"/>
      </tp>
      <tp>
        <v>82400</v>
        <stp/>
        <stp>150219.SZ</stp>
        <stp>Volume</stp>
        <tr r="G71" s="128"/>
        <tr r="G6" s="110"/>
      </tp>
      <tp>
        <v>72855473</v>
        <stp/>
        <stp>150209.SZ</stp>
        <stp>Volume</stp>
        <tr r="G2" s="104"/>
        <tr r="G104" s="128"/>
      </tp>
      <tp>
        <v>9037370</v>
        <stp/>
        <stp>150299.SZ</stp>
        <stp>Volume</stp>
        <tr r="G5" s="99"/>
        <tr r="G94" s="128"/>
      </tp>
      <tp>
        <v>23614871</v>
        <stp/>
        <stp>150289.SZ</stp>
        <stp>Volume</stp>
        <tr r="G4" s="114"/>
        <tr r="G87" s="128"/>
      </tp>
      <tp>
        <v>18630978</v>
        <stp/>
        <stp>150178.SZ</stp>
        <stp>Volume</stp>
        <tr r="L3" s="101"/>
        <tr r="L22" s="128"/>
      </tp>
      <tp>
        <v>310000</v>
        <stp/>
        <stp>150168.SZ</stp>
        <stp>Volume</stp>
        <tr r="L101" s="128"/>
      </tp>
      <tp>
        <v>47054606</v>
        <stp/>
        <stp>150158.SZ</stp>
        <stp>Volume</stp>
        <tr r="L2" s="101"/>
        <tr r="L60" s="128"/>
      </tp>
      <tp>
        <v>257757</v>
        <stp/>
        <stp>150148.SZ</stp>
        <stp>Volume</stp>
        <tr r="G23" s="128"/>
      </tp>
      <tp>
        <v>290163</v>
        <stp/>
        <stp>150138.SZ</stp>
        <stp>Volume</stp>
        <tr r="G89" s="128"/>
      </tp>
      <tp>
        <v>473353996</v>
        <stp/>
        <stp>150118.SZ</stp>
        <stp>Volume</stp>
        <tr r="L2" s="112"/>
        <tr r="L76" s="128"/>
      </tp>
      <tp>
        <v>23900</v>
        <stp/>
        <stp>150108.SZ</stp>
        <stp>Volume</stp>
        <tr r="G2" s="128"/>
      </tp>
      <tp>
        <v>2171950</v>
        <stp/>
        <stp>150198.SZ</stp>
        <stp>Volume</stp>
        <tr r="G2" s="111"/>
        <tr r="G41" s="128"/>
      </tp>
      <tp>
        <v>10005</v>
        <stp/>
        <stp>150188.SZ</stp>
        <stp>Volume</stp>
        <tr r="G4" s="121"/>
      </tp>
      <tp>
        <v>128807</v>
        <stp/>
        <stp>150028.SZ</stp>
        <stp>Volume</stp>
        <tr r="G7" s="118"/>
      </tp>
      <tp>
        <v>42041523</v>
        <stp/>
        <stp>150018.SZ</stp>
        <stp>Volume</stp>
        <tr r="G2" s="118"/>
        <tr r="G88" s="128"/>
      </tp>
      <tp>
        <v>120050</v>
        <stp/>
        <stp>150328.SZ</stp>
        <stp>Volume</stp>
        <tr r="L8" s="128"/>
      </tp>
      <tp>
        <v>123800</v>
        <stp/>
        <stp>150318.SZ</stp>
        <stp>Volume</stp>
        <tr r="L9" s="128"/>
      </tp>
      <tp>
        <v>20319155</v>
        <stp/>
        <stp>150308.SZ</stp>
        <stp>Volume</stp>
        <tr r="L2" s="117"/>
        <tr r="L75" s="128"/>
      </tp>
      <tp>
        <v>76538503</v>
        <stp/>
        <stp>150278.SZ</stp>
        <stp>Volume</stp>
        <tr r="L96" s="128"/>
        <tr r="L5" s="105"/>
      </tp>
      <tp>
        <v>303700</v>
        <stp/>
        <stp>150268.SZ</stp>
        <stp>Volume</stp>
        <tr r="L4" s="128"/>
      </tp>
      <tp>
        <v>405949</v>
        <stp/>
        <stp>150258.SZ</stp>
        <stp>Volume</stp>
        <tr r="L64" s="128"/>
      </tp>
      <tp>
        <v>33245933</v>
        <stp/>
        <stp>150248.SZ</stp>
        <stp>Volume</stp>
        <tr r="L53" s="128"/>
      </tp>
      <tp>
        <v>195445</v>
        <stp/>
        <stp>150238.SZ</stp>
        <stp>Volume</stp>
        <tr r="L20" s="128"/>
      </tp>
      <tp>
        <v>132765854</v>
        <stp/>
        <stp>150228.SZ</stp>
        <stp>Volume</stp>
        <tr r="L2" s="99"/>
        <tr r="L82" s="128"/>
      </tp>
      <tp>
        <v>45040436</v>
        <stp/>
        <stp>150218.SZ</stp>
        <stp>Volume</stp>
        <tr r="L3" s="108"/>
        <tr r="L43" s="128"/>
      </tp>
      <tp>
        <v>75637916</v>
        <stp/>
        <stp>150208.SZ</stp>
        <stp>Volume</stp>
        <tr r="L4" s="112"/>
        <tr r="L65" s="128"/>
      </tp>
      <tp>
        <v>4120600</v>
        <stp/>
        <stp>150298.SZ</stp>
        <stp>Volume</stp>
        <tr r="L91" s="128"/>
      </tp>
      <tp>
        <v>308627181</v>
        <stp/>
        <stp>150288.SZ</stp>
        <stp>Volume</stp>
        <tr r="L49" s="128"/>
        <tr r="L5" s="114"/>
      </tp>
      <tp>
        <v>16068781</v>
        <stp/>
        <stp>502008.SH</stp>
        <stp>Volume</stp>
        <tr r="L4" s="104"/>
        <tr r="L68" s="128"/>
      </tp>
      <tp>
        <v>240966</v>
        <stp/>
        <stp>502038.SH</stp>
        <stp>Volume</stp>
        <tr r="L14" s="128"/>
      </tp>
      <tp>
        <v>878534</v>
        <stp/>
        <stp>502058.SH</stp>
        <stp>Volume</stp>
        <tr r="L67" s="128"/>
      </tp>
      <tp>
        <v>17833213</v>
        <stp/>
        <stp>502049.SH</stp>
        <stp>Volume</stp>
        <tr r="G15" s="128"/>
      </tp>
      <tp>
        <v>45800</v>
        <stp/>
        <stp>150283.SZ</stp>
        <stp>ask_Volume4</stp>
        <tr r="C24" s="110"/>
      </tp>
      <tp>
        <v>916900</v>
        <stp/>
        <stp>150292.SZ</stp>
        <stp>ask_Volume5</stp>
        <tr r="G9" s="99"/>
      </tp>
      <tp>
        <v>3000</v>
        <stp/>
        <stp>150291.SZ</stp>
        <stp>ask_Volume5</stp>
        <tr r="C9" s="99"/>
      </tp>
      <tp>
        <v>8800</v>
        <stp/>
        <stp>150290.SZ</stp>
        <stp>ask_Volume5</stp>
        <tr r="G8" s="114"/>
      </tp>
      <tp>
        <v>180600</v>
        <stp/>
        <stp>150296.SZ</stp>
        <stp>ask_Volume5</stp>
        <tr r="G22" s="104"/>
      </tp>
      <tp>
        <v>76262</v>
        <stp/>
        <stp>150295.SZ</stp>
        <stp>ask_Volume5</stp>
        <tr r="C22" s="104"/>
      </tp>
      <tp>
        <v>48</v>
        <stp/>
        <stp>150284.SZ</stp>
        <stp>ask_Volume4</stp>
        <tr r="G24" s="110"/>
      </tp>
      <tp>
        <v>972300</v>
        <stp/>
        <stp>150289.SZ</stp>
        <stp>ask_Volume4</stp>
        <tr r="C9" s="114"/>
      </tp>
      <tp>
        <v>311802</v>
        <stp/>
        <stp>150283.SZ</stp>
        <stp>ask_Volume5</stp>
        <tr r="C23" s="110"/>
      </tp>
      <tp>
        <v>149600</v>
        <stp/>
        <stp>150292.SZ</stp>
        <stp>ask_Volume4</stp>
        <tr r="G10" s="99"/>
      </tp>
      <tp>
        <v>149900</v>
        <stp/>
        <stp>150291.SZ</stp>
        <stp>ask_Volume4</stp>
        <tr r="C10" s="99"/>
      </tp>
      <tp>
        <v>308600</v>
        <stp/>
        <stp>150290.SZ</stp>
        <stp>ask_Volume4</stp>
        <tr r="G9" s="114"/>
      </tp>
      <tp>
        <v>49000</v>
        <stp/>
        <stp>150296.SZ</stp>
        <stp>ask_Volume4</stp>
        <tr r="G23" s="104"/>
      </tp>
      <tp>
        <v>35000</v>
        <stp/>
        <stp>150295.SZ</stp>
        <stp>ask_Volume4</stp>
        <tr r="C23" s="104"/>
      </tp>
      <tp>
        <v>16500</v>
        <stp/>
        <stp>150284.SZ</stp>
        <stp>ask_Volume5</stp>
        <tr r="G23" s="110"/>
      </tp>
      <tp>
        <v>1017200</v>
        <stp/>
        <stp>150289.SZ</stp>
        <stp>ask_Volume5</stp>
        <tr r="C8" s="114"/>
      </tp>
      <tp>
        <v>59900</v>
        <stp/>
        <stp>150292.SZ</stp>
        <stp>ask_Volume1</stp>
        <tr r="G13" s="99"/>
      </tp>
      <tp>
        <v>580357</v>
        <stp/>
        <stp>150291.SZ</stp>
        <stp>ask_Volume1</stp>
        <tr r="C13" s="99"/>
      </tp>
      <tp>
        <v>104200</v>
        <stp/>
        <stp>150290.SZ</stp>
        <stp>ask_Volume1</stp>
        <tr r="G12" s="114"/>
      </tp>
      <tp>
        <v>106600</v>
        <stp/>
        <stp>150296.SZ</stp>
        <stp>ask_Volume1</stp>
        <tr r="G26" s="104"/>
      </tp>
      <tp>
        <v>1267</v>
        <stp/>
        <stp>150295.SZ</stp>
        <stp>ask_Volume1</stp>
        <tr r="C26" s="104"/>
      </tp>
      <tp>
        <v>1133200</v>
        <stp/>
        <stp>150283.SZ</stp>
        <stp>ask_Volume1</stp>
        <tr r="C27" s="110"/>
      </tp>
      <tp>
        <v>12500</v>
        <stp/>
        <stp>150284.SZ</stp>
        <stp>ask_Volume1</stp>
        <tr r="G27" s="110"/>
      </tp>
      <tp>
        <v>32383</v>
        <stp/>
        <stp>150289.SZ</stp>
        <stp>ask_Volume1</stp>
        <tr r="C12" s="114"/>
      </tp>
      <tp>
        <v>496480</v>
        <stp/>
        <stp>150283.SZ</stp>
        <stp>ask_Volume2</stp>
        <tr r="C26" s="110"/>
      </tp>
      <tp>
        <v>97500</v>
        <stp/>
        <stp>150292.SZ</stp>
        <stp>ask_Volume3</stp>
        <tr r="G11" s="99"/>
      </tp>
      <tp>
        <v>929900</v>
        <stp/>
        <stp>150291.SZ</stp>
        <stp>ask_Volume3</stp>
        <tr r="C11" s="99"/>
      </tp>
      <tp>
        <v>160900</v>
        <stp/>
        <stp>150290.SZ</stp>
        <stp>ask_Volume3</stp>
        <tr r="G10" s="114"/>
      </tp>
      <tp>
        <v>76500</v>
        <stp/>
        <stp>150296.SZ</stp>
        <stp>ask_Volume3</stp>
        <tr r="G24" s="104"/>
      </tp>
      <tp>
        <v>22500</v>
        <stp/>
        <stp>150295.SZ</stp>
        <stp>ask_Volume3</stp>
        <tr r="C24" s="104"/>
      </tp>
      <tp>
        <v>15400</v>
        <stp/>
        <stp>150284.SZ</stp>
        <stp>ask_Volume2</stp>
        <tr r="G26" s="110"/>
      </tp>
      <tp>
        <v>3875742</v>
        <stp/>
        <stp>150289.SZ</stp>
        <stp>ask_Volume2</stp>
        <tr r="C11" s="114"/>
      </tp>
      <tp>
        <v>20000</v>
        <stp/>
        <stp>150283.SZ</stp>
        <stp>ask_Volume3</stp>
        <tr r="C25" s="110"/>
      </tp>
      <tp>
        <v>97600</v>
        <stp/>
        <stp>150292.SZ</stp>
        <stp>ask_Volume2</stp>
        <tr r="G12" s="99"/>
      </tp>
      <tp>
        <v>323500</v>
        <stp/>
        <stp>150291.SZ</stp>
        <stp>ask_Volume2</stp>
        <tr r="C12" s="99"/>
      </tp>
      <tp>
        <v>165300</v>
        <stp/>
        <stp>150290.SZ</stp>
        <stp>ask_Volume2</stp>
        <tr r="G11" s="114"/>
      </tp>
      <tp>
        <v>80000</v>
        <stp/>
        <stp>150296.SZ</stp>
        <stp>ask_Volume2</stp>
        <tr r="G25" s="104"/>
      </tp>
      <tp>
        <v>40600</v>
        <stp/>
        <stp>150295.SZ</stp>
        <stp>ask_Volume2</stp>
        <tr r="C25" s="104"/>
      </tp>
      <tp>
        <v>29601</v>
        <stp/>
        <stp>150284.SZ</stp>
        <stp>ask_Volume3</stp>
        <tr r="G25" s="110"/>
      </tp>
      <tp>
        <v>1809320</v>
        <stp/>
        <stp>150289.SZ</stp>
        <stp>ask_Volume3</stp>
        <tr r="C10" s="114"/>
      </tp>
      <tp>
        <v>223200</v>
        <stp/>
        <stp>150203.SZ</stp>
        <stp>ask_Volume4</stp>
        <tr r="C22" s="115"/>
      </tp>
      <tp>
        <v>50000</v>
        <stp/>
        <stp>150213.SZ</stp>
        <stp>ask_Volume5</stp>
        <tr r="C22" s="102"/>
      </tp>
      <tp>
        <v>34700</v>
        <stp/>
        <stp>150273.SZ</stp>
        <stp>ask_Volume3</stp>
        <tr r="C24" s="105"/>
      </tp>
      <tp>
        <v>236000</v>
        <stp/>
        <stp>150212.SZ</stp>
        <stp>ask_Volume5</stp>
        <tr r="G7" s="108"/>
      </tp>
      <tp>
        <v>7008570</v>
        <stp/>
        <stp>150201.SZ</stp>
        <stp>ask_Volume4</stp>
        <tr r="G25" s="100"/>
      </tp>
      <tp>
        <v>81064</v>
        <stp/>
        <stp>150211.SZ</stp>
        <stp>ask_Volume5</stp>
        <tr r="C7" s="108"/>
      </tp>
      <tp>
        <v>493400</v>
        <stp/>
        <stp>150200.SZ</stp>
        <stp>ask_Volume4</stp>
        <tr r="C25" s="100"/>
      </tp>
      <tp>
        <v>1708914</v>
        <stp/>
        <stp>150210.SZ</stp>
        <stp>ask_Volume5</stp>
        <tr r="G8" s="104"/>
      </tp>
      <tp>
        <v>15352</v>
        <stp/>
        <stp>150260.SZ</stp>
        <stp>ask_Volume2</stp>
        <tr r="G11" s="117"/>
      </tp>
      <tp>
        <v>538100</v>
        <stp/>
        <stp>150270.SZ</stp>
        <stp>ask_Volume3</stp>
        <tr r="G24" s="111"/>
      </tp>
      <tp>
        <v>1250200</v>
        <stp/>
        <stp>150207.SZ</stp>
        <stp>ask_Volume4</stp>
        <tr r="C23" s="112"/>
      </tp>
      <tp>
        <v>10000</v>
        <stp/>
        <stp>150217.SZ</stp>
        <stp>ask_Volume5</stp>
        <tr r="C21" s="108"/>
      </tp>
      <tp>
        <v>100000</v>
        <stp/>
        <stp>150277.SZ</stp>
        <stp>ask_Volume3</stp>
        <tr r="C10" s="105"/>
      </tp>
      <tp>
        <v>687300</v>
        <stp/>
        <stp>150206.SZ</stp>
        <stp>ask_Volume4</stp>
        <tr r="G26" s="107"/>
      </tp>
      <tp>
        <v>2177298</v>
        <stp/>
        <stp>150205.SZ</stp>
        <stp>ask_Volume4</stp>
        <tr r="C26" s="107"/>
      </tp>
      <tp>
        <v>10000</v>
        <stp/>
        <stp>150204.SZ</stp>
        <stp>ask_Volume4</stp>
        <tr r="G22" s="115"/>
      </tp>
      <tp>
        <v>497400</v>
        <stp/>
        <stp>150214.SZ</stp>
        <stp>ask_Volume5</stp>
        <tr r="G22" s="102"/>
      </tp>
      <tp>
        <v>17000</v>
        <stp/>
        <stp>150274.SZ</stp>
        <stp>ask_Volume3</stp>
        <tr r="G24" s="105"/>
      </tp>
      <tp>
        <v>317270</v>
        <stp/>
        <stp>150209.SZ</stp>
        <stp>ask_Volume4</stp>
        <tr r="C9" s="104"/>
      </tp>
      <tp>
        <v>83200</v>
        <stp/>
        <stp>150259.SZ</stp>
        <stp>ask_Volume1</stp>
        <tr r="C12" s="117"/>
      </tp>
      <tp>
        <v>157500</v>
        <stp/>
        <stp>150269.SZ</stp>
        <stp>ask_Volume2</stp>
        <tr r="C25" s="111"/>
      </tp>
      <tp>
        <v>297100</v>
        <stp/>
        <stp>150208.SZ</stp>
        <stp>ask_Volume4</stp>
        <tr r="G23" s="112"/>
      </tp>
      <tp>
        <v>458800</v>
        <stp/>
        <stp>150218.SZ</stp>
        <stp>ask_Volume5</stp>
        <tr r="G21" s="108"/>
      </tp>
      <tp>
        <v>738350</v>
        <stp/>
        <stp>150278.SZ</stp>
        <stp>ask_Volume3</stp>
        <tr r="G10" s="105"/>
      </tp>
      <tp>
        <v>103500</v>
        <stp/>
        <stp>150203.SZ</stp>
        <stp>ask_Volume5</stp>
        <tr r="C21" s="115"/>
      </tp>
      <tp>
        <v>1000000</v>
        <stp/>
        <stp>150213.SZ</stp>
        <stp>ask_Volume4</stp>
        <tr r="C23" s="102"/>
      </tp>
      <tp>
        <v>426000</v>
        <stp/>
        <stp>150243.SZ</stp>
        <stp>ask_Volume1</stp>
        <tr r="C12" s="102"/>
      </tp>
      <tp>
        <v>63200</v>
        <stp/>
        <stp>150273.SZ</stp>
        <stp>ask_Volume2</stp>
        <tr r="C25" s="105"/>
      </tp>
      <tp>
        <v>250342</v>
        <stp/>
        <stp>150212.SZ</stp>
        <stp>ask_Volume4</stp>
        <tr r="G8" s="108"/>
      </tp>
      <tp>
        <v>19100</v>
        <stp/>
        <stp>150242.SZ</stp>
        <stp>ask_Volume1</stp>
        <tr r="G27" s="99"/>
      </tp>
      <tp>
        <v>4979800</v>
        <stp/>
        <stp>150201.SZ</stp>
        <stp>ask_Volume5</stp>
        <tr r="G24" s="100"/>
      </tp>
      <tp>
        <v>709195</v>
        <stp/>
        <stp>150211.SZ</stp>
        <stp>ask_Volume4</stp>
        <tr r="C8" s="108"/>
      </tp>
      <tp>
        <v>1950821</v>
        <stp/>
        <stp>150241.SZ</stp>
        <stp>ask_Volume1</stp>
        <tr r="C27" s="99"/>
      </tp>
      <tp>
        <v>1320702</v>
        <stp/>
        <stp>150200.SZ</stp>
        <stp>ask_Volume5</stp>
        <tr r="C24" s="100"/>
      </tp>
      <tp>
        <v>2054918</v>
        <stp/>
        <stp>150210.SZ</stp>
        <stp>ask_Volume4</stp>
        <tr r="G9" s="104"/>
      </tp>
      <tp>
        <v>42566</v>
        <stp/>
        <stp>150260.SZ</stp>
        <stp>ask_Volume3</stp>
        <tr r="G10" s="117"/>
      </tp>
      <tp>
        <v>35500</v>
        <stp/>
        <stp>150270.SZ</stp>
        <stp>ask_Volume2</stp>
        <tr r="G25" s="111"/>
      </tp>
      <tp>
        <v>480873</v>
        <stp/>
        <stp>150207.SZ</stp>
        <stp>ask_Volume5</stp>
        <tr r="C22" s="112"/>
      </tp>
      <tp>
        <v>1930940</v>
        <stp/>
        <stp>150217.SZ</stp>
        <stp>ask_Volume4</stp>
        <tr r="C22" s="108"/>
      </tp>
      <tp>
        <v>609100</v>
        <stp/>
        <stp>150277.SZ</stp>
        <stp>ask_Volume2</stp>
        <tr r="C11" s="105"/>
      </tp>
      <tp>
        <v>442299</v>
        <stp/>
        <stp>150206.SZ</stp>
        <stp>ask_Volume5</stp>
        <tr r="G25" s="107"/>
      </tp>
      <tp>
        <v>1282200</v>
        <stp/>
        <stp>150205.SZ</stp>
        <stp>ask_Volume5</stp>
        <tr r="C25" s="107"/>
      </tp>
      <tp>
        <v>19373</v>
        <stp/>
        <stp>150204.SZ</stp>
        <stp>ask_Volume5</stp>
        <tr r="G21" s="115"/>
      </tp>
      <tp>
        <v>231000</v>
        <stp/>
        <stp>150214.SZ</stp>
        <stp>ask_Volume4</stp>
        <tr r="G23" s="102"/>
      </tp>
      <tp>
        <v>54800</v>
        <stp/>
        <stp>150244.SZ</stp>
        <stp>ask_Volume1</stp>
        <tr r="G12" s="102"/>
      </tp>
      <tp>
        <v>339440</v>
        <stp/>
        <stp>150274.SZ</stp>
        <stp>ask_Volume2</stp>
        <tr r="G25" s="105"/>
      </tp>
      <tp>
        <v>500000</v>
        <stp/>
        <stp>150209.SZ</stp>
        <stp>ask_Volume5</stp>
        <tr r="C8" s="104"/>
      </tp>
      <tp>
        <v>2162864</v>
        <stp/>
        <stp>150269.SZ</stp>
        <stp>ask_Volume3</stp>
        <tr r="C24" s="111"/>
      </tp>
      <tp>
        <v>507100</v>
        <stp/>
        <stp>150208.SZ</stp>
        <stp>ask_Volume5</stp>
        <tr r="G22" s="112"/>
      </tp>
      <tp>
        <v>45200</v>
        <stp/>
        <stp>150218.SZ</stp>
        <stp>ask_Volume4</stp>
        <tr r="G22" s="108"/>
      </tp>
      <tp>
        <v>995078</v>
        <stp/>
        <stp>150278.SZ</stp>
        <stp>ask_Volume2</stp>
        <tr r="G11" s="105"/>
      </tp>
      <tp>
        <v>598500</v>
        <stp/>
        <stp>150223.SZ</stp>
        <stp>ask_Volume4</stp>
        <tr r="C11" s="100"/>
      </tp>
      <tp>
        <v>262000</v>
        <stp/>
        <stp>150243.SZ</stp>
        <stp>ask_Volume2</stp>
        <tr r="C11" s="102"/>
      </tp>
      <tp>
        <v>115100</v>
        <stp/>
        <stp>150273.SZ</stp>
        <stp>ask_Volume1</stp>
        <tr r="C26" s="105"/>
      </tp>
      <tp>
        <v>384200</v>
        <stp/>
        <stp>150222.SZ</stp>
        <stp>ask_Volume4</stp>
        <tr r="G12" s="107"/>
      </tp>
      <tp>
        <v>163500</v>
        <stp/>
        <stp>150242.SZ</stp>
        <stp>ask_Volume2</stp>
        <tr r="G26" s="99"/>
      </tp>
      <tp>
        <v>530000</v>
        <stp/>
        <stp>150221.SZ</stp>
        <stp>ask_Volume4</stp>
        <tr r="C12" s="107"/>
      </tp>
      <tp>
        <v>60000</v>
        <stp/>
        <stp>150241.SZ</stp>
        <stp>ask_Volume2</stp>
        <tr r="C26" s="99"/>
      </tp>
      <tp>
        <v>128100</v>
        <stp/>
        <stp>150230.SZ</stp>
        <stp>ask_Volume5</stp>
        <tr r="G8" s="111"/>
      </tp>
      <tp>
        <v>10000</v>
        <stp/>
        <stp>150270.SZ</stp>
        <stp>ask_Volume1</stp>
        <tr r="G26" s="111"/>
      </tp>
      <tp>
        <v>2058837</v>
        <stp/>
        <stp>150277.SZ</stp>
        <stp>ask_Volume1</stp>
        <tr r="C12" s="105"/>
      </tp>
      <tp>
        <v>201000</v>
        <stp/>
        <stp>150224.SZ</stp>
        <stp>ask_Volume4</stp>
        <tr r="G11" s="100"/>
      </tp>
      <tp>
        <v>147900</v>
        <stp/>
        <stp>150244.SZ</stp>
        <stp>ask_Volume2</stp>
        <tr r="G11" s="102"/>
      </tp>
      <tp>
        <v>20000</v>
        <stp/>
        <stp>150274.SZ</stp>
        <stp>ask_Volume1</stp>
        <tr r="G26" s="105"/>
      </tp>
      <tp>
        <v>60000</v>
        <stp/>
        <stp>150229.SZ</stp>
        <stp>ask_Volume4</stp>
        <tr r="C9" s="111"/>
      </tp>
      <tp>
        <v>537600</v>
        <stp/>
        <stp>150259.SZ</stp>
        <stp>ask_Volume3</stp>
        <tr r="C10" s="117"/>
      </tp>
      <tp>
        <v>271740</v>
        <stp/>
        <stp>150278.SZ</stp>
        <stp>ask_Volume1</stp>
        <tr r="G12" s="105"/>
      </tp>
      <tp>
        <v>200200</v>
        <stp/>
        <stp>150223.SZ</stp>
        <stp>ask_Volume5</stp>
        <tr r="C10" s="100"/>
      </tp>
      <tp>
        <v>147900</v>
        <stp/>
        <stp>150243.SZ</stp>
        <stp>ask_Volume3</stp>
        <tr r="C10" s="102"/>
      </tp>
      <tp>
        <v>903725</v>
        <stp/>
        <stp>150222.SZ</stp>
        <stp>ask_Volume5</stp>
        <tr r="G11" s="107"/>
      </tp>
      <tp>
        <v>80000</v>
        <stp/>
        <stp>150242.SZ</stp>
        <stp>ask_Volume3</stp>
        <tr r="G25" s="99"/>
      </tp>
      <tp>
        <v>609700</v>
        <stp/>
        <stp>150221.SZ</stp>
        <stp>ask_Volume5</stp>
        <tr r="C11" s="107"/>
      </tp>
      <tp>
        <v>302300</v>
        <stp/>
        <stp>150241.SZ</stp>
        <stp>ask_Volume3</stp>
        <tr r="C25" s="99"/>
      </tp>
      <tp>
        <v>270453</v>
        <stp/>
        <stp>150230.SZ</stp>
        <stp>ask_Volume4</stp>
        <tr r="G9" s="111"/>
      </tp>
      <tp>
        <v>19695</v>
        <stp/>
        <stp>150260.SZ</stp>
        <stp>ask_Volume1</stp>
        <tr r="G12" s="117"/>
      </tp>
      <tp>
        <v>13800</v>
        <stp/>
        <stp>150224.SZ</stp>
        <stp>ask_Volume5</stp>
        <tr r="G10" s="100"/>
      </tp>
      <tp>
        <v>10000</v>
        <stp/>
        <stp>150244.SZ</stp>
        <stp>ask_Volume3</stp>
        <tr r="G10" s="102"/>
      </tp>
      <tp>
        <v>36541</v>
        <stp/>
        <stp>150229.SZ</stp>
        <stp>ask_Volume5</stp>
        <tr r="C8" s="111"/>
      </tp>
      <tp>
        <v>993543</v>
        <stp/>
        <stp>150259.SZ</stp>
        <stp>ask_Volume2</stp>
        <tr r="C11" s="117"/>
      </tp>
      <tp>
        <v>261300</v>
        <stp/>
        <stp>150269.SZ</stp>
        <stp>ask_Volume1</stp>
        <tr r="C26" s="111"/>
      </tp>
      <tp>
        <v>1876300</v>
        <stp/>
        <stp>150213.SZ</stp>
        <stp>ask_Volume1</stp>
        <tr r="C26" s="102"/>
      </tp>
      <tp>
        <v>400000</v>
        <stp/>
        <stp>150223.SZ</stp>
        <stp>ask_Volume2</stp>
        <tr r="C13" s="100"/>
      </tp>
      <tp>
        <v>400</v>
        <stp/>
        <stp>150243.SZ</stp>
        <stp>ask_Volume4</stp>
        <tr r="C9" s="102"/>
      </tp>
      <tp>
        <v>247000</v>
        <stp/>
        <stp>150212.SZ</stp>
        <stp>ask_Volume1</stp>
        <tr r="G11" s="108"/>
      </tp>
      <tp>
        <v>1290600</v>
        <stp/>
        <stp>150222.SZ</stp>
        <stp>ask_Volume2</stp>
        <tr r="G14" s="107"/>
      </tp>
      <tp>
        <v>2300</v>
        <stp/>
        <stp>150242.SZ</stp>
        <stp>ask_Volume4</stp>
        <tr r="G24" s="99"/>
      </tp>
      <tp>
        <v>1761500</v>
        <stp/>
        <stp>150211.SZ</stp>
        <stp>ask_Volume1</stp>
        <tr r="C11" s="108"/>
      </tp>
      <tp>
        <v>955800</v>
        <stp/>
        <stp>150221.SZ</stp>
        <stp>ask_Volume2</stp>
        <tr r="C14" s="107"/>
      </tp>
      <tp>
        <v>274200</v>
        <stp/>
        <stp>150241.SZ</stp>
        <stp>ask_Volume4</stp>
        <tr r="C24" s="99"/>
      </tp>
      <tp>
        <v>550300</v>
        <stp/>
        <stp>150210.SZ</stp>
        <stp>ask_Volume1</stp>
        <tr r="G12" s="104"/>
      </tp>
      <tp>
        <v>8900</v>
        <stp/>
        <stp>150230.SZ</stp>
        <stp>ask_Volume3</stp>
        <tr r="G10" s="111"/>
      </tp>
      <tp>
        <v>322615</v>
        <stp/>
        <stp>150217.SZ</stp>
        <stp>ask_Volume1</stp>
        <tr r="C25" s="108"/>
      </tp>
      <tp>
        <v>66600</v>
        <stp/>
        <stp>150214.SZ</stp>
        <stp>ask_Volume1</stp>
        <tr r="G26" s="102"/>
      </tp>
      <tp>
        <v>140000</v>
        <stp/>
        <stp>150224.SZ</stp>
        <stp>ask_Volume2</stp>
        <tr r="G13" s="100"/>
      </tp>
      <tp>
        <v>57200</v>
        <stp/>
        <stp>150244.SZ</stp>
        <stp>ask_Volume4</stp>
        <tr r="G9" s="102"/>
      </tp>
      <tp>
        <v>516490</v>
        <stp/>
        <stp>150229.SZ</stp>
        <stp>ask_Volume2</stp>
        <tr r="C11" s="111"/>
      </tp>
      <tp>
        <v>415488</v>
        <stp/>
        <stp>150259.SZ</stp>
        <stp>ask_Volume5</stp>
        <tr r="C8" s="117"/>
      </tp>
      <tp>
        <v>634000</v>
        <stp/>
        <stp>150218.SZ</stp>
        <stp>ask_Volume1</stp>
        <tr r="G25" s="108"/>
      </tp>
      <tp>
        <v>542800</v>
        <stp/>
        <stp>150203.SZ</stp>
        <stp>ask_Volume1</stp>
        <tr r="C25" s="115"/>
      </tp>
      <tp>
        <v>50000</v>
        <stp/>
        <stp>150223.SZ</stp>
        <stp>ask_Volume3</stp>
        <tr r="C12" s="100"/>
      </tp>
      <tp>
        <v>187537</v>
        <stp/>
        <stp>150243.SZ</stp>
        <stp>ask_Volume5</stp>
        <tr r="C8" s="102"/>
      </tp>
      <tp>
        <v>192000</v>
        <stp/>
        <stp>150222.SZ</stp>
        <stp>ask_Volume3</stp>
        <tr r="G13" s="107"/>
      </tp>
      <tp>
        <v>2000</v>
        <stp/>
        <stp>150242.SZ</stp>
        <stp>ask_Volume5</stp>
        <tr r="G23" s="99"/>
      </tp>
      <tp>
        <v>5823265</v>
        <stp/>
        <stp>150201.SZ</stp>
        <stp>ask_Volume1</stp>
        <tr r="G28" s="100"/>
      </tp>
      <tp>
        <v>446431</v>
        <stp/>
        <stp>150221.SZ</stp>
        <stp>ask_Volume3</stp>
        <tr r="C13" s="107"/>
      </tp>
      <tp>
        <v>300000</v>
        <stp/>
        <stp>150241.SZ</stp>
        <stp>ask_Volume5</stp>
        <tr r="C23" s="99"/>
      </tp>
      <tp>
        <v>3484796</v>
        <stp/>
        <stp>150200.SZ</stp>
        <stp>ask_Volume1</stp>
        <tr r="C28" s="100"/>
      </tp>
      <tp>
        <v>58300</v>
        <stp/>
        <stp>150230.SZ</stp>
        <stp>ask_Volume2</stp>
        <tr r="G11" s="111"/>
      </tp>
      <tp>
        <v>257523</v>
        <stp/>
        <stp>150207.SZ</stp>
        <stp>ask_Volume1</stp>
        <tr r="C26" s="112"/>
      </tp>
      <tp>
        <v>2981591</v>
        <stp/>
        <stp>150206.SZ</stp>
        <stp>ask_Volume1</stp>
        <tr r="G29" s="107"/>
      </tp>
      <tp>
        <v>1109785</v>
        <stp/>
        <stp>150205.SZ</stp>
        <stp>ask_Volume1</stp>
        <tr r="C29" s="107"/>
      </tp>
      <tp>
        <v>41058</v>
        <stp/>
        <stp>150204.SZ</stp>
        <stp>ask_Volume1</stp>
        <tr r="G25" s="115"/>
      </tp>
      <tp>
        <v>166700</v>
        <stp/>
        <stp>150224.SZ</stp>
        <stp>ask_Volume3</stp>
        <tr r="G12" s="100"/>
      </tp>
      <tp>
        <v>260900</v>
        <stp/>
        <stp>150244.SZ</stp>
        <stp>ask_Volume5</stp>
        <tr r="G8" s="102"/>
      </tp>
      <tp>
        <v>2224260</v>
        <stp/>
        <stp>150209.SZ</stp>
        <stp>ask_Volume1</stp>
        <tr r="C12" s="104"/>
      </tp>
      <tp>
        <v>220000</v>
        <stp/>
        <stp>150229.SZ</stp>
        <stp>ask_Volume3</stp>
        <tr r="C10" s="111"/>
      </tp>
      <tp>
        <v>500000</v>
        <stp/>
        <stp>150259.SZ</stp>
        <stp>ask_Volume4</stp>
        <tr r="C9" s="117"/>
      </tp>
      <tp>
        <v>316600</v>
        <stp/>
        <stp>150208.SZ</stp>
        <stp>ask_Volume1</stp>
        <tr r="G26" s="112"/>
      </tp>
      <tp>
        <v>216500</v>
        <stp/>
        <stp>150203.SZ</stp>
        <stp>ask_Volume2</stp>
        <tr r="C24" s="115"/>
      </tp>
      <tp>
        <v>3890000</v>
        <stp/>
        <stp>150213.SZ</stp>
        <stp>ask_Volume3</stp>
        <tr r="C24" s="102"/>
      </tp>
      <tp>
        <v>1000000</v>
        <stp/>
        <stp>150273.SZ</stp>
        <stp>ask_Volume5</stp>
        <tr r="C22" s="105"/>
      </tp>
      <tp>
        <v>169400</v>
        <stp/>
        <stp>150212.SZ</stp>
        <stp>ask_Volume3</stp>
        <tr r="G9" s="108"/>
      </tp>
      <tp>
        <v>1296700</v>
        <stp/>
        <stp>150201.SZ</stp>
        <stp>ask_Volume2</stp>
        <tr r="G27" s="100"/>
      </tp>
      <tp>
        <v>1044400</v>
        <stp/>
        <stp>150211.SZ</stp>
        <stp>ask_Volume3</stp>
        <tr r="C9" s="108"/>
      </tp>
      <tp>
        <v>11495666</v>
        <stp/>
        <stp>150200.SZ</stp>
        <stp>ask_Volume2</stp>
        <tr r="C27" s="100"/>
      </tp>
      <tp>
        <v>1320176</v>
        <stp/>
        <stp>150210.SZ</stp>
        <stp>ask_Volume3</stp>
        <tr r="G10" s="104"/>
      </tp>
      <tp>
        <v>41500</v>
        <stp/>
        <stp>150230.SZ</stp>
        <stp>ask_Volume1</stp>
        <tr r="G12" s="111"/>
      </tp>
      <tp>
        <v>13212</v>
        <stp/>
        <stp>150260.SZ</stp>
        <stp>ask_Volume4</stp>
        <tr r="G9" s="117"/>
      </tp>
      <tp>
        <v>45300</v>
        <stp/>
        <stp>150270.SZ</stp>
        <stp>ask_Volume5</stp>
        <tr r="G22" s="111"/>
      </tp>
      <tp>
        <v>550000</v>
        <stp/>
        <stp>150207.SZ</stp>
        <stp>ask_Volume2</stp>
        <tr r="C25" s="112"/>
      </tp>
      <tp>
        <v>510904</v>
        <stp/>
        <stp>150217.SZ</stp>
        <stp>ask_Volume3</stp>
        <tr r="C23" s="108"/>
      </tp>
      <tp>
        <v>25000</v>
        <stp/>
        <stp>150277.SZ</stp>
        <stp>ask_Volume5</stp>
        <tr r="C8" s="105"/>
      </tp>
      <tp>
        <v>1870053</v>
        <stp/>
        <stp>150206.SZ</stp>
        <stp>ask_Volume2</stp>
        <tr r="G28" s="107"/>
      </tp>
      <tp>
        <v>8934828</v>
        <stp/>
        <stp>150205.SZ</stp>
        <stp>ask_Volume2</stp>
        <tr r="C28" s="107"/>
      </tp>
      <tp>
        <v>14300</v>
        <stp/>
        <stp>150204.SZ</stp>
        <stp>ask_Volume2</stp>
        <tr r="G24" s="115"/>
      </tp>
      <tp>
        <v>1561131</v>
        <stp/>
        <stp>150214.SZ</stp>
        <stp>ask_Volume3</stp>
        <tr r="G24" s="102"/>
      </tp>
      <tp>
        <v>385625</v>
        <stp/>
        <stp>150274.SZ</stp>
        <stp>ask_Volume5</stp>
        <tr r="G22" s="105"/>
      </tp>
      <tp>
        <v>2171424</v>
        <stp/>
        <stp>150209.SZ</stp>
        <stp>ask_Volume2</stp>
        <tr r="C11" s="104"/>
      </tp>
      <tp>
        <v>10500</v>
        <stp/>
        <stp>150269.SZ</stp>
        <stp>ask_Volume4</stp>
        <tr r="C23" s="111"/>
      </tp>
      <tp>
        <v>30100</v>
        <stp/>
        <stp>150208.SZ</stp>
        <stp>ask_Volume2</stp>
        <tr r="G25" s="112"/>
      </tp>
      <tp>
        <v>38700</v>
        <stp/>
        <stp>150218.SZ</stp>
        <stp>ask_Volume3</stp>
        <tr r="G23" s="108"/>
      </tp>
      <tp>
        <v>279500</v>
        <stp/>
        <stp>150278.SZ</stp>
        <stp>ask_Volume5</stp>
        <tr r="G8" s="105"/>
      </tp>
      <tp>
        <v>90014</v>
        <stp/>
        <stp>150203.SZ</stp>
        <stp>ask_Volume3</stp>
        <tr r="C23" s="115"/>
      </tp>
      <tp>
        <v>1439000</v>
        <stp/>
        <stp>150213.SZ</stp>
        <stp>ask_Volume2</stp>
        <tr r="C25" s="102"/>
      </tp>
      <tp>
        <v>101400</v>
        <stp/>
        <stp>150223.SZ</stp>
        <stp>ask_Volume1</stp>
        <tr r="C14" s="100"/>
      </tp>
      <tp>
        <v>50000</v>
        <stp/>
        <stp>150273.SZ</stp>
        <stp>ask_Volume4</stp>
        <tr r="C23" s="105"/>
      </tp>
      <tp>
        <v>343500</v>
        <stp/>
        <stp>150212.SZ</stp>
        <stp>ask_Volume2</stp>
        <tr r="G10" s="108"/>
      </tp>
      <tp>
        <v>971300</v>
        <stp/>
        <stp>150222.SZ</stp>
        <stp>ask_Volume1</stp>
        <tr r="G15" s="107"/>
      </tp>
      <tp>
        <v>2471500</v>
        <stp/>
        <stp>150201.SZ</stp>
        <stp>ask_Volume3</stp>
        <tr r="G26" s="100"/>
      </tp>
      <tp>
        <v>1071800</v>
        <stp/>
        <stp>150211.SZ</stp>
        <stp>ask_Volume2</stp>
        <tr r="C10" s="108"/>
      </tp>
      <tp>
        <v>845100</v>
        <stp/>
        <stp>150221.SZ</stp>
        <stp>ask_Volume1</stp>
        <tr r="C15" s="107"/>
      </tp>
      <tp>
        <v>30354334</v>
        <stp/>
        <stp>150200.SZ</stp>
        <stp>ask_Volume3</stp>
        <tr r="C26" s="100"/>
      </tp>
      <tp>
        <v>1074239</v>
        <stp/>
        <stp>150210.SZ</stp>
        <stp>ask_Volume2</stp>
        <tr r="G11" s="104"/>
      </tp>
      <tp>
        <v>10500</v>
        <stp/>
        <stp>150260.SZ</stp>
        <stp>ask_Volume5</stp>
        <tr r="G8" s="117"/>
      </tp>
      <tp>
        <v>135500</v>
        <stp/>
        <stp>150270.SZ</stp>
        <stp>ask_Volume4</stp>
        <tr r="G23" s="111"/>
      </tp>
      <tp>
        <v>222600</v>
        <stp/>
        <stp>150207.SZ</stp>
        <stp>ask_Volume3</stp>
        <tr r="C24" s="112"/>
      </tp>
      <tp>
        <v>189764</v>
        <stp/>
        <stp>150217.SZ</stp>
        <stp>ask_Volume2</stp>
        <tr r="C24" s="108"/>
      </tp>
      <tp>
        <v>100000</v>
        <stp/>
        <stp>150277.SZ</stp>
        <stp>ask_Volume4</stp>
        <tr r="C9" s="105"/>
      </tp>
      <tp>
        <v>766537</v>
        <stp/>
        <stp>150206.SZ</stp>
        <stp>ask_Volume3</stp>
        <tr r="G27" s="107"/>
      </tp>
      <tp>
        <v>11834052</v>
        <stp/>
        <stp>150205.SZ</stp>
        <stp>ask_Volume3</stp>
        <tr r="C27" s="107"/>
      </tp>
      <tp>
        <v>8800</v>
        <stp/>
        <stp>150204.SZ</stp>
        <stp>ask_Volume3</stp>
        <tr r="G23" s="115"/>
      </tp>
      <tp>
        <v>810424</v>
        <stp/>
        <stp>150214.SZ</stp>
        <stp>ask_Volume2</stp>
        <tr r="G25" s="102"/>
      </tp>
      <tp>
        <v>438580</v>
        <stp/>
        <stp>150224.SZ</stp>
        <stp>ask_Volume1</stp>
        <tr r="G14" s="100"/>
      </tp>
      <tp>
        <v>108500</v>
        <stp/>
        <stp>150274.SZ</stp>
        <stp>ask_Volume4</stp>
        <tr r="G23" s="105"/>
      </tp>
      <tp>
        <v>130000</v>
        <stp/>
        <stp>150209.SZ</stp>
        <stp>ask_Volume3</stp>
        <tr r="C10" s="104"/>
      </tp>
      <tp>
        <v>992953</v>
        <stp/>
        <stp>150229.SZ</stp>
        <stp>ask_Volume1</stp>
        <tr r="C12" s="111"/>
      </tp>
      <tp>
        <v>25000</v>
        <stp/>
        <stp>150269.SZ</stp>
        <stp>ask_Volume5</stp>
        <tr r="C22" s="111"/>
      </tp>
      <tp>
        <v>33300</v>
        <stp/>
        <stp>150208.SZ</stp>
        <stp>ask_Volume3</stp>
        <tr r="G24" s="112"/>
      </tp>
      <tp>
        <v>163300</v>
        <stp/>
        <stp>150218.SZ</stp>
        <stp>ask_Volume2</stp>
        <tr r="G24" s="108"/>
      </tp>
      <tp>
        <v>1285455</v>
        <stp/>
        <stp>150278.SZ</stp>
        <stp>ask_Volume4</stp>
        <tr r="G9" s="105"/>
      </tp>
      <tp>
        <v>49200</v>
        <stp/>
        <stp>150322.SZ</stp>
        <stp>ask_Volume4</stp>
        <tr r="G23" s="114"/>
      </tp>
      <tp>
        <v>180000</v>
        <stp/>
        <stp>150321.SZ</stp>
        <stp>ask_Volume4</stp>
        <tr r="C23" s="114"/>
      </tp>
      <tp>
        <v>20000</v>
        <stp/>
        <stp>150322.SZ</stp>
        <stp>ask_Volume5</stp>
        <tr r="G22" s="114"/>
      </tp>
      <tp>
        <v>24900</v>
        <stp/>
        <stp>150321.SZ</stp>
        <stp>ask_Volume5</stp>
        <tr r="C22" s="114"/>
      </tp>
      <tp>
        <v>33000</v>
        <stp/>
        <stp>150322.SZ</stp>
        <stp>ask_Volume2</stp>
        <tr r="G25" s="114"/>
      </tp>
      <tp>
        <v>57300</v>
        <stp/>
        <stp>150321.SZ</stp>
        <stp>ask_Volume2</stp>
        <tr r="C25" s="114"/>
      </tp>
      <tp>
        <v>15600</v>
        <stp/>
        <stp>150322.SZ</stp>
        <stp>ask_Volume3</stp>
        <tr r="G24" s="114"/>
      </tp>
      <tp>
        <v>1000000</v>
        <stp/>
        <stp>150321.SZ</stp>
        <stp>ask_Volume3</stp>
        <tr r="C24" s="114"/>
      </tp>
      <tp>
        <v>56350</v>
        <stp/>
        <stp>150322.SZ</stp>
        <stp>ask_Volume1</stp>
        <tr r="G26" s="114"/>
      </tp>
      <tp>
        <v>32000</v>
        <stp/>
        <stp>150321.SZ</stp>
        <stp>ask_Volume1</stp>
        <tr r="C26" s="114"/>
      </tp>
      <tp>
        <v>255400</v>
        <stp/>
        <stp>150019.SZ</stp>
        <stp>ask_Volume5</stp>
        <tr r="G11" s="118"/>
      </tp>
      <tp>
        <v>5000</v>
        <stp/>
        <stp>150018.SZ</stp>
        <stp>ask_Volume5</stp>
        <tr r="C11" s="118"/>
      </tp>
      <tp>
        <v>451900</v>
        <stp/>
        <stp>150019.SZ</stp>
        <stp>ask_Volume4</stp>
        <tr r="G12" s="118"/>
      </tp>
      <tp>
        <v>24700</v>
        <stp/>
        <stp>150018.SZ</stp>
        <stp>ask_Volume4</stp>
        <tr r="C12" s="118"/>
      </tp>
      <tp>
        <v>4522936</v>
        <stp/>
        <stp>150023.SZ</stp>
        <stp>ask_Volume4</stp>
        <tr r="G26" s="118"/>
      </tp>
      <tp>
        <v>666400</v>
        <stp/>
        <stp>150022.SZ</stp>
        <stp>ask_Volume4</stp>
        <tr r="C26" s="118"/>
      </tp>
      <tp>
        <v>9900</v>
        <stp/>
        <stp>150029.SZ</stp>
        <stp>ask_Volume4</stp>
        <tr r="G43" s="118"/>
      </tp>
      <tp>
        <v>25000</v>
        <stp/>
        <stp>150028.SZ</stp>
        <stp>ask_Volume4</stp>
        <tr r="C43" s="118"/>
      </tp>
      <tp>
        <v>2689605</v>
        <stp/>
        <stp>150023.SZ</stp>
        <stp>ask_Volume5</stp>
        <tr r="G25" s="118"/>
      </tp>
      <tp>
        <v>1030900</v>
        <stp/>
        <stp>150022.SZ</stp>
        <stp>ask_Volume5</stp>
        <tr r="C25" s="118"/>
      </tp>
      <tp>
        <v>8018</v>
        <stp/>
        <stp>150029.SZ</stp>
        <stp>ask_Volume5</stp>
        <tr r="G42" s="118"/>
      </tp>
      <tp>
        <v>500</v>
        <stp/>
        <stp>150028.SZ</stp>
        <stp>ask_Volume5</stp>
        <tr r="C42" s="118"/>
      </tp>
      <tp>
        <v>2148623</v>
        <stp/>
        <stp>150023.SZ</stp>
        <stp>ask_Volume2</stp>
        <tr r="G28" s="118"/>
      </tp>
      <tp>
        <v>3755339</v>
        <stp/>
        <stp>150022.SZ</stp>
        <stp>ask_Volume2</stp>
        <tr r="C28" s="118"/>
      </tp>
      <tp>
        <v>542500</v>
        <stp/>
        <stp>150019.SZ</stp>
        <stp>ask_Volume1</stp>
        <tr r="G15" s="118"/>
      </tp>
      <tp>
        <v>10500</v>
        <stp/>
        <stp>150029.SZ</stp>
        <stp>ask_Volume2</stp>
        <tr r="G45" s="118"/>
      </tp>
      <tp>
        <v>160000</v>
        <stp/>
        <stp>150018.SZ</stp>
        <stp>ask_Volume1</stp>
        <tr r="C15" s="118"/>
      </tp>
      <tp>
        <v>3700</v>
        <stp/>
        <stp>150028.SZ</stp>
        <stp>ask_Volume2</stp>
        <tr r="C45" s="118"/>
      </tp>
      <tp>
        <v>3047327</v>
        <stp/>
        <stp>150023.SZ</stp>
        <stp>ask_Volume3</stp>
        <tr r="G27" s="118"/>
      </tp>
      <tp>
        <v>1515984</v>
        <stp/>
        <stp>150022.SZ</stp>
        <stp>ask_Volume3</stp>
        <tr r="C27" s="118"/>
      </tp>
      <tp>
        <v>5000</v>
        <stp/>
        <stp>150029.SZ</stp>
        <stp>ask_Volume3</stp>
        <tr r="G44" s="118"/>
      </tp>
      <tp>
        <v>21000</v>
        <stp/>
        <stp>150028.SZ</stp>
        <stp>ask_Volume3</stp>
        <tr r="C44" s="118"/>
      </tp>
      <tp>
        <v>136000</v>
        <stp/>
        <stp>150019.SZ</stp>
        <stp>ask_Volume3</stp>
        <tr r="G13" s="118"/>
      </tp>
      <tp>
        <v>900000</v>
        <stp/>
        <stp>150018.SZ</stp>
        <stp>ask_Volume3</stp>
        <tr r="C13" s="118"/>
      </tp>
      <tp>
        <v>2731851</v>
        <stp/>
        <stp>150023.SZ</stp>
        <stp>ask_Volume1</stp>
        <tr r="G29" s="118"/>
      </tp>
      <tp>
        <v>66389</v>
        <stp/>
        <stp>150022.SZ</stp>
        <stp>ask_Volume1</stp>
        <tr r="C29" s="118"/>
      </tp>
      <tp>
        <v>2086100</v>
        <stp/>
        <stp>150019.SZ</stp>
        <stp>ask_Volume2</stp>
        <tr r="G14" s="118"/>
      </tp>
      <tp>
        <v>2900</v>
        <stp/>
        <stp>150029.SZ</stp>
        <stp>ask_Volume1</stp>
        <tr r="G46" s="118"/>
      </tp>
      <tp>
        <v>4101200</v>
        <stp/>
        <stp>150018.SZ</stp>
        <stp>ask_Volume2</stp>
        <tr r="C14" s="118"/>
      </tp>
      <tp>
        <v>20576</v>
        <stp/>
        <stp>150028.SZ</stp>
        <stp>ask_Volume1</stp>
        <tr r="C46" s="118"/>
      </tp>
      <tp>
        <v>171353</v>
        <stp/>
        <stp>150193.SZ</stp>
        <stp>ask_Volume5</stp>
        <tr r="G8" s="112"/>
      </tp>
      <tp>
        <v>32630</v>
        <stp/>
        <stp>150192.SZ</stp>
        <stp>ask_Volume5</stp>
        <tr r="C8" s="112"/>
      </tp>
      <tp>
        <v>43700</v>
        <stp/>
        <stp>150197.SZ</stp>
        <stp>ask_Volume5</stp>
        <tr r="G8" s="113"/>
      </tp>
      <tp>
        <v>1278000</v>
        <stp/>
        <stp>150196.SZ</stp>
        <stp>ask_Volume5</stp>
        <tr r="C8" s="113"/>
      </tp>
      <tp>
        <v>79800</v>
        <stp/>
        <stp>150185.SZ</stp>
        <stp>ask_Volume4</stp>
        <tr r="G23" s="117"/>
      </tp>
      <tp>
        <v>1517000</v>
        <stp/>
        <stp>150195.SZ</stp>
        <stp>ask_Volume5</stp>
        <tr r="G7" s="115"/>
      </tp>
      <tp>
        <v>3200</v>
        <stp/>
        <stp>150184.SZ</stp>
        <stp>ask_Volume4</stp>
        <tr r="C23" s="117"/>
      </tp>
      <tp>
        <v>100</v>
        <stp/>
        <stp>150194.SZ</stp>
        <stp>ask_Volume5</stp>
        <tr r="C7" s="115"/>
      </tp>
      <tp>
        <v>5800</v>
        <stp/>
        <stp>150193.SZ</stp>
        <stp>ask_Volume4</stp>
        <tr r="G9" s="112"/>
      </tp>
      <tp>
        <v>10000</v>
        <stp/>
        <stp>150192.SZ</stp>
        <stp>ask_Volume4</stp>
        <tr r="C9" s="112"/>
      </tp>
      <tp>
        <v>7000</v>
        <stp/>
        <stp>150197.SZ</stp>
        <stp>ask_Volume4</stp>
        <tr r="G9" s="113"/>
      </tp>
      <tp>
        <v>94000</v>
        <stp/>
        <stp>150196.SZ</stp>
        <stp>ask_Volume4</stp>
        <tr r="C9" s="113"/>
      </tp>
      <tp>
        <v>54400</v>
        <stp/>
        <stp>150185.SZ</stp>
        <stp>ask_Volume5</stp>
        <tr r="G22" s="117"/>
      </tp>
      <tp>
        <v>2196400</v>
        <stp/>
        <stp>150195.SZ</stp>
        <stp>ask_Volume4</stp>
        <tr r="G8" s="115"/>
      </tp>
      <tp>
        <v>110974</v>
        <stp/>
        <stp>150184.SZ</stp>
        <stp>ask_Volume5</stp>
        <tr r="C22" s="117"/>
      </tp>
      <tp>
        <v>262500</v>
        <stp/>
        <stp>150194.SZ</stp>
        <stp>ask_Volume4</stp>
        <tr r="C8" s="115"/>
      </tp>
      <tp>
        <v>4376</v>
        <stp/>
        <stp>150193.SZ</stp>
        <stp>ask_Volume1</stp>
        <tr r="G12" s="112"/>
      </tp>
      <tp>
        <v>1974900</v>
        <stp/>
        <stp>150192.SZ</stp>
        <stp>ask_Volume1</stp>
        <tr r="C12" s="112"/>
      </tp>
      <tp>
        <v>15000</v>
        <stp/>
        <stp>150197.SZ</stp>
        <stp>ask_Volume1</stp>
        <tr r="G12" s="113"/>
      </tp>
      <tp>
        <v>522001</v>
        <stp/>
        <stp>150196.SZ</stp>
        <stp>ask_Volume1</stp>
        <tr r="C12" s="113"/>
      </tp>
      <tp>
        <v>6579000</v>
        <stp/>
        <stp>150195.SZ</stp>
        <stp>ask_Volume1</stp>
        <tr r="G11" s="115"/>
      </tp>
      <tp>
        <v>2625750</v>
        <stp/>
        <stp>150194.SZ</stp>
        <stp>ask_Volume1</stp>
        <tr r="C11" s="115"/>
      </tp>
      <tp>
        <v>112489</v>
        <stp/>
        <stp>150185.SZ</stp>
        <stp>ask_Volume1</stp>
        <tr r="G26" s="117"/>
      </tp>
      <tp>
        <v>476818</v>
        <stp/>
        <stp>150184.SZ</stp>
        <stp>ask_Volume1</stp>
        <tr r="C26" s="117"/>
      </tp>
      <tp>
        <v>123339</v>
        <stp/>
        <stp>150193.SZ</stp>
        <stp>ask_Volume3</stp>
        <tr r="G10" s="112"/>
      </tp>
      <tp>
        <v>22500</v>
        <stp/>
        <stp>150192.SZ</stp>
        <stp>ask_Volume3</stp>
        <tr r="C10" s="112"/>
      </tp>
      <tp>
        <v>18600</v>
        <stp/>
        <stp>150197.SZ</stp>
        <stp>ask_Volume3</stp>
        <tr r="G10" s="113"/>
      </tp>
      <tp>
        <v>310000</v>
        <stp/>
        <stp>150196.SZ</stp>
        <stp>ask_Volume3</stp>
        <tr r="C10" s="113"/>
      </tp>
      <tp>
        <v>4000</v>
        <stp/>
        <stp>150185.SZ</stp>
        <stp>ask_Volume2</stp>
        <tr r="G25" s="117"/>
      </tp>
      <tp>
        <v>1437105</v>
        <stp/>
        <stp>150195.SZ</stp>
        <stp>ask_Volume3</stp>
        <tr r="G9" s="115"/>
      </tp>
      <tp>
        <v>198265</v>
        <stp/>
        <stp>150184.SZ</stp>
        <stp>ask_Volume2</stp>
        <tr r="C25" s="117"/>
      </tp>
      <tp>
        <v>1823505</v>
        <stp/>
        <stp>150194.SZ</stp>
        <stp>ask_Volume3</stp>
        <tr r="C9" s="115"/>
      </tp>
      <tp>
        <v>228100</v>
        <stp/>
        <stp>150193.SZ</stp>
        <stp>ask_Volume2</stp>
        <tr r="G11" s="112"/>
      </tp>
      <tp>
        <v>1060000</v>
        <stp/>
        <stp>150192.SZ</stp>
        <stp>ask_Volume2</stp>
        <tr r="C11" s="112"/>
      </tp>
      <tp>
        <v>22000</v>
        <stp/>
        <stp>150197.SZ</stp>
        <stp>ask_Volume2</stp>
        <tr r="G11" s="113"/>
      </tp>
      <tp>
        <v>485500</v>
        <stp/>
        <stp>150196.SZ</stp>
        <stp>ask_Volume2</stp>
        <tr r="C11" s="113"/>
      </tp>
      <tp>
        <v>20000</v>
        <stp/>
        <stp>150185.SZ</stp>
        <stp>ask_Volume3</stp>
        <tr r="G24" s="117"/>
      </tp>
      <tp>
        <v>1976200</v>
        <stp/>
        <stp>150195.SZ</stp>
        <stp>ask_Volume2</stp>
        <tr r="G10" s="115"/>
      </tp>
      <tp>
        <v>1000</v>
        <stp/>
        <stp>150184.SZ</stp>
        <stp>ask_Volume3</stp>
        <tr r="C24" s="117"/>
      </tp>
      <tp>
        <v>1139920</v>
        <stp/>
        <stp>150194.SZ</stp>
        <stp>ask_Volume2</stp>
        <tr r="C10" s="115"/>
      </tp>
      <tp>
        <v>31400</v>
        <stp/>
        <stp>150151.SZ</stp>
        <stp>ask_Volume1</stp>
        <tr r="G26" s="113"/>
      </tp>
      <tp>
        <v>875621</v>
        <stp/>
        <stp>150150.SZ</stp>
        <stp>ask_Volume1</stp>
        <tr r="C26" s="113"/>
      </tp>
      <tp>
        <v>50000</v>
        <stp/>
        <stp>150157.SZ</stp>
        <stp>ask_Volume1</stp>
        <tr r="C26" s="101"/>
      </tp>
      <tp>
        <v>62877</v>
        <stp/>
        <stp>150177.SZ</stp>
        <stp>ask_Volume3</stp>
        <tr r="C10" s="101"/>
      </tp>
      <tp>
        <v>3900</v>
        <stp/>
        <stp>150165.SZ</stp>
        <stp>ask_Volume2</stp>
        <tr r="G26" s="121"/>
      </tp>
      <tp>
        <v>1054608</v>
        <stp/>
        <stp>150164.SZ</stp>
        <stp>ask_Volume2</stp>
        <tr r="C26" s="121"/>
      </tp>
      <tp>
        <v>75276</v>
        <stp/>
        <stp>150158.SZ</stp>
        <stp>ask_Volume1</stp>
        <tr r="G26" s="101"/>
      </tp>
      <tp>
        <v>198400</v>
        <stp/>
        <stp>150178.SZ</stp>
        <stp>ask_Volume3</stp>
        <tr r="G10" s="101"/>
      </tp>
      <tp>
        <v>16901</v>
        <stp/>
        <stp>150143.SZ</stp>
        <stp>ask_Volume1</stp>
        <tr r="C13" s="121"/>
      </tp>
      <tp>
        <v>10000</v>
        <stp/>
        <stp>150177.SZ</stp>
        <stp>ask_Volume2</stp>
        <tr r="C11" s="101"/>
      </tp>
      <tp>
        <v>15000</v>
        <stp/>
        <stp>150165.SZ</stp>
        <stp>ask_Volume3</stp>
        <tr r="G25" s="121"/>
      </tp>
      <tp>
        <v>23100</v>
        <stp/>
        <stp>150144.SZ</stp>
        <stp>ask_Volume1</stp>
        <tr r="G13" s="121"/>
      </tp>
      <tp>
        <v>229200</v>
        <stp/>
        <stp>150164.SZ</stp>
        <stp>ask_Volume3</stp>
        <tr r="C25" s="121"/>
      </tp>
      <tp>
        <v>2000</v>
        <stp/>
        <stp>150178.SZ</stp>
        <stp>ask_Volume2</stp>
        <tr r="G11" s="101"/>
      </tp>
      <tp>
        <v>10000</v>
        <stp/>
        <stp>150143.SZ</stp>
        <stp>ask_Volume2</stp>
        <tr r="C12" s="121"/>
      </tp>
      <tp>
        <v>2931200</v>
        <stp/>
        <stp>150131.SZ</stp>
        <stp>ask_Volume5</stp>
        <tr r="G9" s="110"/>
      </tp>
      <tp>
        <v>225249</v>
        <stp/>
        <stp>150151.SZ</stp>
        <stp>ask_Volume3</stp>
        <tr r="G24" s="113"/>
      </tp>
      <tp>
        <v>5723279</v>
        <stp/>
        <stp>150130.SZ</stp>
        <stp>ask_Volume5</stp>
        <tr r="C9" s="110"/>
      </tp>
      <tp>
        <v>60500</v>
        <stp/>
        <stp>150150.SZ</stp>
        <stp>ask_Volume3</stp>
        <tr r="C24" s="113"/>
      </tp>
      <tp>
        <v>216700</v>
        <stp/>
        <stp>150157.SZ</stp>
        <stp>ask_Volume3</stp>
        <tr r="C24" s="101"/>
      </tp>
      <tp>
        <v>148300</v>
        <stp/>
        <stp>150177.SZ</stp>
        <stp>ask_Volume1</stp>
        <tr r="C12" s="101"/>
      </tp>
      <tp>
        <v>36000</v>
        <stp/>
        <stp>150144.SZ</stp>
        <stp>ask_Volume2</stp>
        <tr r="G12" s="121"/>
      </tp>
      <tp>
        <v>110800</v>
        <stp/>
        <stp>150158.SZ</stp>
        <stp>ask_Volume3</stp>
        <tr r="G24" s="101"/>
      </tp>
      <tp>
        <v>117600</v>
        <stp/>
        <stp>150178.SZ</stp>
        <stp>ask_Volume1</stp>
        <tr r="G12" s="101"/>
      </tp>
      <tp>
        <v>10000</v>
        <stp/>
        <stp>150143.SZ</stp>
        <stp>ask_Volume3</stp>
        <tr r="C11" s="121"/>
      </tp>
      <tp>
        <v>1560800</v>
        <stp/>
        <stp>150131.SZ</stp>
        <stp>ask_Volume4</stp>
        <tr r="G10" s="110"/>
      </tp>
      <tp>
        <v>28300</v>
        <stp/>
        <stp>150151.SZ</stp>
        <stp>ask_Volume2</stp>
        <tr r="G25" s="113"/>
      </tp>
      <tp>
        <v>1905900</v>
        <stp/>
        <stp>150130.SZ</stp>
        <stp>ask_Volume4</stp>
        <tr r="C10" s="110"/>
      </tp>
      <tp>
        <v>20000</v>
        <stp/>
        <stp>150150.SZ</stp>
        <stp>ask_Volume2</stp>
        <tr r="C25" s="113"/>
      </tp>
      <tp>
        <v>238900</v>
        <stp/>
        <stp>150157.SZ</stp>
        <stp>ask_Volume2</stp>
        <tr r="C25" s="101"/>
      </tp>
      <tp>
        <v>13109</v>
        <stp/>
        <stp>150165.SZ</stp>
        <stp>ask_Volume1</stp>
        <tr r="G27" s="121"/>
      </tp>
      <tp>
        <v>3400</v>
        <stp/>
        <stp>150144.SZ</stp>
        <stp>ask_Volume3</stp>
        <tr r="G11" s="121"/>
      </tp>
      <tp>
        <v>134500</v>
        <stp/>
        <stp>150164.SZ</stp>
        <stp>ask_Volume1</stp>
        <tr r="C27" s="121"/>
      </tp>
      <tp>
        <v>28700</v>
        <stp/>
        <stp>150158.SZ</stp>
        <stp>ask_Volume2</stp>
        <tr r="G25" s="101"/>
      </tp>
      <tp>
        <v>19900</v>
        <stp/>
        <stp>150143.SZ</stp>
        <stp>ask_Volume4</stp>
        <tr r="C10" s="121"/>
      </tp>
      <tp>
        <v>9867397</v>
        <stp/>
        <stp>150131.SZ</stp>
        <stp>ask_Volume3</stp>
        <tr r="G11" s="110"/>
      </tp>
      <tp>
        <v>257200</v>
        <stp/>
        <stp>150151.SZ</stp>
        <stp>ask_Volume5</stp>
        <tr r="G22" s="113"/>
      </tp>
      <tp>
        <v>1815004</v>
        <stp/>
        <stp>150130.SZ</stp>
        <stp>ask_Volume3</stp>
        <tr r="C11" s="110"/>
      </tp>
      <tp>
        <v>5000</v>
        <stp/>
        <stp>150150.SZ</stp>
        <stp>ask_Volume5</stp>
        <tr r="C22" s="113"/>
      </tp>
      <tp>
        <v>36100</v>
        <stp/>
        <stp>150157.SZ</stp>
        <stp>ask_Volume5</stp>
        <tr r="C22" s="101"/>
      </tp>
      <tp>
        <v>500</v>
        <stp/>
        <stp>150144.SZ</stp>
        <stp>ask_Volume4</stp>
        <tr r="G10" s="121"/>
      </tp>
      <tp>
        <v>446700</v>
        <stp/>
        <stp>150158.SZ</stp>
        <stp>ask_Volume5</stp>
        <tr r="G22" s="101"/>
      </tp>
      <tp>
        <v>100000</v>
        <stp/>
        <stp>150143.SZ</stp>
        <stp>ask_Volume5</stp>
        <tr r="C9" s="121"/>
      </tp>
      <tp>
        <v>2734000</v>
        <stp/>
        <stp>150131.SZ</stp>
        <stp>ask_Volume2</stp>
        <tr r="G12" s="110"/>
      </tp>
      <tp>
        <v>303498</v>
        <stp/>
        <stp>150151.SZ</stp>
        <stp>ask_Volume4</stp>
        <tr r="G23" s="113"/>
      </tp>
      <tp>
        <v>100000</v>
        <stp/>
        <stp>150130.SZ</stp>
        <stp>ask_Volume2</stp>
        <tr r="C12" s="110"/>
      </tp>
      <tp>
        <v>70600</v>
        <stp/>
        <stp>150150.SZ</stp>
        <stp>ask_Volume4</stp>
        <tr r="C23" s="113"/>
      </tp>
      <tp>
        <v>37000</v>
        <stp/>
        <stp>150157.SZ</stp>
        <stp>ask_Volume4</stp>
        <tr r="C23" s="101"/>
      </tp>
      <tp>
        <v>2900</v>
        <stp/>
        <stp>150144.SZ</stp>
        <stp>ask_Volume5</stp>
        <tr r="G9" s="121"/>
      </tp>
      <tp>
        <v>563500</v>
        <stp/>
        <stp>150158.SZ</stp>
        <stp>ask_Volume4</stp>
        <tr r="G23" s="101"/>
      </tp>
      <tp>
        <v>2453700</v>
        <stp/>
        <stp>150131.SZ</stp>
        <stp>ask_Volume1</stp>
        <tr r="G13" s="110"/>
      </tp>
      <tp>
        <v>5945073</v>
        <stp/>
        <stp>150130.SZ</stp>
        <stp>ask_Volume1</stp>
        <tr r="C13" s="110"/>
      </tp>
      <tp>
        <v>3000</v>
        <stp/>
        <stp>150177.SZ</stp>
        <stp>ask_Volume5</stp>
        <tr r="C8" s="101"/>
      </tp>
      <tp>
        <v>20400</v>
        <stp/>
        <stp>150165.SZ</stp>
        <stp>ask_Volume4</stp>
        <tr r="G24" s="121"/>
      </tp>
      <tp>
        <v>532500</v>
        <stp/>
        <stp>150164.SZ</stp>
        <stp>ask_Volume4</stp>
        <tr r="C24" s="121"/>
      </tp>
      <tp>
        <v>800</v>
        <stp/>
        <stp>150178.SZ</stp>
        <stp>ask_Volume5</stp>
        <tr r="G8" s="101"/>
      </tp>
      <tp>
        <v>100000</v>
        <stp/>
        <stp>150177.SZ</stp>
        <stp>ask_Volume4</stp>
        <tr r="C9" s="101"/>
      </tp>
      <tp>
        <v>3000</v>
        <stp/>
        <stp>150165.SZ</stp>
        <stp>ask_Volume5</stp>
        <tr r="G23" s="121"/>
      </tp>
      <tp>
        <v>80000</v>
        <stp/>
        <stp>150164.SZ</stp>
        <stp>ask_Volume5</stp>
        <tr r="C23" s="121"/>
      </tp>
      <tp>
        <v>119500</v>
        <stp/>
        <stp>150178.SZ</stp>
        <stp>ask_Volume4</stp>
        <tr r="G9" s="101"/>
      </tp>
      <tp>
        <v>1.093</v>
        <stp/>
        <stp>150279.SZ</stp>
        <stp>Rt_Price</stp>
        <tr r="C63" s="128"/>
      </tp>
      <tp>
        <v>0.47700000000000004</v>
        <stp/>
        <stp>150278.SZ</stp>
        <stp>Rt_Price</stp>
        <tr r="J96" s="128"/>
        <tr r="H25" s="95"/>
        <tr r="J5" s="105"/>
      </tp>
      <tp>
        <v>1.06</v>
        <stp/>
        <stp>150277.SZ</stp>
        <stp>Rt_Price</stp>
        <tr r="C96" s="128"/>
        <tr r="D25" s="95"/>
        <tr r="C5" s="105"/>
      </tp>
      <tp>
        <v>0.46900000000000003</v>
        <stp/>
        <stp>150276.SZ</stp>
        <stp>Rt_Price</stp>
        <tr r="J3" s="105"/>
        <tr r="J69" s="128"/>
      </tp>
      <tp>
        <v>1.0349999999999999</v>
        <stp/>
        <stp>150275.SZ</stp>
        <stp>Rt_Price</stp>
        <tr r="C69" s="128"/>
        <tr r="C3" s="105"/>
      </tp>
      <tp>
        <v>0.47300000000000003</v>
        <stp/>
        <stp>150274.SZ</stp>
        <stp>Rt_Price</stp>
        <tr r="J2" s="105"/>
        <tr r="J21" s="128"/>
        <tr r="H22" s="95"/>
        <tr r="H21" s="125"/>
      </tp>
      <tp>
        <v>1.0580000000000001</v>
        <stp/>
        <stp>150273.SZ</stp>
        <stp>Rt_Price</stp>
        <tr r="C2" s="105"/>
        <tr r="C21" s="128"/>
        <tr r="D22" s="95"/>
        <tr r="D21" s="125"/>
      </tp>
      <tp>
        <v>1.103</v>
        <stp/>
        <stp>150272.SZ</stp>
        <stp>Rt_Price</stp>
        <tr r="J3" s="110"/>
        <tr r="J81" s="128"/>
      </tp>
      <tp>
        <v>1.0329999999999999</v>
        <stp/>
        <stp>150271.SZ</stp>
        <stp>Rt_Price</stp>
        <tr r="C3" s="110"/>
        <tr r="C81" s="128"/>
      </tp>
      <tp>
        <v>0.98299999999999998</v>
        <stp/>
        <stp>150270.SZ</stp>
        <stp>Rt_Price</stp>
        <tr r="J4" s="111"/>
        <tr r="J86" s="128"/>
        <tr r="H27" s="95"/>
      </tp>
      <tp>
        <v>1.0369999999999999</v>
        <stp/>
        <stp>150269.SZ</stp>
        <stp>Rt_Price</stp>
        <tr r="C4" s="111"/>
        <tr r="C86" s="128"/>
        <tr r="D27" s="95"/>
      </tp>
      <tp>
        <v>0.73599999999999999</v>
        <stp/>
        <stp>150268.SZ</stp>
        <stp>Rt_Price</stp>
        <tr r="J4" s="128"/>
      </tp>
      <tp>
        <v>1.0649999999999999</v>
        <stp/>
        <stp>150267.SZ</stp>
        <stp>Rt_Price</stp>
        <tr r="C4" s="128"/>
      </tp>
      <tp>
        <v>1.121</v>
        <stp/>
        <stp>150266.SZ</stp>
        <stp>Rt_Price</stp>
        <tr r="J29" s="128"/>
      </tp>
      <tp>
        <v>1.093</v>
        <stp/>
        <stp>150265.SZ</stp>
        <stp>Rt_Price</stp>
        <tr r="C29" s="128"/>
      </tp>
      <tp>
        <v>0.624</v>
        <stp/>
        <stp>150264.SZ</stp>
        <stp>Rt_Price</stp>
        <tr r="J58" s="128"/>
      </tp>
      <tp>
        <v>1.0820000000000001</v>
        <stp/>
        <stp>150263.SZ</stp>
        <stp>Rt_Price</stp>
        <tr r="C58" s="128"/>
      </tp>
      <tp>
        <v>1.1850000000000001</v>
        <stp/>
        <stp>150262.SZ</stp>
        <stp>Rt_Price</stp>
        <tr r="J51" s="128"/>
        <tr r="J5" s="110"/>
      </tp>
      <tp>
        <v>1.0940000000000001</v>
        <stp/>
        <stp>150261.SZ</stp>
        <stp>Rt_Price</stp>
        <tr r="C51" s="128"/>
        <tr r="C5" s="110"/>
      </tp>
      <tp>
        <v>0.90600000000000003</v>
        <stp/>
        <stp>150260.SZ</stp>
        <stp>Rt_Price</stp>
        <tr r="J3" s="117"/>
        <tr r="J39" s="128"/>
      </tp>
      <tp>
        <v>1.012</v>
        <stp/>
        <stp>150259.SZ</stp>
        <stp>Rt_Price</stp>
        <tr r="C3" s="117"/>
        <tr r="C39" s="128"/>
      </tp>
      <tp>
        <v>1.17</v>
        <stp/>
        <stp>150258.SZ</stp>
        <stp>Rt_Price</stp>
        <tr r="J64" s="128"/>
      </tp>
      <tp>
        <v>1.0130000000000001</v>
        <stp/>
        <stp>150257.SZ</stp>
        <stp>Rt_Price</stp>
        <tr r="C64" s="128"/>
      </tp>
      <tp>
        <v>1.262</v>
        <stp/>
        <stp>150252.SZ</stp>
        <stp>Rt_Price</stp>
        <tr r="J2" s="114"/>
        <tr r="J52" s="128"/>
      </tp>
      <tp>
        <v>1.034</v>
        <stp/>
        <stp>150251.SZ</stp>
        <stp>Rt_Price</stp>
        <tr r="C2" s="114"/>
        <tr r="C52" s="128"/>
      </tp>
      <tp>
        <v>0.74199999999999999</v>
        <stp/>
        <stp>150250.SZ</stp>
        <stp>Rt_Price</stp>
        <tr r="J5" s="128"/>
      </tp>
      <tp>
        <v>1.034</v>
        <stp/>
        <stp>150249.SZ</stp>
        <stp>Rt_Price</stp>
        <tr r="C5" s="128"/>
      </tp>
      <tp>
        <v>0.624</v>
        <stp/>
        <stp>150248.SZ</stp>
        <stp>Rt_Price</stp>
        <tr r="J53" s="128"/>
      </tp>
      <tp>
        <v>1.083</v>
        <stp/>
        <stp>150247.SZ</stp>
        <stp>Rt_Price</stp>
        <tr r="C53" s="128"/>
      </tp>
      <tp>
        <v>1.1779999999999999</v>
        <stp/>
        <stp>150246.SZ</stp>
        <stp>Rt_Price</stp>
        <tr r="J12" s="128"/>
      </tp>
      <tp>
        <v>1.0609999999999999</v>
        <stp/>
        <stp>150245.SZ</stp>
        <stp>Rt_Price</stp>
        <tr r="C12" s="128"/>
      </tp>
      <tp>
        <v>1.042</v>
        <stp/>
        <stp>150244.SZ</stp>
        <stp>Rt_Price</stp>
        <tr r="J3" s="102"/>
        <tr r="J26" s="128"/>
      </tp>
      <tp>
        <v>1.0309999999999999</v>
        <stp/>
        <stp>150243.SZ</stp>
        <stp>Rt_Price</stp>
        <tr r="C3" s="102"/>
        <tr r="C26" s="128"/>
      </tp>
      <tp>
        <v>0.84799999999999998</v>
        <stp/>
        <stp>150242.SZ</stp>
        <stp>Rt_Price</stp>
        <tr r="J3" s="99"/>
        <tr r="J34" s="128"/>
      </tp>
      <tp>
        <v>1.034</v>
        <stp/>
        <stp>150241.SZ</stp>
        <stp>Rt_Price</stp>
        <tr r="C3" s="99"/>
        <tr r="C34" s="128"/>
      </tp>
      <tp>
        <v>1.1890000000000001</v>
        <stp/>
        <stp>150238.SZ</stp>
        <stp>Rt_Price</stp>
        <tr r="J20" s="128"/>
      </tp>
      <tp>
        <v>1.044</v>
        <stp/>
        <stp>150237.SZ</stp>
        <stp>Rt_Price</stp>
        <tr r="C20" s="128"/>
      </tp>
      <tp>
        <v>1.03</v>
        <stp/>
        <stp>150236.SZ</stp>
        <stp>Rt_Price</stp>
        <tr r="J31" s="128"/>
      </tp>
      <tp>
        <v>1.0329999999999999</v>
        <stp/>
        <stp>150235.SZ</stp>
        <stp>Rt_Price</stp>
        <tr r="C31" s="128"/>
      </tp>
      <tp>
        <v>0.8</v>
        <stp/>
        <stp>150234.SZ</stp>
        <stp>Rt_Price</stp>
        <tr r="J50" s="128"/>
      </tp>
      <tp>
        <v>1.0130000000000001</v>
        <stp/>
        <stp>150233.SZ</stp>
        <stp>Rt_Price</stp>
        <tr r="C50" s="128"/>
      </tp>
      <tp>
        <v>1</v>
        <stp/>
        <stp>150232.SZ</stp>
        <stp>Rt_Price</stp>
        <tr r="J19" s="128"/>
      </tp>
      <tp>
        <v>1.05</v>
        <stp/>
        <stp>150231.SZ</stp>
        <stp>Rt_Price</stp>
        <tr r="C19" s="128"/>
      </tp>
      <tp>
        <v>0.79700000000000004</v>
        <stp/>
        <stp>150230.SZ</stp>
        <stp>Rt_Price</stp>
        <tr r="J3" s="111"/>
        <tr r="J59" s="128"/>
      </tp>
      <tp>
        <v>1.0349999999999999</v>
        <stp/>
        <stp>150229.SZ</stp>
        <stp>Rt_Price</stp>
        <tr r="C3" s="111"/>
        <tr r="C59" s="128"/>
      </tp>
      <tp>
        <v>0.72799999999999998</v>
        <stp/>
        <stp>150228.SZ</stp>
        <stp>Rt_Price</stp>
        <tr r="J2" s="99"/>
        <tr r="J82" s="128"/>
      </tp>
      <tp>
        <v>1.044</v>
        <stp/>
        <stp>150227.SZ</stp>
        <stp>Rt_Price</stp>
        <tr r="C2" s="99"/>
        <tr r="C82" s="128"/>
      </tp>
      <tp>
        <v>1.208</v>
        <stp/>
        <stp>150226.SZ</stp>
        <stp>Rt_Price</stp>
        <tr r="J13" s="128"/>
      </tp>
      <tp>
        <v>1.05</v>
        <stp/>
        <stp>150225.SZ</stp>
        <stp>Rt_Price</stp>
        <tr r="C13" s="128"/>
      </tp>
      <tp>
        <v>1.036</v>
        <stp/>
        <stp>150224.SZ</stp>
        <stp>Rt_Price</stp>
        <tr r="J4" s="100"/>
        <tr r="J70" s="128"/>
      </tp>
      <tp>
        <v>1.2170000000000001</v>
        <stp/>
        <stp>150223.SZ</stp>
        <stp>Rt_Price</stp>
        <tr r="C4" s="100"/>
        <tr r="C70" s="128"/>
      </tp>
      <tp>
        <v>0.72399999999999998</v>
        <stp/>
        <stp>150222.SZ</stp>
        <stp>Rt_Price</stp>
        <tr r="H19" s="125"/>
        <tr r="J98" s="128"/>
        <tr r="J5" s="107"/>
      </tp>
      <tp>
        <v>1.2370000000000001</v>
        <stp/>
        <stp>150221.SZ</stp>
        <stp>Rt_Price</stp>
        <tr r="C98" s="128"/>
        <tr r="D19" s="125"/>
        <tr r="C5" s="107"/>
      </tp>
      <tp>
        <v>0.86199999999999999</v>
        <stp/>
        <stp>150220.SZ</stp>
        <stp>Rt_Price</stp>
        <tr r="J71" s="128"/>
        <tr r="J6" s="110"/>
      </tp>
      <tp>
        <v>1.208</v>
        <stp/>
        <stp>150219.SZ</stp>
        <stp>Rt_Price</stp>
        <tr r="C71" s="128"/>
        <tr r="C6" s="110"/>
      </tp>
      <tp>
        <v>0.71199999999999997</v>
        <stp/>
        <stp>150218.SZ</stp>
        <stp>Rt_Price</stp>
        <tr r="J3" s="108"/>
        <tr r="J43" s="128"/>
        <tr r="H18" s="95"/>
      </tp>
      <tp>
        <v>1.0469999999999999</v>
        <stp/>
        <stp>150217.SZ</stp>
        <stp>Rt_Price</stp>
        <tr r="C3" s="108"/>
        <tr r="C43" s="128"/>
        <tr r="D18" s="95"/>
      </tp>
      <tp>
        <v>1.21</v>
        <stp/>
        <stp>150216.SZ</stp>
        <stp>Rt_Price</stp>
        <tr r="J17" s="128"/>
      </tp>
      <tp>
        <v>1.095</v>
        <stp/>
        <stp>150215.SZ</stp>
        <stp>Rt_Price</stp>
        <tr r="C17" s="128"/>
      </tp>
      <tp>
        <v>0.46800000000000003</v>
        <stp/>
        <stp>150214.SZ</stp>
        <stp>Rt_Price</stp>
        <tr r="J47" s="128"/>
        <tr r="J5" s="102"/>
        <tr r="H16" s="125"/>
        <tr r="H15" s="95"/>
      </tp>
      <tp>
        <v>1.056</v>
        <stp/>
        <stp>150213.SZ</stp>
        <stp>Rt_Price</stp>
        <tr r="C47" s="128"/>
        <tr r="C5" s="102"/>
        <tr r="D16" s="125"/>
        <tr r="D15" s="95"/>
      </tp>
      <tp>
        <v>0.83000000000000007</v>
        <stp/>
        <stp>150212.SZ</stp>
        <stp>Rt_Price</stp>
        <tr r="J2" s="108"/>
        <tr r="J97" s="128"/>
        <tr r="H24" s="95"/>
      </tp>
      <tp>
        <v>1.0660000000000001</v>
        <stp/>
        <stp>150211.SZ</stp>
        <stp>Rt_Price</stp>
        <tr r="C97" s="128"/>
        <tr r="C2" s="108"/>
        <tr r="D24" s="95"/>
      </tp>
      <tp>
        <v>0.71199999999999997</v>
        <stp/>
        <stp>150210.SZ</stp>
        <stp>Rt_Price</stp>
        <tr r="J2" s="104"/>
        <tr r="J104" s="128"/>
      </tp>
      <tp>
        <v>1.04</v>
        <stp/>
        <stp>150209.SZ</stp>
        <stp>Rt_Price</stp>
        <tr r="C2" s="104"/>
        <tr r="C104" s="128"/>
      </tp>
      <tp>
        <v>0.48499999999999999</v>
        <stp/>
        <stp>150208.SZ</stp>
        <stp>Rt_Price</stp>
        <tr r="J4" s="112"/>
        <tr r="J65" s="128"/>
        <tr r="H14" s="95"/>
      </tp>
      <tp>
        <v>1.0389999999999999</v>
        <stp/>
        <stp>150207.SZ</stp>
        <stp>Rt_Price</stp>
        <tr r="C4" s="112"/>
        <tr r="C65" s="128"/>
        <tr r="D14" s="95"/>
      </tp>
      <tp>
        <v>0.58499999999999996</v>
        <stp/>
        <stp>150206.SZ</stp>
        <stp>Rt_Price</stp>
        <tr r="J4" s="107"/>
        <tr r="J77" s="128"/>
        <tr r="H18" s="125"/>
        <tr r="H26" s="95"/>
      </tp>
      <tp>
        <v>1.036</v>
        <stp/>
        <stp>150205.SZ</stp>
        <stp>Rt_Price</stp>
        <tr r="C77" s="128"/>
        <tr r="D18" s="125"/>
        <tr r="C4" s="107"/>
        <tr r="D26" s="95"/>
      </tp>
      <tp>
        <v>1.407</v>
        <stp/>
        <stp>150204.SZ</stp>
        <stp>Rt_Price</stp>
        <tr r="J25" s="128"/>
        <tr r="H19" s="95"/>
        <tr r="J4" s="115"/>
      </tp>
      <tp>
        <v>1.026</v>
        <stp/>
        <stp>150203.SZ</stp>
        <stp>Rt_Price</stp>
        <tr r="C25" s="128"/>
        <tr r="D19" s="95"/>
        <tr r="C4" s="115"/>
      </tp>
      <tp>
        <v>0.621</v>
        <stp/>
        <stp>150201.SZ</stp>
        <stp>Rt_Price</stp>
        <tr r="J3" s="100"/>
        <tr r="J73" s="128"/>
      </tp>
      <tp>
        <v>1.0409999999999999</v>
        <stp/>
        <stp>150200.SZ</stp>
        <stp>Rt_Price</stp>
        <tr r="C3" s="100"/>
        <tr r="C73" s="128"/>
      </tp>
      <tp>
        <v>1.0900000000000001</v>
        <stp/>
        <stp>150299.SZ</stp>
        <stp>Rt_Price</stp>
        <tr r="C5" s="99"/>
        <tr r="C94" s="128"/>
      </tp>
      <tp>
        <v>0.505</v>
        <stp/>
        <stp>150298.SZ</stp>
        <stp>Rt_Price</stp>
        <tr r="J91" s="128"/>
      </tp>
      <tp>
        <v>1.105</v>
        <stp/>
        <stp>150297.SZ</stp>
        <stp>Rt_Price</stp>
        <tr r="C91" s="128"/>
      </tp>
      <tp>
        <v>0.70499999999999996</v>
        <stp/>
        <stp>150296.SZ</stp>
        <stp>Rt_Price</stp>
        <tr r="J3" s="104"/>
        <tr r="J106" s="128"/>
        <tr r="H22" s="125"/>
      </tp>
      <tp>
        <v>1.089</v>
        <stp/>
        <stp>150295.SZ</stp>
        <stp>Rt_Price</stp>
        <tr r="C3" s="104"/>
        <tr r="C106" s="128"/>
        <tr r="D22" s="125"/>
      </tp>
      <tp>
        <v>0.88200000000000001</v>
        <stp/>
        <stp>150294.SZ</stp>
        <stp>Rt_Price</stp>
        <tr r="J80" s="128"/>
      </tp>
      <tp>
        <v>1.1100000000000001</v>
        <stp/>
        <stp>150293.SZ</stp>
        <stp>Rt_Price</stp>
        <tr r="C80" s="128"/>
      </tp>
      <tp>
        <v>0.59499999999999997</v>
        <stp/>
        <stp>150292.SZ</stp>
        <stp>Rt_Price</stp>
        <tr r="J4" s="99"/>
        <tr r="J92" s="128"/>
      </tp>
      <tp>
        <v>1.087</v>
        <stp/>
        <stp>150291.SZ</stp>
        <stp>Rt_Price</stp>
        <tr r="C4" s="99"/>
        <tr r="C92" s="128"/>
      </tp>
      <tp>
        <v>0.53600000000000003</v>
        <stp/>
        <stp>150290.SZ</stp>
        <stp>Rt_Price</stp>
        <tr r="J4" s="114"/>
        <tr r="J87" s="128"/>
      </tp>
      <tp>
        <v>1.08</v>
        <stp/>
        <stp>150289.SZ</stp>
        <stp>Rt_Price</stp>
        <tr r="C4" s="114"/>
        <tr r="C87" s="128"/>
      </tp>
      <tp>
        <v>0.56600000000000006</v>
        <stp/>
        <stp>150288.SZ</stp>
        <stp>Rt_Price</stp>
        <tr r="J49" s="128"/>
        <tr r="J5" s="114"/>
      </tp>
      <tp>
        <v>1.081</v>
        <stp/>
        <stp>150287.SZ</stp>
        <stp>Rt_Price</stp>
        <tr r="C49" s="128"/>
        <tr r="C5" s="114"/>
      </tp>
      <tp>
        <v>0.75800000000000001</v>
        <stp/>
        <stp>150284.SZ</stp>
        <stp>Rt_Price</stp>
        <tr r="J4" s="110"/>
        <tr r="J42" s="128"/>
        <tr r="H16" s="95"/>
      </tp>
      <tp>
        <v>1.0110000000000001</v>
        <stp/>
        <stp>150283.SZ</stp>
        <stp>Rt_Price</stp>
        <tr r="C4" s="110"/>
        <tr r="C42" s="128"/>
        <tr r="D16" s="95"/>
      </tp>
      <tp>
        <v>0.50600000000000001</v>
        <stp/>
        <stp>150282.SZ</stp>
        <stp>Rt_Price</stp>
        <tr r="J3" s="128"/>
      </tp>
      <tp>
        <v>1.08</v>
        <stp/>
        <stp>150281.SZ</stp>
        <stp>Rt_Price</stp>
        <tr r="C3" s="128"/>
      </tp>
      <tp>
        <v>0.80700000000000005</v>
        <stp/>
        <stp>150280.SZ</stp>
        <stp>Rt_Price</stp>
        <tr r="J63" s="128"/>
      </tp>
      <tp>
        <v>1.258</v>
        <stp/>
        <stp>150344.SZ</stp>
        <stp>Rt_Price</stp>
        <tr r="J55" s="128"/>
      </tp>
      <tp>
        <v>0</v>
        <stp/>
        <stp>150343.SZ</stp>
        <stp>Rt_Price</stp>
        <tr r="C55" s="128"/>
      </tp>
      <tp>
        <v>0.65700000000000003</v>
        <stp/>
        <stp>150336.SZ</stp>
        <stp>Rt_Price</stp>
        <tr r="J109" s="128"/>
        <tr r="J6" s="107"/>
      </tp>
      <tp>
        <v>1.081</v>
        <stp/>
        <stp>150335.SZ</stp>
        <stp>Rt_Price</stp>
        <tr r="C6" s="107"/>
        <tr r="C109" s="128"/>
      </tp>
      <tp>
        <v>0.55200000000000005</v>
        <stp/>
        <stp>150332.SZ</stp>
        <stp>Rt_Price</stp>
        <tr r="J28" s="128"/>
        <tr r="J5" s="117"/>
      </tp>
      <tp>
        <v>1.145</v>
        <stp/>
        <stp>150331.SZ</stp>
        <stp>Rt_Price</stp>
        <tr r="C28" s="128"/>
        <tr r="C5" s="117"/>
      </tp>
      <tp>
        <v>0.9</v>
        <stp/>
        <stp>150330.SZ</stp>
        <stp>Rt_Price</stp>
        <tr r="J4" s="101"/>
        <tr r="J93" s="128"/>
      </tp>
      <tp>
        <v>1.0329999999999999</v>
        <stp/>
        <stp>150329.SZ</stp>
        <stp>Rt_Price</stp>
        <tr r="C4" s="101"/>
        <tr r="C93" s="128"/>
      </tp>
      <tp>
        <v>1.302</v>
        <stp/>
        <stp>150328.SZ</stp>
        <stp>Rt_Price</stp>
        <tr r="J8" s="128"/>
      </tp>
      <tp>
        <v>1.179</v>
        <stp/>
        <stp>150327.SZ</stp>
        <stp>Rt_Price</stp>
        <tr r="C8" s="128"/>
      </tp>
      <tp>
        <v>0.91800000000000004</v>
        <stp/>
        <stp>150326.SZ</stp>
        <stp>Rt_Price</stp>
        <tr r="J7" s="128"/>
      </tp>
      <tp>
        <v>1.08</v>
        <stp/>
        <stp>150325.SZ</stp>
        <stp>Rt_Price</stp>
        <tr r="C7" s="128"/>
      </tp>
      <tp>
        <v>0.51400000000000001</v>
        <stp/>
        <stp>150324.SZ</stp>
        <stp>Rt_Price</stp>
        <tr r="J27" s="128"/>
      </tp>
      <tp>
        <v>1.0760000000000001</v>
        <stp/>
        <stp>150323.SZ</stp>
        <stp>Rt_Price</stp>
        <tr r="C27" s="128"/>
      </tp>
      <tp>
        <v>1.0940000000000001</v>
        <stp/>
        <stp>150322.SZ</stp>
        <stp>Rt_Price</stp>
        <tr r="J3" s="114"/>
        <tr r="J107" s="128"/>
      </tp>
      <tp>
        <v>1.2630000000000001</v>
        <stp/>
        <stp>150321.SZ</stp>
        <stp>Rt_Price</stp>
        <tr r="C3" s="114"/>
        <tr r="C107" s="128"/>
      </tp>
      <tp>
        <v>1.1140000000000001</v>
        <stp/>
        <stp>150318.SZ</stp>
        <stp>Rt_Price</stp>
        <tr r="J9" s="128"/>
      </tp>
      <tp>
        <v>1.161</v>
        <stp/>
        <stp>150317.SZ</stp>
        <stp>Rt_Price</stp>
        <tr r="C9" s="128"/>
      </tp>
      <tp>
        <v>1.04</v>
        <stp/>
        <stp>150316.SZ</stp>
        <stp>Rt_Price</stp>
        <tr r="J56" s="128"/>
        <tr r="H20" s="125"/>
      </tp>
      <tp>
        <v>1.036</v>
        <stp/>
        <stp>150315.SZ</stp>
        <stp>Rt_Price</stp>
        <tr r="C56" s="128"/>
        <tr r="D20" s="125"/>
      </tp>
      <tp>
        <v>0.98599999999999999</v>
        <stp/>
        <stp>150312.SZ</stp>
        <stp>Rt_Price</stp>
        <tr r="J24" s="128"/>
      </tp>
      <tp>
        <v>1.081</v>
        <stp/>
        <stp>150311.SZ</stp>
        <stp>Rt_Price</stp>
        <tr r="C24" s="128"/>
      </tp>
      <tp>
        <v>0.98499999999999999</v>
        <stp/>
        <stp>150310.SZ</stp>
        <stp>Rt_Price</stp>
        <tr r="J66" s="128"/>
      </tp>
      <tp>
        <v>1.036</v>
        <stp/>
        <stp>150309.SZ</stp>
        <stp>Rt_Price</stp>
        <tr r="C66" s="128"/>
      </tp>
      <tp>
        <v>0.59499999999999997</v>
        <stp/>
        <stp>150308.SZ</stp>
        <stp>Rt_Price</stp>
        <tr r="J75" s="128"/>
        <tr r="J2" s="117"/>
      </tp>
      <tp>
        <v>1.038</v>
        <stp/>
        <stp>150307.SZ</stp>
        <stp>Rt_Price</stp>
        <tr r="C75" s="128"/>
        <tr r="C2" s="117"/>
      </tp>
      <tp>
        <v>0.64200000000000002</v>
        <stp/>
        <stp>150306.SZ</stp>
        <stp>Rt_Price</stp>
        <tr r="J37" s="128"/>
      </tp>
      <tp>
        <v>1.034</v>
        <stp/>
        <stp>150305.SZ</stp>
        <stp>Rt_Price</stp>
        <tr r="C37" s="128"/>
      </tp>
      <tp>
        <v>0.68100000000000005</v>
        <stp/>
        <stp>150304.SZ</stp>
        <stp>Rt_Price</stp>
        <tr r="J4" s="102"/>
        <tr r="J103" s="128"/>
      </tp>
      <tp>
        <v>1.081</v>
        <stp/>
        <stp>150303.SZ</stp>
        <stp>Rt_Price</stp>
        <tr r="C4" s="102"/>
        <tr r="C103" s="128"/>
      </tp>
      <tp>
        <v>1.256</v>
        <stp/>
        <stp>150302.SZ</stp>
        <stp>Rt_Price</stp>
        <tr r="J5" s="100"/>
        <tr r="J57" s="128"/>
      </tp>
      <tp>
        <v>1.0920000000000001</v>
        <stp/>
        <stp>150301.SZ</stp>
        <stp>Rt_Price</stp>
        <tr r="C5" s="100"/>
        <tr r="C57" s="128"/>
      </tp>
      <tp>
        <v>0.54100000000000004</v>
        <stp/>
        <stp>150300.SZ</stp>
        <stp>Rt_Price</stp>
        <tr r="J5" s="99"/>
        <tr r="J94" s="128"/>
      </tp>
      <tp>
        <v>0.37</v>
        <stp/>
        <stp>h30535.CSI</stp>
        <stp>PctChg</stp>
        <tr r="N91" s="128"/>
      </tp>
      <tp>
        <v>0.2</v>
        <stp/>
        <stp>930620.CSI</stp>
        <stp>PctChg</stp>
        <tr r="N4" s="105"/>
        <tr r="N100" s="128"/>
      </tp>
      <tp>
        <v>0.32</v>
        <stp/>
        <stp>h30344.CSI</stp>
        <stp>PctChg</stp>
        <tr r="N71" s="128"/>
        <tr r="N6" s="110"/>
      </tp>
      <tp>
        <v>1.4239999999999999</v>
        <stp/>
        <stp>502012.SH</stp>
        <stp>Rt_Price</stp>
        <tr r="J6" s="100"/>
        <tr r="J78" s="128"/>
      </tp>
      <tp>
        <v>1.012</v>
        <stp/>
        <stp>502011.SH</stp>
        <stp>Rt_Price</stp>
        <tr r="C6" s="100"/>
        <tr r="C78" s="128"/>
      </tp>
      <tp>
        <v>1.0549999999999999</v>
        <stp/>
        <stp>502014.SH</stp>
        <stp>Rt_Price</stp>
        <tr r="C4" s="105"/>
        <tr r="C100" s="128"/>
      </tp>
      <tp>
        <v>0.46400000000000002</v>
        <stp/>
        <stp>502015.SH</stp>
        <stp>Rt_Price</stp>
        <tr r="J4" s="105"/>
        <tr r="J100" s="128"/>
      </tp>
      <tp>
        <v>0.82000000000000006</v>
        <stp/>
        <stp>502008.SH</stp>
        <stp>Rt_Price</stp>
        <tr r="J4" s="104"/>
        <tr r="J68" s="128"/>
      </tp>
      <tp>
        <v>0.99</v>
        <stp/>
        <stp>502002.SH</stp>
        <stp>Rt_Price</stp>
        <tr r="J10" s="128"/>
      </tp>
      <tp>
        <v>1.0509999999999999</v>
        <stp/>
        <stp>502001.SH</stp>
        <stp>Rt_Price</stp>
        <tr r="C10" s="128"/>
      </tp>
      <tp>
        <v>1.02</v>
        <stp/>
        <stp>502007.SH</stp>
        <stp>Rt_Price</stp>
        <tr r="C4" s="104"/>
        <tr r="C68" s="128"/>
      </tp>
      <tp>
        <v>1.0170000000000001</v>
        <stp/>
        <stp>502004.SH</stp>
        <stp>Rt_Price</stp>
        <tr r="C7" s="107"/>
        <tr r="C54" s="128"/>
      </tp>
      <tp>
        <v>1.2750000000000001</v>
        <stp/>
        <stp>502005.SH</stp>
        <stp>Rt_Price</stp>
        <tr r="J7" s="107"/>
        <tr r="J54" s="128"/>
      </tp>
      <tp>
        <v>1.2250000000000001</v>
        <stp/>
        <stp>502038.SH</stp>
        <stp>Rt_Price</stp>
        <tr r="J14" s="128"/>
      </tp>
      <tp>
        <v>0.98199999999999998</v>
        <stp/>
        <stp>502032.SH</stp>
        <stp>Rt_Price</stp>
        <tr r="J108" s="128"/>
      </tp>
      <tp>
        <v>1.0210000000000001</v>
        <stp/>
        <stp>502031.SH</stp>
        <stp>Rt_Price</stp>
        <tr r="C108" s="128"/>
      </tp>
      <tp>
        <v>1.0840000000000001</v>
        <stp/>
        <stp>502037.SH</stp>
        <stp>Rt_Price</stp>
        <tr r="C14" s="128"/>
      </tp>
      <tp>
        <v>1.2869999999999999</v>
        <stp/>
        <stp>502022.SH</stp>
        <stp>Rt_Price</stp>
        <tr r="J16" s="128"/>
      </tp>
      <tp>
        <v>1.0509999999999999</v>
        <stp/>
        <stp>502021.SH</stp>
        <stp>Rt_Price</stp>
        <tr r="C16" s="128"/>
      </tp>
      <tp>
        <v>1.052</v>
        <stp/>
        <stp>502024.SH</stp>
        <stp>Rt_Price</stp>
        <tr r="C48" s="128"/>
      </tp>
      <tp>
        <v>0.79300000000000004</v>
        <stp/>
        <stp>502025.SH</stp>
        <stp>Rt_Price</stp>
        <tr r="J48" s="128"/>
      </tp>
      <tp>
        <v>1.2829999999999999</v>
        <stp/>
        <stp>502058.SH</stp>
        <stp>Rt_Price</stp>
        <tr r="J67" s="128"/>
      </tp>
      <tp>
        <v>1.2250000000000001</v>
        <stp/>
        <stp>502050.SH</stp>
        <stp>Rt_Price</stp>
        <tr r="J15" s="128"/>
      </tp>
      <tp>
        <v>1.1180000000000001</v>
        <stp/>
        <stp>502057.SH</stp>
        <stp>Rt_Price</stp>
        <tr r="C67" s="128"/>
      </tp>
      <tp>
        <v>1.0900000000000001</v>
        <stp/>
        <stp>502054.SH</stp>
        <stp>Rt_Price</stp>
        <tr r="C7" s="100"/>
      </tp>
      <tp>
        <v>1.139</v>
        <stp/>
        <stp>502055.SH</stp>
        <stp>Rt_Price</stp>
        <tr r="J7" s="100"/>
      </tp>
      <tp>
        <v>1.0190000000000001</v>
        <stp/>
        <stp>502049.SH</stp>
        <stp>Rt_Price</stp>
        <tr r="C15" s="128"/>
      </tp>
      <tp>
        <v>0.80400000000000005</v>
        <stp/>
        <stp>502042.SH</stp>
        <stp>Rt_Price</stp>
        <tr r="J99" s="128"/>
      </tp>
      <tp>
        <v>1.0720000000000001</v>
        <stp/>
        <stp>502041.SH</stp>
        <stp>Rt_Price</stp>
        <tr r="C99" s="128"/>
      </tp>
      <tp>
        <v>1.0429999999999999</v>
        <stp/>
        <stp>150060.SZ</stp>
        <stp>Rt_Price</stp>
        <tr r="J102" s="128"/>
      </tp>
      <tp>
        <v>1.2110000000000001</v>
        <stp/>
        <stp>150059.SZ</stp>
        <stp>Rt_Price</stp>
        <tr r="C102" s="128"/>
      </tp>
      <tp>
        <v>1.04</v>
        <stp/>
        <stp>150054.SZ</stp>
        <stp>Rt_Price</stp>
        <tr r="J90" s="128"/>
      </tp>
      <tp>
        <v>1.044</v>
        <stp/>
        <stp>150053.SZ</stp>
        <stp>Rt_Price</stp>
        <tr r="C90" s="128"/>
      </tp>
      <tp>
        <v>1.3009999999999999</v>
        <stp/>
        <stp>150052.SZ</stp>
        <stp>Rt_Price</stp>
        <tr r="J6" s="118"/>
        <tr r="J61" s="128"/>
      </tp>
      <tp>
        <v>1.03</v>
        <stp/>
        <stp>150051.SZ</stp>
        <stp>Rt_Price</stp>
        <tr r="C6" s="118"/>
        <tr r="C61" s="128"/>
      </tp>
      <tp>
        <v>1.07</v>
        <stp/>
        <stp>150031.SZ</stp>
        <stp>Rt_Price</stp>
        <tr r="J62" s="128"/>
      </tp>
      <tp>
        <v>1.073</v>
        <stp/>
        <stp>150030.SZ</stp>
        <stp>Rt_Price</stp>
        <tr r="C62" s="128"/>
      </tp>
      <tp>
        <v>1.389</v>
        <stp/>
        <stp>150029.SZ</stp>
        <stp>Rt_Price</stp>
        <tr r="J7" s="118"/>
      </tp>
      <tp>
        <v>1.038</v>
        <stp/>
        <stp>150028.SZ</stp>
        <stp>Rt_Price</stp>
        <tr r="C7" s="118"/>
      </tp>
      <tp>
        <v>0.43099999999999999</v>
        <stp/>
        <stp>150023.SZ</stp>
        <stp>Rt_Price</stp>
        <tr r="J4" s="118"/>
        <tr r="H14" s="125"/>
        <tr r="J84" s="128"/>
        <tr r="H20" s="95"/>
      </tp>
      <tp>
        <v>0.84899999999999998</v>
        <stp/>
        <stp>150022.SZ</stp>
        <stp>Rt_Price</stp>
        <tr r="C4" s="118"/>
        <tr r="D14" s="125"/>
        <tr r="C84" s="128"/>
        <tr r="D20" s="95"/>
      </tp>
      <tp>
        <v>0.89800000000000002</v>
        <stp/>
        <stp>150019.SZ</stp>
        <stp>Rt_Price</stp>
        <tr r="J2" s="118"/>
        <tr r="H23" s="125"/>
        <tr r="J88" s="128"/>
        <tr r="H17" s="95"/>
      </tp>
      <tp>
        <v>1.0469999999999999</v>
        <stp/>
        <stp>150018.SZ</stp>
        <stp>Rt_Price</stp>
        <tr r="C2" s="118"/>
        <tr r="D23" s="125"/>
        <tr r="C88" s="128"/>
        <tr r="D17" s="95"/>
      </tp>
      <tp>
        <v>0.92200000000000004</v>
        <stp/>
        <stp>150097.SZ</stp>
        <stp>Rt_Price</stp>
        <tr r="J6" s="128"/>
      </tp>
      <tp>
        <v>1.1380000000000001</v>
        <stp/>
        <stp>150096.SZ</stp>
        <stp>Rt_Price</stp>
        <tr r="C6" s="128"/>
      </tp>
      <tp>
        <v>0.51100000000000001</v>
        <stp/>
        <stp>150095.SZ</stp>
        <stp>Rt_Price</stp>
        <tr r="J72" s="128"/>
      </tp>
      <tp>
        <v>1.0529999999999999</v>
        <stp/>
        <stp>150094.SZ</stp>
        <stp>Rt_Price</stp>
        <tr r="C72" s="128"/>
      </tp>
      <tp>
        <v>1.1240000000000001</v>
        <stp/>
        <stp>150091.SZ</stp>
        <stp>Rt_Price</stp>
        <tr r="J36" s="128"/>
      </tp>
      <tp>
        <v>1.048</v>
        <stp/>
        <stp>150090.SZ</stp>
        <stp>Rt_Price</stp>
        <tr r="C36" s="128"/>
      </tp>
      <tp>
        <v>1.0820000000000001</v>
        <stp/>
        <stp>150086.SZ</stp>
        <stp>Rt_Price</stp>
        <tr r="J3" s="118"/>
        <tr r="J110" s="128"/>
      </tp>
      <tp>
        <v>1.0409999999999999</v>
        <stp/>
        <stp>150085.SZ</stp>
        <stp>Rt_Price</stp>
        <tr r="C3" s="118"/>
        <tr r="C110" s="128"/>
      </tp>
      <tp>
        <v>1.0329999999999999</v>
        <stp/>
        <stp>150179.SZ</stp>
        <stp>Rt_Price</stp>
        <tr r="C40" s="128"/>
      </tp>
      <tp>
        <v>1.409</v>
        <stp/>
        <stp>150178.SZ</stp>
        <stp>Rt_Price</stp>
        <tr r="J3" s="101"/>
        <tr r="J22" s="128"/>
      </tp>
      <tp>
        <v>1.0309999999999999</v>
        <stp/>
        <stp>150177.SZ</stp>
        <stp>Rt_Price</stp>
        <tr r="C3" s="101"/>
        <tr r="C22" s="128"/>
      </tp>
      <tp>
        <v>0.75600000000000001</v>
        <stp/>
        <stp>150174.SZ</stp>
        <stp>Rt_Price</stp>
        <tr r="J2" s="115"/>
        <tr r="J30" s="128"/>
      </tp>
      <tp>
        <v>1.034</v>
        <stp/>
        <stp>150173.SZ</stp>
        <stp>Rt_Price</stp>
        <tr r="C2" s="115"/>
        <tr r="C30" s="128"/>
      </tp>
      <tp>
        <v>1.3180000000000001</v>
        <stp/>
        <stp>150172.SZ</stp>
        <stp>Rt_Price</stp>
        <tr r="J2" s="100"/>
        <tr r="J74" s="128"/>
      </tp>
      <tp>
        <v>1.0429999999999999</v>
        <stp/>
        <stp>150171.SZ</stp>
        <stp>Rt_Price</stp>
        <tr r="C2" s="100"/>
        <tr r="C74" s="128"/>
      </tp>
      <tp>
        <v>0.70799999999999996</v>
        <stp/>
        <stp>150168.SZ</stp>
        <stp>Rt_Price</stp>
        <tr r="J101" s="128"/>
      </tp>
      <tp>
        <v>1.05</v>
        <stp/>
        <stp>150167.SZ</stp>
        <stp>Rt_Price</stp>
        <tr r="C101" s="128"/>
      </tp>
      <tp>
        <v>0.86099999999999999</v>
        <stp/>
        <stp>150165.SZ</stp>
        <stp>Rt_Price</stp>
        <tr r="J3" s="121"/>
      </tp>
      <tp>
        <v>1.0269999999999999</v>
        <stp/>
        <stp>150164.SZ</stp>
        <stp>Rt_Price</stp>
        <tr r="C3" s="121"/>
      </tp>
      <tp>
        <v>0.84</v>
        <stp/>
        <stp>150158.SZ</stp>
        <stp>Rt_Price</stp>
        <tr r="J2" s="101"/>
        <tr r="J60" s="128"/>
      </tp>
      <tp>
        <v>1.0569999999999999</v>
        <stp/>
        <stp>150157.SZ</stp>
        <stp>Rt_Price</stp>
        <tr r="C2" s="101"/>
        <tr r="C60" s="128"/>
      </tp>
      <tp>
        <v>0.96099999999999997</v>
        <stp/>
        <stp>150153.SZ</stp>
        <stp>Rt_Price</stp>
        <tr r="J2" s="102"/>
        <tr r="J44" s="128"/>
      </tp>
      <tp>
        <v>1.07</v>
        <stp/>
        <stp>150152.SZ</stp>
        <stp>Rt_Price</stp>
        <tr r="C2" s="102"/>
        <tr r="C44" s="128"/>
      </tp>
      <tp>
        <v>1.081</v>
        <stp/>
        <stp>150151.SZ</stp>
        <stp>Rt_Price</stp>
        <tr r="J3" s="113"/>
        <tr r="J35" s="128"/>
      </tp>
      <tp>
        <v>1.0409999999999999</v>
        <stp/>
        <stp>150150.SZ</stp>
        <stp>Rt_Price</stp>
        <tr r="C3" s="113"/>
        <tr r="C35" s="128"/>
      </tp>
      <tp>
        <v>0.56800000000000006</v>
        <stp/>
        <stp>150149.SZ</stp>
        <stp>Rt_Price</stp>
        <tr r="J23" s="128"/>
      </tp>
      <tp>
        <v>1.0429999999999999</v>
        <stp/>
        <stp>150148.SZ</stp>
        <stp>Rt_Price</stp>
        <tr r="C23" s="128"/>
      </tp>
      <tp>
        <v>0.56400000000000006</v>
        <stp/>
        <stp>150146.SZ</stp>
        <stp>Rt_Price</stp>
        <tr r="J105" s="128"/>
      </tp>
      <tp>
        <v>1.044</v>
        <stp/>
        <stp>150145.SZ</stp>
        <stp>Rt_Price</stp>
        <tr r="C105" s="128"/>
      </tp>
      <tp>
        <v>0.83000000000000007</v>
        <stp/>
        <stp>150144.SZ</stp>
        <stp>Rt_Price</stp>
        <tr r="J2" s="121"/>
      </tp>
      <tp>
        <v>1.083</v>
        <stp/>
        <stp>150139.SZ</stp>
        <stp>Rt_Price</stp>
        <tr r="J89" s="128"/>
      </tp>
      <tp>
        <v>1.0489999999999999</v>
        <stp/>
        <stp>150138.SZ</stp>
        <stp>Rt_Price</stp>
        <tr r="C89" s="128"/>
      </tp>
      <tp>
        <v>0.55100000000000005</v>
        <stp/>
        <stp>150131.SZ</stp>
        <stp>Rt_Price</stp>
        <tr r="J2" s="110"/>
        <tr r="H15" s="125"/>
        <tr r="J79" s="128"/>
      </tp>
      <tp>
        <v>1.08</v>
        <stp/>
        <stp>150130.SZ</stp>
        <stp>Rt_Price</stp>
        <tr r="C2" s="110"/>
        <tr r="C79" s="128"/>
        <tr r="D15" s="125"/>
      </tp>
      <tp>
        <v>1.536</v>
        <stp/>
        <stp>150124.SZ</stp>
        <stp>Rt_Price</stp>
        <tr r="J85" s="128"/>
      </tp>
      <tp>
        <v>1.2230000000000001</v>
        <stp/>
        <stp>150123.SZ</stp>
        <stp>Rt_Price</stp>
        <tr r="C85" s="128"/>
      </tp>
      <tp>
        <v>1.3260000000000001</v>
        <stp/>
        <stp>150122.SZ</stp>
        <stp>Rt_Price</stp>
        <tr r="J18" s="128"/>
      </tp>
      <tp>
        <v>1.044</v>
        <stp/>
        <stp>150121.SZ</stp>
        <stp>Rt_Price</stp>
        <tr r="C18" s="128"/>
      </tp>
      <tp>
        <v>0.55300000000000005</v>
        <stp/>
        <stp>150118.SZ</stp>
        <stp>Rt_Price</stp>
        <tr r="J2" s="112"/>
        <tr r="J76" s="128"/>
      </tp>
      <tp>
        <v>1.101</v>
        <stp/>
        <stp>150117.SZ</stp>
        <stp>Rt_Price</stp>
        <tr r="C2" s="112"/>
        <tr r="C76" s="128"/>
      </tp>
      <tp>
        <v>1.02</v>
        <stp/>
        <stp>150109.SZ</stp>
        <stp>Rt_Price</stp>
        <tr r="J2" s="128"/>
      </tp>
      <tp>
        <v>1.167</v>
        <stp/>
        <stp>150108.SZ</stp>
        <stp>Rt_Price</stp>
        <tr r="C2" s="128"/>
      </tp>
      <tp>
        <v>0.997</v>
        <stp/>
        <stp>150107.SZ</stp>
        <stp>Rt_Price</stp>
        <tr r="J5" s="118"/>
        <tr r="J95" s="128"/>
      </tp>
      <tp>
        <v>1.1639999999999999</v>
        <stp/>
        <stp>150106.SZ</stp>
        <stp>Rt_Price</stp>
        <tr r="C5" s="118"/>
        <tr r="C95" s="128"/>
      </tp>
      <tp>
        <v>1.32</v>
        <stp/>
        <stp>150101.SZ</stp>
        <stp>Rt_Price</stp>
        <tr r="J4" s="113"/>
        <tr r="J45" s="128"/>
      </tp>
      <tp>
        <v>1.0389999999999999</v>
        <stp/>
        <stp>150100.SZ</stp>
        <stp>Rt_Price</stp>
        <tr r="C4" s="113"/>
        <tr r="C45" s="128"/>
      </tp>
      <tp>
        <v>0.68700000000000006</v>
        <stp/>
        <stp>150199.SZ</stp>
        <stp>Rt_Price</stp>
        <tr r="J2" s="111"/>
        <tr r="J41" s="128"/>
      </tp>
      <tp>
        <v>1.0900000000000001</v>
        <stp/>
        <stp>150198.SZ</stp>
        <stp>Rt_Price</stp>
        <tr r="C2" s="111"/>
        <tr r="C41" s="128"/>
      </tp>
      <tp>
        <v>1.234</v>
        <stp/>
        <stp>150197.SZ</stp>
        <stp>Rt_Price</stp>
        <tr r="J2" s="113"/>
        <tr r="J83" s="128"/>
      </tp>
      <tp>
        <v>1.105</v>
        <stp/>
        <stp>150196.SZ</stp>
        <stp>Rt_Price</stp>
        <tr r="C2" s="113"/>
        <tr r="C83" s="128"/>
      </tp>
      <tp>
        <v>0.502</v>
        <stp/>
        <stp>150195.SZ</stp>
        <stp>Rt_Price</stp>
        <tr r="H17" s="125"/>
        <tr r="J32" s="128"/>
        <tr r="H21" s="95"/>
        <tr r="J3" s="115"/>
      </tp>
      <tp>
        <v>1.038</v>
        <stp/>
        <stp>150194.SZ</stp>
        <stp>Rt_Price</stp>
        <tr r="D17" s="125"/>
        <tr r="C32" s="128"/>
        <tr r="D21" s="95"/>
        <tr r="C3" s="115"/>
      </tp>
      <tp>
        <v>1.046</v>
        <stp/>
        <stp>150193.SZ</stp>
        <stp>Rt_Price</stp>
        <tr r="J3" s="112"/>
        <tr r="J38" s="128"/>
      </tp>
      <tp>
        <v>1.06</v>
        <stp/>
        <stp>150192.SZ</stp>
        <stp>Rt_Price</stp>
        <tr r="C3" s="112"/>
        <tr r="C38" s="128"/>
      </tp>
      <tp>
        <v>1.2410000000000001</v>
        <stp/>
        <stp>150191.SZ</stp>
        <stp>Rt_Price</stp>
        <tr r="J46" s="128"/>
      </tp>
      <tp>
        <v>1.0980000000000001</v>
        <stp/>
        <stp>150190.SZ</stp>
        <stp>Rt_Price</stp>
        <tr r="C46" s="128"/>
      </tp>
      <tp>
        <v>0.873</v>
        <stp/>
        <stp>150189.SZ</stp>
        <stp>Rt_Price</stp>
        <tr r="J4" s="121"/>
      </tp>
      <tp>
        <v>1.06</v>
        <stp/>
        <stp>150188.SZ</stp>
        <stp>Rt_Price</stp>
        <tr r="C4" s="121"/>
      </tp>
      <tp>
        <v>0.95800000000000007</v>
        <stp/>
        <stp>150187.SZ</stp>
        <stp>Rt_Price</stp>
        <tr r="J3" s="107"/>
        <tr r="J11" s="128"/>
        <tr r="H23" s="95"/>
      </tp>
      <tp>
        <v>1.0170000000000001</v>
        <stp/>
        <stp>150186.SZ</stp>
        <stp>Rt_Price</stp>
        <tr r="C3" s="107"/>
        <tr r="C11" s="128"/>
        <tr r="D23" s="95"/>
      </tp>
      <tp>
        <v>0.90800000000000003</v>
        <stp/>
        <stp>150185.SZ</stp>
        <stp>Rt_Price</stp>
        <tr r="J33" s="128"/>
        <tr r="J4" s="117"/>
      </tp>
      <tp>
        <v>1.018</v>
        <stp/>
        <stp>150184.SZ</stp>
        <stp>Rt_Price</stp>
        <tr r="C33" s="128"/>
        <tr r="C4" s="117"/>
      </tp>
      <tp>
        <v>1.244</v>
        <stp/>
        <stp>150182.SZ</stp>
        <stp>Rt_Price</stp>
        <tr r="J2" s="107"/>
        <tr r="J111" s="128"/>
      </tp>
      <tp>
        <v>1.0449999999999999</v>
        <stp/>
        <stp>150181.SZ</stp>
        <stp>Rt_Price</stp>
        <tr r="C2" s="107"/>
        <tr r="C111" s="128"/>
      </tp>
      <tp>
        <v>1.3760000000000001</v>
        <stp/>
        <stp>150180.SZ</stp>
        <stp>Rt_Price</stp>
        <tr r="J40" s="128"/>
      </tp>
      <tp>
        <v>0.90100000000000002</v>
        <stp/>
        <stp>160416.SZ</stp>
        <stp>Rt_Price</stp>
        <tr r="L7" s="129"/>
      </tp>
      <tp>
        <v>0.60199999999999998</v>
        <stp/>
        <stp>162411.SZ</stp>
        <stp>Rt_Price</stp>
        <tr r="L8" s="12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name"/>
      <definedName name="f_info_purchasefeeratio"/>
      <definedName name="f_info_smfbcode"/>
      <definedName name="f_info_smfcode"/>
      <definedName name="f_info_trackindexcode"/>
      <definedName name="f_nav_unit"/>
      <definedName name="f_unit_floortrading"/>
      <definedName name="i_dq_close"/>
      <definedName name="S_INFO_NAME"/>
      <definedName name="TDaysOffset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42"/>
  <sheetViews>
    <sheetView topLeftCell="A106" workbookViewId="0">
      <selection activeCell="K160" sqref="K160"/>
    </sheetView>
  </sheetViews>
  <sheetFormatPr defaultRowHeight="13.5"/>
  <cols>
    <col min="1" max="1" width="10.5" bestFit="1" customWidth="1"/>
    <col min="2" max="2" width="12.75" bestFit="1" customWidth="1"/>
  </cols>
  <sheetData>
    <row r="1" spans="1:2">
      <c r="A1" s="121" t="s">
        <v>282</v>
      </c>
      <c r="B1" s="116">
        <f ca="1">[1]!f_nav_unit(A1,TODAY())</f>
        <v>0.98950000000000005</v>
      </c>
    </row>
    <row r="2" spans="1:2">
      <c r="A2" s="121" t="s">
        <v>283</v>
      </c>
      <c r="B2" s="116">
        <f ca="1">[1]!f_nav_unit(A2,TODAY())</f>
        <v>0.90369999999999995</v>
      </c>
    </row>
    <row r="3" spans="1:2">
      <c r="A3" s="121" t="s">
        <v>284</v>
      </c>
      <c r="B3" s="116">
        <f ca="1">[1]!f_nav_unit(A3,TODAY())</f>
        <v>0.80630000000000002</v>
      </c>
    </row>
    <row r="4" spans="1:2">
      <c r="A4" s="121" t="s">
        <v>285</v>
      </c>
      <c r="B4" s="116">
        <f ca="1">[1]!f_nav_unit(A4,TODAY())</f>
        <v>0.85009999999999997</v>
      </c>
    </row>
    <row r="5" spans="1:2">
      <c r="A5" s="121" t="s">
        <v>286</v>
      </c>
      <c r="B5" s="116">
        <f ca="1">[1]!f_nav_unit(A5,TODAY())</f>
        <v>0.81540000000000001</v>
      </c>
    </row>
    <row r="6" spans="1:2">
      <c r="A6" s="121" t="s">
        <v>287</v>
      </c>
      <c r="B6" s="116">
        <f ca="1">[1]!f_nav_unit(A6,TODAY())</f>
        <v>1.1721999999999999</v>
      </c>
    </row>
    <row r="7" spans="1:2">
      <c r="A7" s="121" t="s">
        <v>288</v>
      </c>
      <c r="B7" s="116">
        <f ca="1">[1]!f_nav_unit(A7,TODAY())</f>
        <v>0.89200000000000002</v>
      </c>
    </row>
    <row r="8" spans="1:2">
      <c r="A8" s="121" t="s">
        <v>289</v>
      </c>
      <c r="B8" s="116">
        <f ca="1">[1]!f_nav_unit(A8,TODAY())</f>
        <v>1.1472</v>
      </c>
    </row>
    <row r="9" spans="1:2">
      <c r="A9" s="121" t="s">
        <v>290</v>
      </c>
      <c r="B9" s="116">
        <f ca="1">[1]!f_nav_unit(A9,TODAY())</f>
        <v>1.0988</v>
      </c>
    </row>
    <row r="10" spans="1:2">
      <c r="A10" s="121" t="s">
        <v>291</v>
      </c>
      <c r="B10" s="116">
        <f ca="1">[1]!f_nav_unit(A10,TODAY())</f>
        <v>1.2</v>
      </c>
    </row>
    <row r="11" spans="1:2">
      <c r="A11" s="121" t="s">
        <v>292</v>
      </c>
      <c r="B11" s="116">
        <f ca="1">[1]!f_nav_unit(A11,TODAY())</f>
        <v>0.81279999999999997</v>
      </c>
    </row>
    <row r="12" spans="1:2">
      <c r="A12" s="121" t="s">
        <v>293</v>
      </c>
      <c r="B12" s="116">
        <f ca="1">[1]!f_nav_unit(A12,TODAY())</f>
        <v>1.1851</v>
      </c>
    </row>
    <row r="13" spans="1:2">
      <c r="A13" s="121" t="s">
        <v>294</v>
      </c>
      <c r="B13" s="116">
        <f ca="1">[1]!f_nav_unit(A13,TODAY())</f>
        <v>0.88019999999999998</v>
      </c>
    </row>
    <row r="14" spans="1:2">
      <c r="A14" s="121" t="s">
        <v>295</v>
      </c>
      <c r="B14" s="116">
        <f ca="1">[1]!f_nav_unit(A14,TODAY())</f>
        <v>1.1432</v>
      </c>
    </row>
    <row r="15" spans="1:2">
      <c r="A15" s="121" t="s">
        <v>296</v>
      </c>
      <c r="B15" s="116">
        <f ca="1">[1]!f_nav_unit(A15,TODAY())</f>
        <v>0.88759999999999994</v>
      </c>
    </row>
    <row r="16" spans="1:2">
      <c r="A16" s="121" t="s">
        <v>297</v>
      </c>
      <c r="B16" s="116">
        <f ca="1">[1]!f_nav_unit(A16,TODAY())</f>
        <v>1.196</v>
      </c>
    </row>
    <row r="17" spans="1:2">
      <c r="A17" s="121" t="s">
        <v>298</v>
      </c>
      <c r="B17" s="116">
        <f ca="1">[1]!f_nav_unit(A17,TODAY())</f>
        <v>1.222</v>
      </c>
    </row>
    <row r="18" spans="1:2">
      <c r="A18" s="121" t="s">
        <v>299</v>
      </c>
      <c r="B18" s="116">
        <f ca="1">[1]!f_nav_unit(A18,TODAY())</f>
        <v>1.21</v>
      </c>
    </row>
    <row r="19" spans="1:2">
      <c r="A19" s="121" t="s">
        <v>300</v>
      </c>
      <c r="B19" s="116">
        <f ca="1">[1]!f_nav_unit(A19,TODAY())</f>
        <v>1.0880000000000001</v>
      </c>
    </row>
    <row r="20" spans="1:2">
      <c r="A20" s="121" t="s">
        <v>301</v>
      </c>
      <c r="B20" s="116">
        <f ca="1">[1]!f_nav_unit(A20,TODAY())</f>
        <v>1.2110000000000001</v>
      </c>
    </row>
    <row r="21" spans="1:2">
      <c r="A21" s="121" t="s">
        <v>302</v>
      </c>
      <c r="B21" s="116">
        <f ca="1">[1]!f_nav_unit(A21,TODAY())</f>
        <v>0.80100000000000005</v>
      </c>
    </row>
    <row r="22" spans="1:2">
      <c r="A22" s="121" t="s">
        <v>303</v>
      </c>
      <c r="B22" s="116">
        <f ca="1">[1]!f_nav_unit(A22,TODAY())</f>
        <v>0.88200000000000001</v>
      </c>
    </row>
    <row r="23" spans="1:2">
      <c r="A23" s="121" t="s">
        <v>304</v>
      </c>
      <c r="B23" s="116">
        <f ca="1">[1]!f_nav_unit(A23,TODAY())</f>
        <v>0.91</v>
      </c>
    </row>
    <row r="24" spans="1:2">
      <c r="A24" s="121" t="s">
        <v>305</v>
      </c>
      <c r="B24" s="116">
        <f ca="1">[1]!f_nav_unit(A24,TODAY())</f>
        <v>1.038</v>
      </c>
    </row>
    <row r="25" spans="1:2">
      <c r="A25" s="121" t="s">
        <v>306</v>
      </c>
      <c r="B25" s="116">
        <f ca="1">[1]!f_nav_unit(A25,TODAY())</f>
        <v>1.099</v>
      </c>
    </row>
    <row r="26" spans="1:2">
      <c r="A26" s="121" t="s">
        <v>307</v>
      </c>
      <c r="B26" s="116">
        <f ca="1">[1]!f_nav_unit(A26,TODAY())</f>
        <v>1.0169999999999999</v>
      </c>
    </row>
    <row r="27" spans="1:2">
      <c r="A27" s="121" t="s">
        <v>308</v>
      </c>
      <c r="B27" s="116">
        <f ca="1">[1]!f_nav_unit(A27,TODAY())</f>
        <v>1.1240000000000001</v>
      </c>
    </row>
    <row r="28" spans="1:2">
      <c r="A28" s="121" t="s">
        <v>309</v>
      </c>
      <c r="B28" s="116">
        <f ca="1">[1]!f_nav_unit(A28,TODAY())</f>
        <v>1.0349999999999999</v>
      </c>
    </row>
    <row r="29" spans="1:2">
      <c r="A29" s="121" t="s">
        <v>310</v>
      </c>
      <c r="B29" s="116">
        <f ca="1">[1]!f_nav_unit(A29,TODAY())</f>
        <v>0.76800000000000002</v>
      </c>
    </row>
    <row r="30" spans="1:2">
      <c r="A30" s="121" t="s">
        <v>311</v>
      </c>
      <c r="B30" s="116">
        <f ca="1">[1]!f_nav_unit(A30,TODAY())</f>
        <v>0.76600000000000001</v>
      </c>
    </row>
    <row r="31" spans="1:2">
      <c r="A31" s="121" t="s">
        <v>312</v>
      </c>
      <c r="B31" s="116">
        <f ca="1">[1]!f_nav_unit(A31,TODAY())</f>
        <v>0.94399999999999995</v>
      </c>
    </row>
    <row r="32" spans="1:2">
      <c r="A32" s="121" t="s">
        <v>313</v>
      </c>
      <c r="B32" s="116">
        <f ca="1">[1]!f_nav_unit(A32,TODAY())</f>
        <v>1.0620000000000001</v>
      </c>
    </row>
    <row r="33" spans="1:2">
      <c r="A33" s="121" t="s">
        <v>314</v>
      </c>
      <c r="B33" s="116">
        <f ca="1">[1]!f_nav_unit(A33,TODAY())</f>
        <v>1.0920000000000001</v>
      </c>
    </row>
    <row r="34" spans="1:2">
      <c r="A34" s="121" t="s">
        <v>315</v>
      </c>
      <c r="B34" s="116">
        <f ca="1">[1]!f_nav_unit(A34,TODAY())</f>
        <v>0.79800000000000004</v>
      </c>
    </row>
    <row r="35" spans="1:2">
      <c r="A35" s="121" t="s">
        <v>316</v>
      </c>
      <c r="B35" s="116">
        <f ca="1">[1]!f_nav_unit(A35,TODAY())</f>
        <v>1.0129999999999999</v>
      </c>
    </row>
    <row r="36" spans="1:2">
      <c r="A36" s="121" t="s">
        <v>317</v>
      </c>
      <c r="B36" s="116">
        <f ca="1">[1]!f_nav_unit(A36,TODAY())</f>
        <v>1.139</v>
      </c>
    </row>
    <row r="37" spans="1:2">
      <c r="A37" s="121" t="s">
        <v>318</v>
      </c>
      <c r="B37" s="116">
        <f ca="1">[1]!f_nav_unit(A37,TODAY())</f>
        <v>0.77100000000000002</v>
      </c>
    </row>
    <row r="38" spans="1:2">
      <c r="A38" s="121" t="s">
        <v>319</v>
      </c>
      <c r="B38" s="116">
        <f ca="1">[1]!f_nav_unit(A38,TODAY())</f>
        <v>0.875</v>
      </c>
    </row>
    <row r="39" spans="1:2">
      <c r="A39" s="121" t="s">
        <v>320</v>
      </c>
      <c r="B39" s="116">
        <f ca="1">[1]!f_nav_unit(A39,TODAY())</f>
        <v>1.1359999999999999</v>
      </c>
    </row>
    <row r="40" spans="1:2">
      <c r="A40" s="121" t="s">
        <v>321</v>
      </c>
      <c r="B40" s="116">
        <f ca="1">[1]!f_nav_unit(A40,TODAY())</f>
        <v>0.94899999999999995</v>
      </c>
    </row>
    <row r="41" spans="1:2">
      <c r="A41" s="121" t="s">
        <v>322</v>
      </c>
      <c r="B41" s="116">
        <f ca="1">[1]!f_nav_unit(A41,TODAY())</f>
        <v>0.94299999999999995</v>
      </c>
    </row>
    <row r="42" spans="1:2">
      <c r="A42" s="121" t="s">
        <v>323</v>
      </c>
      <c r="B42" s="116">
        <f ca="1">[1]!f_nav_unit(A42,TODAY())</f>
        <v>0.82</v>
      </c>
    </row>
    <row r="43" spans="1:2">
      <c r="A43" s="121" t="s">
        <v>324</v>
      </c>
      <c r="B43" s="116">
        <f ca="1">[1]!f_nav_unit(A43,TODAY())</f>
        <v>1.044</v>
      </c>
    </row>
    <row r="44" spans="1:2">
      <c r="A44" s="121" t="s">
        <v>325</v>
      </c>
      <c r="B44" s="116">
        <f ca="1">[1]!f_nav_unit(A44,TODAY())</f>
        <v>1.1950000000000001</v>
      </c>
    </row>
    <row r="45" spans="1:2">
      <c r="A45" s="121" t="s">
        <v>326</v>
      </c>
      <c r="B45" s="116">
        <f ca="1">[1]!f_nav_unit(A45,TODAY())</f>
        <v>1.0840000000000001</v>
      </c>
    </row>
    <row r="46" spans="1:2">
      <c r="A46" s="121" t="s">
        <v>327</v>
      </c>
      <c r="B46" s="116">
        <f ca="1">[1]!f_nav_unit(A46,TODAY())</f>
        <v>0.83430000000000004</v>
      </c>
    </row>
    <row r="47" spans="1:2">
      <c r="A47" s="121" t="s">
        <v>328</v>
      </c>
      <c r="B47" s="116">
        <f ca="1">[1]!f_nav_unit(A47,TODAY())</f>
        <v>1.0828</v>
      </c>
    </row>
    <row r="48" spans="1:2">
      <c r="A48" s="121" t="s">
        <v>329</v>
      </c>
      <c r="B48" s="116">
        <f ca="1">[1]!f_nav_unit(A48,TODAY())</f>
        <v>0.96279999999999999</v>
      </c>
    </row>
    <row r="49" spans="1:2">
      <c r="A49" s="121" t="s">
        <v>330</v>
      </c>
      <c r="B49" s="116">
        <f ca="1">[1]!f_nav_unit(A49,TODAY())</f>
        <v>1.034</v>
      </c>
    </row>
    <row r="50" spans="1:2">
      <c r="A50" s="121" t="s">
        <v>331</v>
      </c>
      <c r="B50" s="116">
        <f ca="1">[1]!f_nav_unit(A50,TODAY())</f>
        <v>0.76700000000000002</v>
      </c>
    </row>
    <row r="51" spans="1:2">
      <c r="A51" s="121" t="s">
        <v>332</v>
      </c>
      <c r="B51" s="116">
        <f ca="1">[1]!f_nav_unit(A51,TODAY())</f>
        <v>1.1910000000000001</v>
      </c>
    </row>
    <row r="52" spans="1:2">
      <c r="A52" s="121" t="s">
        <v>333</v>
      </c>
      <c r="B52" s="116">
        <f ca="1">[1]!f_nav_unit(A52,TODAY())</f>
        <v>0.86399999999999999</v>
      </c>
    </row>
    <row r="53" spans="1:2">
      <c r="A53" s="121" t="s">
        <v>334</v>
      </c>
      <c r="B53" s="116">
        <f ca="1">[1]!f_nav_unit(A53,TODAY())</f>
        <v>1.198</v>
      </c>
    </row>
    <row r="54" spans="1:2">
      <c r="A54" s="121" t="s">
        <v>335</v>
      </c>
      <c r="B54" s="116">
        <f ca="1">[1]!f_nav_unit(A54,TODAY())</f>
        <v>1.05</v>
      </c>
    </row>
    <row r="55" spans="1:2">
      <c r="A55" s="121" t="s">
        <v>336</v>
      </c>
      <c r="B55" s="116">
        <f ca="1">[1]!f_nav_unit(A55,TODAY())</f>
        <v>1.0189999999999999</v>
      </c>
    </row>
    <row r="56" spans="1:2">
      <c r="A56" s="121" t="s">
        <v>337</v>
      </c>
      <c r="B56" s="116">
        <f ca="1">[1]!f_nav_unit(A56,TODAY())</f>
        <v>0.79900000000000004</v>
      </c>
    </row>
    <row r="57" spans="1:2">
      <c r="A57" s="121" t="s">
        <v>338</v>
      </c>
      <c r="B57" s="116">
        <f ca="1">[1]!f_nav_unit(A57,TODAY())</f>
        <v>0.83499999999999996</v>
      </c>
    </row>
    <row r="58" spans="1:2">
      <c r="A58" s="121" t="s">
        <v>339</v>
      </c>
      <c r="B58" s="116">
        <f ca="1">[1]!f_nav_unit(A58,TODAY())</f>
        <v>0.78700000000000003</v>
      </c>
    </row>
    <row r="59" spans="1:2">
      <c r="A59" s="121" t="s">
        <v>340</v>
      </c>
      <c r="B59" s="116">
        <f ca="1">[1]!f_nav_unit(A59,TODAY())</f>
        <v>0.89600000000000002</v>
      </c>
    </row>
    <row r="60" spans="1:2">
      <c r="A60" s="121" t="s">
        <v>341</v>
      </c>
      <c r="B60" s="116">
        <f ca="1">[1]!f_nav_unit(A60,TODAY())</f>
        <v>1.1479999999999999</v>
      </c>
    </row>
    <row r="61" spans="1:2">
      <c r="A61" s="121" t="s">
        <v>342</v>
      </c>
      <c r="B61" s="116">
        <f ca="1">[1]!f_nav_unit(A61,TODAY())</f>
        <v>1.004</v>
      </c>
    </row>
    <row r="62" spans="1:2">
      <c r="A62" s="121" t="s">
        <v>343</v>
      </c>
      <c r="B62" s="116">
        <f ca="1">[1]!f_nav_unit(A62,TODAY())</f>
        <v>1.0680000000000001</v>
      </c>
    </row>
    <row r="63" spans="1:2">
      <c r="A63" s="121" t="s">
        <v>344</v>
      </c>
      <c r="B63" s="116">
        <f ca="1">[1]!f_nav_unit(A63,TODAY())</f>
        <v>0.877</v>
      </c>
    </row>
    <row r="64" spans="1:2">
      <c r="A64" s="121" t="s">
        <v>345</v>
      </c>
      <c r="B64" s="116">
        <f ca="1">[1]!f_nav_unit(A64,TODAY())</f>
        <v>0.98</v>
      </c>
    </row>
    <row r="65" spans="1:2">
      <c r="A65" s="121" t="s">
        <v>346</v>
      </c>
      <c r="B65" s="116">
        <f ca="1">[1]!f_nav_unit(A65,TODAY())</f>
        <v>1.079</v>
      </c>
    </row>
    <row r="66" spans="1:2">
      <c r="A66" s="121" t="s">
        <v>347</v>
      </c>
      <c r="B66" s="116">
        <f ca="1">[1]!f_nav_unit(A66,TODAY())</f>
        <v>1.117</v>
      </c>
    </row>
    <row r="67" spans="1:2">
      <c r="A67" s="121" t="s">
        <v>348</v>
      </c>
      <c r="B67" s="116">
        <f ca="1">[1]!f_nav_unit(A67,TODAY())</f>
        <v>1.0529999999999999</v>
      </c>
    </row>
    <row r="68" spans="1:2">
      <c r="A68" s="121" t="s">
        <v>349</v>
      </c>
      <c r="B68" s="116">
        <f ca="1">[1]!f_nav_unit(A68,TODAY())</f>
        <v>1.1100000000000001</v>
      </c>
    </row>
    <row r="69" spans="1:2">
      <c r="A69" s="121" t="s">
        <v>350</v>
      </c>
      <c r="B69" s="116">
        <f ca="1">[1]!f_nav_unit(A69,TODAY())</f>
        <v>0.97599999999999998</v>
      </c>
    </row>
    <row r="70" spans="1:2">
      <c r="A70" s="121" t="s">
        <v>351</v>
      </c>
      <c r="B70" s="116">
        <f ca="1">[1]!f_nav_unit(A70,TODAY())</f>
        <v>1.0849</v>
      </c>
    </row>
    <row r="71" spans="1:2">
      <c r="A71" s="121" t="s">
        <v>352</v>
      </c>
      <c r="B71" s="116">
        <f ca="1">[1]!f_nav_unit(A71,TODAY())</f>
        <v>1.143</v>
      </c>
    </row>
    <row r="72" spans="1:2">
      <c r="A72" s="121" t="s">
        <v>353</v>
      </c>
      <c r="B72" s="116">
        <f ca="1">[1]!f_nav_unit(A72,TODAY())</f>
        <v>1.1187</v>
      </c>
    </row>
    <row r="73" spans="1:2">
      <c r="A73" s="121" t="s">
        <v>354</v>
      </c>
      <c r="B73" s="116">
        <f ca="1">[1]!f_nav_unit(A73,TODAY())</f>
        <v>1.0165999999999999</v>
      </c>
    </row>
    <row r="74" spans="1:2">
      <c r="A74" s="121" t="s">
        <v>355</v>
      </c>
      <c r="B74" s="116">
        <f ca="1">[1]!f_nav_unit(A74,TODAY())</f>
        <v>1.1466000000000001</v>
      </c>
    </row>
    <row r="75" spans="1:2">
      <c r="A75" s="121" t="s">
        <v>356</v>
      </c>
      <c r="B75" s="116">
        <f ca="1">[1]!f_nav_unit(A75,TODAY())</f>
        <v>0.85589999999999999</v>
      </c>
    </row>
    <row r="76" spans="1:2">
      <c r="A76" s="121" t="s">
        <v>357</v>
      </c>
      <c r="B76" s="116">
        <f ca="1">[1]!f_nav_unit(A76,TODAY())</f>
        <v>1.0629999999999999</v>
      </c>
    </row>
    <row r="77" spans="1:2">
      <c r="A77" s="121" t="s">
        <v>358</v>
      </c>
      <c r="B77" s="116">
        <f ca="1">[1]!f_nav_unit(A77,TODAY())</f>
        <v>1.0609</v>
      </c>
    </row>
    <row r="78" spans="1:2">
      <c r="A78" s="121" t="s">
        <v>359</v>
      </c>
      <c r="B78" s="116">
        <f ca="1">[1]!f_nav_unit(A78,TODAY())</f>
        <v>0.77500000000000002</v>
      </c>
    </row>
    <row r="79" spans="1:2">
      <c r="A79" s="121" t="s">
        <v>360</v>
      </c>
      <c r="B79" s="116">
        <f ca="1">[1]!f_nav_unit(A79,TODAY())</f>
        <v>0.64239999999999997</v>
      </c>
    </row>
    <row r="80" spans="1:2">
      <c r="A80" s="121" t="s">
        <v>361</v>
      </c>
      <c r="B80" s="116">
        <f ca="1">[1]!f_nav_unit(A80,TODAY())</f>
        <v>1.0606</v>
      </c>
    </row>
    <row r="81" spans="1:2">
      <c r="A81" s="121" t="s">
        <v>362</v>
      </c>
      <c r="B81" s="116">
        <f ca="1">[1]!f_nav_unit(A81,TODAY())</f>
        <v>1.1872</v>
      </c>
    </row>
    <row r="82" spans="1:2">
      <c r="A82" s="121" t="s">
        <v>363</v>
      </c>
      <c r="B82" s="116">
        <f ca="1">[1]!f_nav_unit(A82,TODAY())</f>
        <v>0.96509999999999996</v>
      </c>
    </row>
    <row r="83" spans="1:2">
      <c r="A83" s="121" t="s">
        <v>364</v>
      </c>
      <c r="B83" s="116">
        <f ca="1">[1]!f_nav_unit(A83,TODAY())</f>
        <v>0.98040000000000005</v>
      </c>
    </row>
    <row r="84" spans="1:2">
      <c r="A84" s="121" t="s">
        <v>365</v>
      </c>
      <c r="B84" s="116">
        <f ca="1">[1]!f_nav_unit(A84,TODAY())</f>
        <v>1.0294000000000001</v>
      </c>
    </row>
    <row r="85" spans="1:2">
      <c r="A85" s="121" t="s">
        <v>366</v>
      </c>
      <c r="B85" s="116">
        <f ca="1">[1]!f_nav_unit(A85,TODAY())</f>
        <v>0.90329999999999999</v>
      </c>
    </row>
    <row r="86" spans="1:2">
      <c r="A86" s="121" t="s">
        <v>367</v>
      </c>
      <c r="B86" s="116">
        <f ca="1">[1]!f_nav_unit(A86,TODAY())</f>
        <v>0.89170000000000005</v>
      </c>
    </row>
    <row r="87" spans="1:2">
      <c r="A87" s="121" t="s">
        <v>368</v>
      </c>
      <c r="B87" s="116">
        <f ca="1">[1]!f_nav_unit(A87,TODAY())</f>
        <v>1.212</v>
      </c>
    </row>
    <row r="88" spans="1:2">
      <c r="A88" s="121" t="s">
        <v>369</v>
      </c>
      <c r="B88" s="116">
        <f ca="1">[1]!f_nav_unit(A88,TODAY())</f>
        <v>1.1739999999999999</v>
      </c>
    </row>
    <row r="89" spans="1:2">
      <c r="A89" s="121" t="s">
        <v>370</v>
      </c>
      <c r="B89" s="116">
        <f ca="1">[1]!f_nav_unit(A89,TODAY())</f>
        <v>1.034</v>
      </c>
    </row>
    <row r="90" spans="1:2">
      <c r="A90" s="121" t="s">
        <v>371</v>
      </c>
      <c r="B90" s="116">
        <f ca="1">[1]!f_nav_unit(A90,TODAY())</f>
        <v>0.97399999999999998</v>
      </c>
    </row>
    <row r="91" spans="1:2">
      <c r="A91" s="121" t="s">
        <v>372</v>
      </c>
      <c r="B91" s="116">
        <f ca="1">[1]!f_nav_unit(A91,TODAY())</f>
        <v>0.91500000000000004</v>
      </c>
    </row>
    <row r="92" spans="1:2">
      <c r="A92" s="121" t="s">
        <v>373</v>
      </c>
      <c r="B92" s="116">
        <f ca="1">[1]!f_nav_unit(A92,TODAY())</f>
        <v>0.80900000000000005</v>
      </c>
    </row>
    <row r="93" spans="1:2">
      <c r="A93" s="121" t="s">
        <v>374</v>
      </c>
      <c r="B93" s="116">
        <f ca="1">[1]!f_nav_unit(A93,TODAY())</f>
        <v>1.3685</v>
      </c>
    </row>
    <row r="94" spans="1:2">
      <c r="A94" s="121" t="s">
        <v>375</v>
      </c>
      <c r="B94" s="116">
        <f ca="1">[1]!f_nav_unit(A94,TODAY())</f>
        <v>1.2804</v>
      </c>
    </row>
    <row r="95" spans="1:2">
      <c r="A95" s="121" t="s">
        <v>376</v>
      </c>
      <c r="B95" s="116">
        <f ca="1">[1]!f_nav_unit(A95,TODAY())</f>
        <v>0.85140000000000005</v>
      </c>
    </row>
    <row r="96" spans="1:2">
      <c r="A96" s="121" t="s">
        <v>377</v>
      </c>
      <c r="B96" s="116">
        <f ca="1">[1]!f_nav_unit(A96,TODAY())</f>
        <v>0.79730000000000001</v>
      </c>
    </row>
    <row r="97" spans="1:2">
      <c r="A97" s="121" t="s">
        <v>378</v>
      </c>
      <c r="B97" s="116">
        <f ca="1">[1]!f_nav_unit(A97,TODAY())</f>
        <v>1.0019</v>
      </c>
    </row>
    <row r="98" spans="1:2">
      <c r="A98" s="121" t="s">
        <v>379</v>
      </c>
      <c r="B98" s="116">
        <f ca="1">[1]!f_nav_unit(A98,TODAY())</f>
        <v>1.2249000000000001</v>
      </c>
    </row>
    <row r="99" spans="1:2">
      <c r="A99" s="121" t="s">
        <v>380</v>
      </c>
      <c r="B99" s="116">
        <f ca="1">[1]!f_nav_unit(A99,TODAY())</f>
        <v>0.88500000000000001</v>
      </c>
    </row>
    <row r="100" spans="1:2">
      <c r="A100" s="121" t="s">
        <v>381</v>
      </c>
      <c r="B100" s="116">
        <f ca="1">[1]!f_nav_unit(A100,TODAY())</f>
        <v>1.1519999999999999</v>
      </c>
    </row>
    <row r="101" spans="1:2">
      <c r="A101" s="121" t="s">
        <v>382</v>
      </c>
      <c r="B101" s="116">
        <f ca="1">[1]!f_nav_unit(A101,TODAY())</f>
        <v>0.94399999999999995</v>
      </c>
    </row>
    <row r="102" spans="1:2">
      <c r="A102" s="121" t="s">
        <v>383</v>
      </c>
      <c r="B102" s="116">
        <f ca="1">[1]!f_nav_unit(A102,TODAY())</f>
        <v>1.3656999999999999</v>
      </c>
    </row>
    <row r="103" spans="1:2">
      <c r="A103" s="121" t="s">
        <v>384</v>
      </c>
      <c r="B103" s="116">
        <f ca="1">[1]!f_nav_unit(A103,TODAY())</f>
        <v>0.85450000000000004</v>
      </c>
    </row>
    <row r="104" spans="1:2">
      <c r="A104" s="121" t="s">
        <v>385</v>
      </c>
      <c r="B104" s="116">
        <f ca="1">[1]!f_nav_unit(A104,TODAY())</f>
        <v>1.0801000000000001</v>
      </c>
    </row>
    <row r="105" spans="1:2">
      <c r="A105" s="121" t="s">
        <v>386</v>
      </c>
      <c r="B105" s="116">
        <f ca="1">[1]!f_nav_unit(A105,TODAY())</f>
        <v>1.252</v>
      </c>
    </row>
    <row r="106" spans="1:2">
      <c r="A106" s="121" t="s">
        <v>387</v>
      </c>
      <c r="B106" s="116">
        <f ca="1">[1]!f_nav_unit(A106,TODAY())</f>
        <v>1.171</v>
      </c>
    </row>
    <row r="107" spans="1:2">
      <c r="A107" s="121" t="s">
        <v>388</v>
      </c>
      <c r="B107" s="116">
        <f ca="1">[1]!f_nav_unit(A107,TODAY())</f>
        <v>0.80800000000000005</v>
      </c>
    </row>
    <row r="108" spans="1:2">
      <c r="A108" s="121" t="s">
        <v>389</v>
      </c>
      <c r="B108" s="116">
        <f ca="1">[1]!f_nav_unit(A108,TODAY())</f>
        <v>1.0629999999999999</v>
      </c>
    </row>
    <row r="109" spans="1:2">
      <c r="A109" s="121" t="s">
        <v>390</v>
      </c>
      <c r="B109" s="116">
        <f ca="1">[1]!f_nav_unit(A109,TODAY())</f>
        <v>0.95099999999999996</v>
      </c>
    </row>
    <row r="110" spans="1:2">
      <c r="A110" s="121" t="s">
        <v>391</v>
      </c>
      <c r="B110" s="116">
        <f ca="1">[1]!f_nav_unit(A110,TODAY())</f>
        <v>0.89500000000000002</v>
      </c>
    </row>
    <row r="111" spans="1:2">
      <c r="A111" s="121" t="s">
        <v>392</v>
      </c>
      <c r="B111" s="116">
        <f ca="1">[1]!f_nav_unit(A111,TODAY())</f>
        <v>1.012</v>
      </c>
    </row>
    <row r="112" spans="1:2">
      <c r="A112" s="121" t="s">
        <v>393</v>
      </c>
      <c r="B112" s="116">
        <f ca="1">[1]!f_nav_unit(A112,TODAY())</f>
        <v>1.03</v>
      </c>
    </row>
    <row r="113" spans="1:4">
      <c r="A113" s="121" t="s">
        <v>394</v>
      </c>
      <c r="B113" s="116">
        <f ca="1">[1]!f_nav_unit(A113,TODAY())</f>
        <v>1.0669999999999999</v>
      </c>
    </row>
    <row r="114" spans="1:4">
      <c r="A114" s="121" t="s">
        <v>395</v>
      </c>
      <c r="B114" s="116">
        <f ca="1">[1]!f_nav_unit(A114,TODAY())</f>
        <v>1.093</v>
      </c>
    </row>
    <row r="115" spans="1:4">
      <c r="A115" s="121" t="s">
        <v>396</v>
      </c>
      <c r="B115" s="116">
        <f ca="1">[1]!f_nav_unit(A115,TODAY())</f>
        <v>1.155</v>
      </c>
    </row>
    <row r="116" spans="1:4">
      <c r="A116" s="121" t="s">
        <v>397</v>
      </c>
      <c r="B116" s="116">
        <f ca="1">[1]!f_nav_unit(A116,TODAY())</f>
        <v>0.96399999999999997</v>
      </c>
    </row>
    <row r="117" spans="1:4">
      <c r="A117" s="121" t="s">
        <v>398</v>
      </c>
      <c r="B117" s="116">
        <f ca="1">[1]!f_nav_unit(A117,TODAY())</f>
        <v>0.747</v>
      </c>
    </row>
    <row r="118" spans="1:4">
      <c r="A118" s="121" t="s">
        <v>399</v>
      </c>
      <c r="B118" s="116">
        <f ca="1">[1]!f_nav_unit(A118,TODAY())</f>
        <v>0.89070000000000005</v>
      </c>
    </row>
    <row r="119" spans="1:4">
      <c r="A119" s="121" t="s">
        <v>400</v>
      </c>
      <c r="B119" s="116">
        <f ca="1">[1]!f_nav_unit(A119,TODAY())</f>
        <v>0.83899999999999997</v>
      </c>
    </row>
    <row r="120" spans="1:4">
      <c r="A120" s="121" t="s">
        <v>401</v>
      </c>
      <c r="B120" s="116">
        <f ca="1">[1]!f_nav_unit(A120,TODAY())</f>
        <v>1.113</v>
      </c>
    </row>
    <row r="121" spans="1:4">
      <c r="A121" s="121" t="s">
        <v>402</v>
      </c>
      <c r="B121" s="116">
        <f ca="1">[1]!f_nav_unit(A121,TODAY())</f>
        <v>1.157</v>
      </c>
    </row>
    <row r="122" spans="1:4">
      <c r="A122" s="121" t="s">
        <v>403</v>
      </c>
      <c r="B122" s="116">
        <f ca="1">[1]!f_nav_unit(A122,TODAY())</f>
        <v>0.81399999999999995</v>
      </c>
    </row>
    <row r="123" spans="1:4">
      <c r="A123" s="121" t="s">
        <v>404</v>
      </c>
      <c r="B123" s="116">
        <f ca="1">[1]!f_nav_unit(A123,TODAY())</f>
        <v>0.80900000000000005</v>
      </c>
    </row>
    <row r="124" spans="1:4">
      <c r="A124" s="121" t="s">
        <v>405</v>
      </c>
      <c r="B124" s="116">
        <f ca="1">[1]!f_nav_unit(A124,TODAY())</f>
        <v>0.84</v>
      </c>
    </row>
    <row r="125" spans="1:4" s="21" customFormat="1">
      <c r="A125" s="121" t="s">
        <v>407</v>
      </c>
      <c r="B125" s="116">
        <f ca="1">[1]!f_nav_unit(A125,TODAY())</f>
        <v>0.90820000000000001</v>
      </c>
    </row>
    <row r="126" spans="1:4">
      <c r="A126" s="121" t="s">
        <v>526</v>
      </c>
      <c r="B126" s="116">
        <f ca="1">[1]!f_nav_unit(A126,TODAY())</f>
        <v>1.0249999999999999</v>
      </c>
    </row>
    <row r="127" spans="1:4">
      <c r="A127" s="121" t="s">
        <v>527</v>
      </c>
      <c r="B127" s="116">
        <f ca="1">[1]!f_nav_unit(A127,TODAY())</f>
        <v>1.1415999999999999</v>
      </c>
      <c r="C127" s="21"/>
      <c r="D127" s="21"/>
    </row>
    <row r="128" spans="1:4">
      <c r="A128" s="121" t="s">
        <v>528</v>
      </c>
      <c r="B128" s="116">
        <f ca="1">[1]!f_nav_unit(A128,TODAY())</f>
        <v>0.92390000000000005</v>
      </c>
      <c r="C128" s="21"/>
      <c r="D128" s="21"/>
    </row>
    <row r="129" spans="1:4">
      <c r="A129" s="121" t="s">
        <v>529</v>
      </c>
      <c r="B129" s="116">
        <f ca="1">[1]!f_nav_unit(A129,TODAY())</f>
        <v>1.2198</v>
      </c>
      <c r="C129" s="21"/>
      <c r="D129" s="21"/>
    </row>
    <row r="130" spans="1:4">
      <c r="A130" s="121" t="s">
        <v>530</v>
      </c>
      <c r="B130" s="116">
        <f ca="1">[1]!f_nav_unit(A130,TODAY())</f>
        <v>0.76200000000000001</v>
      </c>
      <c r="C130" s="21"/>
      <c r="D130" s="21"/>
    </row>
    <row r="131" spans="1:4">
      <c r="A131" s="121" t="s">
        <v>531</v>
      </c>
      <c r="B131" s="116">
        <f ca="1">[1]!f_nav_unit(A131,TODAY())</f>
        <v>1.01</v>
      </c>
      <c r="C131" s="21"/>
      <c r="D131" s="21"/>
    </row>
    <row r="132" spans="1:4">
      <c r="A132" s="121" t="s">
        <v>532</v>
      </c>
      <c r="B132" s="116">
        <f ca="1">[1]!f_nav_unit(A132,TODAY())</f>
        <v>1.181</v>
      </c>
      <c r="C132" s="21"/>
      <c r="D132" s="21"/>
    </row>
    <row r="133" spans="1:4">
      <c r="A133" s="121" t="s">
        <v>533</v>
      </c>
      <c r="B133" s="116">
        <f ca="1">[1]!f_nav_unit(A133,TODAY())</f>
        <v>0.90800000000000003</v>
      </c>
      <c r="C133" s="21"/>
      <c r="D133" s="21"/>
    </row>
    <row r="134" spans="1:4">
      <c r="A134" s="121" t="s">
        <v>534</v>
      </c>
      <c r="B134" s="116">
        <f ca="1">[1]!f_nav_unit(A134,TODAY())</f>
        <v>0.92600000000000005</v>
      </c>
      <c r="C134" s="21"/>
      <c r="D134" s="21"/>
    </row>
    <row r="135" spans="1:4">
      <c r="A135" s="121" t="s">
        <v>540</v>
      </c>
      <c r="B135" s="116">
        <f ca="1">[1]!f_nav_unit(A135,TODAY())</f>
        <v>0.99099999999999999</v>
      </c>
      <c r="C135" s="21"/>
      <c r="D135" s="21"/>
    </row>
    <row r="136" spans="1:4">
      <c r="A136" s="121" t="s">
        <v>535</v>
      </c>
      <c r="B136" s="116">
        <f ca="1">[1]!f_nav_unit(A136,TODAY())</f>
        <v>1.157</v>
      </c>
      <c r="C136" s="21"/>
      <c r="D136" s="21"/>
    </row>
    <row r="137" spans="1:4">
      <c r="A137" s="121" t="s">
        <v>536</v>
      </c>
      <c r="B137" s="116">
        <f ca="1">[1]!f_nav_unit(A137,TODAY())</f>
        <v>0.94199999999999995</v>
      </c>
      <c r="C137" s="21"/>
      <c r="D137" s="21"/>
    </row>
    <row r="138" spans="1:4">
      <c r="A138" s="121" t="s">
        <v>537</v>
      </c>
      <c r="B138" s="116">
        <f ca="1">[1]!f_nav_unit(A138,TODAY())</f>
        <v>1.1183000000000001</v>
      </c>
      <c r="C138" s="21"/>
      <c r="D138" s="21"/>
    </row>
    <row r="139" spans="1:4">
      <c r="A139" s="121" t="s">
        <v>538</v>
      </c>
      <c r="B139" s="116">
        <f ca="1">[1]!f_nav_unit(A139,TODAY())</f>
        <v>1.1220000000000001</v>
      </c>
      <c r="C139" s="21"/>
      <c r="D139" s="21"/>
    </row>
    <row r="140" spans="1:4">
      <c r="A140" s="121" t="s">
        <v>539</v>
      </c>
      <c r="B140" s="116">
        <f ca="1">[1]!f_nav_unit(A140,TODAY())</f>
        <v>1.2161</v>
      </c>
      <c r="C140" s="21"/>
      <c r="D140" s="21"/>
    </row>
    <row r="141" spans="1:4">
      <c r="A141" s="121" t="s">
        <v>544</v>
      </c>
      <c r="B141" s="116">
        <f ca="1">[1]!f_nav_unit(A141,TODAY())</f>
        <v>0.98799999999999999</v>
      </c>
    </row>
    <row r="142" spans="1:4">
      <c r="A142" s="121" t="s">
        <v>2332</v>
      </c>
      <c r="B142" s="116">
        <f ca="1">[1]!f_nav_unit(A142,TODAY())</f>
        <v>1.0029999999999999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5"/>
  <dimension ref="A1:S112"/>
  <sheetViews>
    <sheetView workbookViewId="0">
      <selection activeCell="G40" sqref="G40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375" style="3" bestFit="1" customWidth="1"/>
    <col min="6" max="6" width="9.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7.2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9" style="3" bestFit="1" customWidth="1"/>
    <col min="17" max="17" width="8.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14" t="s">
        <v>16</v>
      </c>
      <c r="B2" s="14" t="s">
        <v>17</v>
      </c>
      <c r="C2" s="42">
        <f>RTD("wdf.rtq",,A2,"Rt_Price")</f>
        <v>1.08</v>
      </c>
      <c r="D2" s="11">
        <f>RTD("wdf.rtq",,A2,"PctChg")/100</f>
        <v>2.7999999999999995E-3</v>
      </c>
      <c r="E2" s="15">
        <f ca="1">[1]!f_unit_floortrading(A2,TODAY())/100000000</f>
        <v>48.502592440000001</v>
      </c>
      <c r="F2" s="41">
        <f ca="1">[1]!f_unit_floortrading(A2,TODAY())/10000-[1]!f_unit_floortrading(A2,TODAY()-1)/10000</f>
        <v>2955.1465000000317</v>
      </c>
      <c r="G2" s="12">
        <f>RTD("wdf.rtq",,A2,"Volume")/10000</f>
        <v>18140.631099999999</v>
      </c>
      <c r="H2" s="10" t="s">
        <v>117</v>
      </c>
      <c r="I2" s="14" t="s">
        <v>88</v>
      </c>
      <c r="J2" s="14">
        <f>RTD("wdf.rtq",,H2,"Rt_Price")</f>
        <v>0.55100000000000005</v>
      </c>
      <c r="K2" s="11">
        <f>RTD("wdf.rtq",,H2,"PctChg")/100</f>
        <v>-1.2500000000000001E-2</v>
      </c>
      <c r="L2" s="12">
        <f>RTD("wdf.rtq",,H2,"Volume")/10000</f>
        <v>32078.3904</v>
      </c>
      <c r="M2" s="11">
        <f ca="1">(C2+J2)/S2/2-1</f>
        <v>-3.5219351259452303E-4</v>
      </c>
      <c r="N2" s="11">
        <f>RTD("wdf.rtq",,Q2,"PctChg")/100</f>
        <v>5.0000000000000001E-4</v>
      </c>
      <c r="O2" s="14" t="str">
        <f>[1]!f_info_smfcode(H2)</f>
        <v>160219.OF</v>
      </c>
      <c r="P2" s="13">
        <f ca="1">VLOOKUP(O2,净值更新!A:B,2)</f>
        <v>0.81540000000000001</v>
      </c>
      <c r="Q2" s="13" t="str">
        <f>[1]!f_info_trackindexcode(O2)</f>
        <v>399394.SZ</v>
      </c>
      <c r="R2" s="11">
        <v>0.95</v>
      </c>
      <c r="S2" s="13">
        <f ca="1">P2*(1+N2*R2)</f>
        <v>0.81578731500000001</v>
      </c>
    </row>
    <row r="3" spans="1:19">
      <c r="A3" s="14" t="s">
        <v>142</v>
      </c>
      <c r="B3" s="14" t="s">
        <v>82</v>
      </c>
      <c r="C3" s="42">
        <f>RTD("wdf.rtq",,A3,"Rt_Price")</f>
        <v>1.0329999999999999</v>
      </c>
      <c r="D3" s="11">
        <f>RTD("wdf.rtq",,A3,"PctChg")/100</f>
        <v>4.8999999999999998E-3</v>
      </c>
      <c r="E3" s="15">
        <f ca="1">[1]!f_unit_floortrading(A3,TODAY())/100000000</f>
        <v>0.23636842999999999</v>
      </c>
      <c r="F3" s="41">
        <f ca="1">[1]!f_unit_floortrading(A3,TODAY())/10000-[1]!f_unit_floortrading(A3,TODAY()-1)/10000</f>
        <v>2.8420000000000982</v>
      </c>
      <c r="G3" s="12">
        <f>RTD("wdf.rtq",,A3,"Volume")/10000</f>
        <v>45.082000000000001</v>
      </c>
      <c r="H3" s="10" t="s">
        <v>134</v>
      </c>
      <c r="I3" s="14" t="s">
        <v>113</v>
      </c>
      <c r="J3" s="14">
        <f>RTD("wdf.rtq",,H3,"Rt_Price")</f>
        <v>1.103</v>
      </c>
      <c r="K3" s="11">
        <f>RTD("wdf.rtq",,H3,"PctChg")/100</f>
        <v>0</v>
      </c>
      <c r="L3" s="12">
        <f>RTD("wdf.rtq",,H3,"Volume")/10000</f>
        <v>42.2256</v>
      </c>
      <c r="M3" s="11">
        <f t="shared" ref="M3:M4" ca="1" si="0">(C3+J3)/S3/2-1</f>
        <v>-1.9910278993408026E-3</v>
      </c>
      <c r="N3" s="11">
        <f>RTD("wdf.rtq",,Q3,"PctChg")/100</f>
        <v>2.1000000000000003E-3</v>
      </c>
      <c r="O3" s="14" t="str">
        <f>[1]!f_info_smfcode(H3)</f>
        <v>161726.OF</v>
      </c>
      <c r="P3" s="13">
        <f ca="1">VLOOKUP(O3,净值更新!A:B,2)</f>
        <v>1.0680000000000001</v>
      </c>
      <c r="Q3" s="13" t="str">
        <f>[1]!f_info_trackindexcode(O3)</f>
        <v>399441.SZ</v>
      </c>
      <c r="R3" s="11">
        <v>0.95</v>
      </c>
      <c r="S3" s="13">
        <f ca="1">P3*(1+N3*R3)</f>
        <v>1.07013066</v>
      </c>
    </row>
    <row r="4" spans="1:19">
      <c r="A4" s="14" t="s">
        <v>151</v>
      </c>
      <c r="B4" s="14" t="s">
        <v>159</v>
      </c>
      <c r="C4" s="42">
        <f>RTD("wdf.rtq",,A4,"Rt_Price")</f>
        <v>1.0110000000000001</v>
      </c>
      <c r="D4" s="11">
        <f>RTD("wdf.rtq",,A4,"PctChg")/100</f>
        <v>5.0000000000000001E-3</v>
      </c>
      <c r="E4" s="15">
        <f ca="1">[1]!f_unit_floortrading(A4,TODAY())/100000000</f>
        <v>0.94355491999999996</v>
      </c>
      <c r="F4" s="41">
        <f ca="1">[1]!f_unit_floortrading(A4,TODAY())/10000-[1]!f_unit_floortrading(A4,TODAY()-1)/10000</f>
        <v>-26.317000000000917</v>
      </c>
      <c r="G4" s="12">
        <f>RTD("wdf.rtq",,A4,"Volume")/10000</f>
        <v>124.6636</v>
      </c>
      <c r="H4" s="10" t="s">
        <v>152</v>
      </c>
      <c r="I4" s="14" t="s">
        <v>160</v>
      </c>
      <c r="J4" s="14">
        <f>RTD("wdf.rtq",,H4,"Rt_Price")</f>
        <v>0.75800000000000001</v>
      </c>
      <c r="K4" s="11">
        <f>RTD("wdf.rtq",,H4,"PctChg")/100</f>
        <v>-1.6900000000000002E-2</v>
      </c>
      <c r="L4" s="12">
        <f>RTD("wdf.rtq",,H4,"Volume")/10000</f>
        <v>115.5557</v>
      </c>
      <c r="M4" s="11">
        <f t="shared" ca="1" si="0"/>
        <v>-8.5454054384165312E-3</v>
      </c>
      <c r="N4" s="11">
        <f>RTD("wdf.rtq",,Q4,"PctChg")/100</f>
        <v>5.0000000000000001E-4</v>
      </c>
      <c r="O4" s="14" t="str">
        <f>[1]!f_info_smfcode(H4)</f>
        <v>163118.OF</v>
      </c>
      <c r="P4" s="13">
        <f ca="1">VLOOKUP(O4,净值更新!A:B,2)</f>
        <v>0.89170000000000005</v>
      </c>
      <c r="Q4" s="13" t="str">
        <f>[1]!f_info_trackindexcode(O4)</f>
        <v>000808.SH</v>
      </c>
      <c r="R4" s="11">
        <v>0.95</v>
      </c>
      <c r="S4" s="13">
        <f ca="1">P4*(1+N4*R4)</f>
        <v>0.89212355750000005</v>
      </c>
    </row>
    <row r="5" spans="1:19">
      <c r="A5" s="14" t="s">
        <v>230</v>
      </c>
      <c r="B5" s="14" t="s">
        <v>240</v>
      </c>
      <c r="C5" s="42">
        <f>RTD("wdf.rtq",,A5,"Rt_Price")</f>
        <v>1.0940000000000001</v>
      </c>
      <c r="D5" s="11">
        <f>RTD("wdf.rtq",,A5,"PctChg")/100</f>
        <v>6.4000000000000003E-3</v>
      </c>
      <c r="E5" s="15">
        <f ca="1">[1]!f_unit_floortrading(A5,TODAY())/100000000</f>
        <v>1.5453893400000001</v>
      </c>
      <c r="F5" s="41">
        <f ca="1">[1]!f_unit_floortrading(A5,TODAY())/10000-[1]!f_unit_floortrading(A5,TODAY()-1)/10000</f>
        <v>18.609800000000178</v>
      </c>
      <c r="G5" s="12">
        <f>RTD("wdf.rtq",,A5,"Volume")/10000</f>
        <v>4.8600000000000003</v>
      </c>
      <c r="H5" s="10" t="s">
        <v>231</v>
      </c>
      <c r="I5" s="54" t="s">
        <v>241</v>
      </c>
      <c r="J5" s="14">
        <f>RTD("wdf.rtq",,H5,"Rt_Price")</f>
        <v>1.1850000000000001</v>
      </c>
      <c r="K5" s="11">
        <f>RTD("wdf.rtq",,H5,"PctChg")/100</f>
        <v>-1.66E-2</v>
      </c>
      <c r="L5" s="12">
        <f>RTD("wdf.rtq",,H5,"Volume")/10000</f>
        <v>940.45209999999997</v>
      </c>
      <c r="M5" s="11">
        <f ca="1">(C5+J5)/S5/2-1</f>
        <v>-6.8526634567360745E-3</v>
      </c>
      <c r="N5" s="11">
        <f>RTD("wdf.rtq",,Q5,"PctChg")/100</f>
        <v>6.9999999999999988E-4</v>
      </c>
      <c r="O5" s="14" t="str">
        <f>[1]!f_info_smfcode(H5)</f>
        <v>162412.OF</v>
      </c>
      <c r="P5" s="13">
        <f ca="1">VLOOKUP(O5,净值更新!A:B,2)</f>
        <v>1.1466000000000001</v>
      </c>
      <c r="Q5" s="13" t="str">
        <f>[1]!f_info_trackindexcode(O5)</f>
        <v>399989.SZ</v>
      </c>
      <c r="R5" s="11">
        <v>0.95</v>
      </c>
      <c r="S5" s="13">
        <f ca="1">P5*(1+N5*R5)</f>
        <v>1.147362489</v>
      </c>
    </row>
    <row r="6" spans="1:19">
      <c r="A6" s="14" t="s">
        <v>56</v>
      </c>
      <c r="B6" s="14" t="s">
        <v>57</v>
      </c>
      <c r="C6" s="42">
        <f>RTD("wdf.rtq",,A6,"Rt_Price")</f>
        <v>1.208</v>
      </c>
      <c r="D6" s="11">
        <f>RTD("wdf.rtq",,A6,"PctChg")/100</f>
        <v>3.3E-3</v>
      </c>
      <c r="E6" s="15">
        <f ca="1">[1]!f_unit_floortrading(A6,TODAY())/100000000</f>
        <v>4.49103034</v>
      </c>
      <c r="F6" s="41">
        <f ca="1">[1]!f_unit_floortrading(A6,TODAY())/10000-[1]!f_unit_floortrading(A6,TODAY()-1)/10000</f>
        <v>76.110000000000582</v>
      </c>
      <c r="G6" s="12">
        <f>RTD("wdf.rtq",,A6,"Volume")/10000</f>
        <v>8.24</v>
      </c>
      <c r="H6" s="10" t="s">
        <v>242</v>
      </c>
      <c r="I6" s="14" t="s">
        <v>243</v>
      </c>
      <c r="J6" s="14">
        <f>RTD("wdf.rtq",,H6,"Rt_Price")</f>
        <v>0.86199999999999999</v>
      </c>
      <c r="K6" s="11">
        <f>RTD("wdf.rtq",,H6,"PctChg")/100</f>
        <v>-2.1600000000000001E-2</v>
      </c>
      <c r="L6" s="12">
        <f>RTD("wdf.rtq",,H6,"Volume")/10000</f>
        <v>1550.7026000000001</v>
      </c>
      <c r="M6" s="11">
        <f ca="1">(C6+J6)/S6/2-1</f>
        <v>-2.0665995489765887E-3</v>
      </c>
      <c r="N6" s="11">
        <f>RTD("wdf.rtq",,Q6,"PctChg")/100</f>
        <v>3.2000000000000002E-3</v>
      </c>
      <c r="O6" s="14" t="str">
        <f>[1]!f_info_smfcode(H6)</f>
        <v>164401.OF</v>
      </c>
      <c r="P6" s="13">
        <f ca="1">VLOOKUP(O6,净值更新!A:B,2)</f>
        <v>1.034</v>
      </c>
      <c r="Q6" s="13" t="str">
        <f>[1]!f_info_trackindexcode(O6)</f>
        <v>h30344.CSI</v>
      </c>
      <c r="R6" s="11">
        <v>0.95</v>
      </c>
      <c r="S6" s="13">
        <f ca="1">P6*(1+N6*R6)</f>
        <v>1.03714336</v>
      </c>
    </row>
    <row r="7" spans="1:19">
      <c r="M7" s="50"/>
      <c r="N7" s="51"/>
      <c r="O7" s="51"/>
      <c r="P7" s="51"/>
    </row>
    <row r="8" spans="1:19">
      <c r="A8" s="43" t="s">
        <v>200</v>
      </c>
      <c r="B8" s="44" t="s">
        <v>164</v>
      </c>
      <c r="C8" s="45" t="s">
        <v>175</v>
      </c>
      <c r="E8" s="43" t="str">
        <f>INDEX(H1:H4,MATCH(A8,A1:A4,FALSE))</f>
        <v>150131.SZ</v>
      </c>
      <c r="F8" s="44" t="s">
        <v>164</v>
      </c>
      <c r="G8" s="45" t="s">
        <v>175</v>
      </c>
      <c r="H8" s="21"/>
      <c r="J8" s="3" t="s">
        <v>70</v>
      </c>
      <c r="K8" s="46">
        <f ca="1">INDEX(S1:S3,MATCH(A8,A1:A3,FALSE))</f>
        <v>0.81578731500000001</v>
      </c>
      <c r="L8" s="21"/>
      <c r="O8" s="21"/>
      <c r="P8" s="21"/>
      <c r="Q8" s="21"/>
      <c r="R8" s="21"/>
      <c r="S8" s="21"/>
    </row>
    <row r="9" spans="1:19">
      <c r="A9" s="23" t="s">
        <v>171</v>
      </c>
      <c r="B9" s="24">
        <f>RTD("wdf.rtq",,$A$8,"Ask_Price5")</f>
        <v>1.085</v>
      </c>
      <c r="C9" s="25">
        <f>RTD("wdf.rtq",,$A$8,"ask_Volume5")/10000</f>
        <v>572.3279</v>
      </c>
      <c r="E9" s="23" t="s">
        <v>171</v>
      </c>
      <c r="F9" s="24">
        <f>RTD("wdf.rtq",,$E$8,"Ask_Price5")</f>
        <v>0.55600000000000005</v>
      </c>
      <c r="G9" s="25">
        <f>RTD("wdf.rtq",,$E$8,"ask_Volume5")/10000</f>
        <v>293.12</v>
      </c>
      <c r="H9" s="4">
        <f ca="1">($B$19+F9)/2/$K$8-1</f>
        <v>2.7123307255643159E-3</v>
      </c>
      <c r="K9" s="21"/>
      <c r="L9" s="21"/>
      <c r="O9" s="21"/>
      <c r="P9" s="21"/>
      <c r="Q9" s="21"/>
      <c r="R9" s="21"/>
      <c r="S9" s="21"/>
    </row>
    <row r="10" spans="1:19">
      <c r="A10" s="26" t="s">
        <v>172</v>
      </c>
      <c r="B10" s="27">
        <f>RTD("wdf.rtq",,$A$8,"Ask_Price4")</f>
        <v>1.0840000000000001</v>
      </c>
      <c r="C10" s="28">
        <f>RTD("wdf.rtq",,$A$8,"ask_Volume4")/10000</f>
        <v>190.59</v>
      </c>
      <c r="E10" s="26" t="s">
        <v>172</v>
      </c>
      <c r="F10" s="27">
        <f>RTD("wdf.rtq",,$E$8,"Ask_Price4")</f>
        <v>0.55500000000000005</v>
      </c>
      <c r="G10" s="28">
        <f>RTD("wdf.rtq",,$E$8,"ask_Volume4")/10000</f>
        <v>156.08000000000001</v>
      </c>
      <c r="H10" s="4">
        <f t="shared" ref="H10:H19" ca="1" si="1">($B$19+F10)/2/$K$8-1</f>
        <v>2.0994258779325481E-3</v>
      </c>
      <c r="J10" s="3" t="s">
        <v>181</v>
      </c>
      <c r="K10" s="21"/>
      <c r="L10" s="21"/>
      <c r="O10" s="21"/>
      <c r="P10" s="21"/>
      <c r="Q10" s="21"/>
      <c r="R10" s="21"/>
      <c r="S10" s="21"/>
    </row>
    <row r="11" spans="1:19">
      <c r="A11" s="26" t="s">
        <v>165</v>
      </c>
      <c r="B11" s="27">
        <f>RTD("wdf.rtq",,$A$8,"Ask_Price3")</f>
        <v>1.083</v>
      </c>
      <c r="C11" s="28">
        <f>RTD("wdf.rtq",,$A$8,"ask_Volume3")/10000</f>
        <v>181.50040000000001</v>
      </c>
      <c r="E11" s="26" t="s">
        <v>165</v>
      </c>
      <c r="F11" s="27">
        <f>RTD("wdf.rtq",,$E$8,"Ask_Price3")</f>
        <v>0.55400000000000005</v>
      </c>
      <c r="G11" s="28">
        <f>RTD("wdf.rtq",,$E$8,"ask_Volume3")/10000</f>
        <v>986.73969999999997</v>
      </c>
      <c r="H11" s="4">
        <f t="shared" ca="1" si="1"/>
        <v>1.4865210303007803E-3</v>
      </c>
      <c r="J11" s="21" t="s">
        <v>182</v>
      </c>
      <c r="K11" s="4">
        <f ca="1">(B13+F13)/2/$K$8-1</f>
        <v>8.7361618266879049E-4</v>
      </c>
      <c r="L11" s="21"/>
      <c r="O11" s="21"/>
      <c r="P11" s="21"/>
      <c r="Q11" s="21"/>
      <c r="R11" s="21"/>
      <c r="S11" s="21"/>
    </row>
    <row r="12" spans="1:19">
      <c r="A12" s="26" t="s">
        <v>166</v>
      </c>
      <c r="B12" s="27">
        <f>RTD("wdf.rtq",,$A$8,"Ask_Price2")</f>
        <v>1.0820000000000001</v>
      </c>
      <c r="C12" s="28">
        <f>RTD("wdf.rtq",,$A$8,"ask_Volume2")/10000</f>
        <v>10</v>
      </c>
      <c r="E12" s="26" t="s">
        <v>166</v>
      </c>
      <c r="F12" s="27">
        <f>RTD("wdf.rtq",,$E$8,"Ask_Price2")</f>
        <v>0.55300000000000005</v>
      </c>
      <c r="G12" s="28">
        <f>RTD("wdf.rtq",,$E$8,"ask_Volume2")/10000</f>
        <v>273.39999999999998</v>
      </c>
      <c r="H12" s="4">
        <f t="shared" ca="1" si="1"/>
        <v>8.7361618266879049E-4</v>
      </c>
      <c r="J12" s="3" t="s">
        <v>183</v>
      </c>
      <c r="K12" s="4">
        <f ca="1">(B14+F14)/2/$K$8-1</f>
        <v>-3.5219351259452303E-4</v>
      </c>
      <c r="L12" s="21"/>
      <c r="O12" s="21"/>
      <c r="P12" s="21"/>
      <c r="Q12" s="21"/>
      <c r="R12" s="21"/>
      <c r="S12" s="21"/>
    </row>
    <row r="13" spans="1:19">
      <c r="A13" s="124" t="s">
        <v>167</v>
      </c>
      <c r="B13" s="125">
        <f>RTD("wdf.rtq",,$A$8,"Ask_Price1")</f>
        <v>1.081</v>
      </c>
      <c r="C13" s="126">
        <f>RTD("wdf.rtq",,$A$8,"ask_Volume1")/10000</f>
        <v>594.50729999999999</v>
      </c>
      <c r="D13" s="127"/>
      <c r="E13" s="124" t="s">
        <v>167</v>
      </c>
      <c r="F13" s="125">
        <f>RTD("wdf.rtq",,$E$8,"Ask_Price1")</f>
        <v>0.55200000000000005</v>
      </c>
      <c r="G13" s="126">
        <f>RTD("wdf.rtq",,$E$8,"ask_Volume1")/10000</f>
        <v>245.37</v>
      </c>
      <c r="H13" s="120">
        <f t="shared" ca="1" si="1"/>
        <v>2.6071133503724475E-4</v>
      </c>
      <c r="I13" s="21"/>
      <c r="J13" s="3" t="s">
        <v>185</v>
      </c>
      <c r="K13" s="4">
        <f ca="1">(B13+F14)/2/K8-1</f>
        <v>2.6071133503724475E-4</v>
      </c>
      <c r="L13" s="21"/>
      <c r="O13" s="21"/>
      <c r="P13" s="21"/>
      <c r="Q13" s="21"/>
      <c r="R13" s="21"/>
      <c r="S13" s="21"/>
    </row>
    <row r="14" spans="1:19">
      <c r="A14" s="128" t="s">
        <v>168</v>
      </c>
      <c r="B14" s="129">
        <f>RTD("wdf.rtq",,$A$8,"bid_Price1")</f>
        <v>1.08</v>
      </c>
      <c r="C14" s="130">
        <f>RTD("wdf.rtq",,$A$8,"Bid_Volume1")/10000</f>
        <v>330.16410000000002</v>
      </c>
      <c r="D14" s="127"/>
      <c r="E14" s="128" t="s">
        <v>168</v>
      </c>
      <c r="F14" s="129">
        <f>RTD("wdf.rtq",,$E$8,"bid_Price1")</f>
        <v>0.55100000000000005</v>
      </c>
      <c r="G14" s="130">
        <f>RTD("wdf.rtq",,$E$8,"Bid_Volume1")/10000</f>
        <v>479.7833</v>
      </c>
      <c r="H14" s="120">
        <f t="shared" ca="1" si="1"/>
        <v>-3.5219351259452303E-4</v>
      </c>
      <c r="I14" s="21"/>
      <c r="J14" s="3" t="s">
        <v>186</v>
      </c>
      <c r="K14" s="4">
        <f ca="1">(B14+F13)/2/K8-1</f>
        <v>2.6071133503724475E-4</v>
      </c>
      <c r="L14" s="21"/>
      <c r="O14" s="21"/>
      <c r="P14" s="21"/>
      <c r="Q14" s="21"/>
      <c r="R14" s="21"/>
      <c r="S14" s="21"/>
    </row>
    <row r="15" spans="1:19">
      <c r="A15" s="35" t="s">
        <v>169</v>
      </c>
      <c r="B15" s="36">
        <f>RTD("wdf.rtq",,$A$8,"bid_Price2")</f>
        <v>1.079</v>
      </c>
      <c r="C15" s="37">
        <f>RTD("wdf.rtq",,$A$8,"Bid_Volume2")/10000</f>
        <v>197.55</v>
      </c>
      <c r="E15" s="35" t="s">
        <v>169</v>
      </c>
      <c r="F15" s="36">
        <f>RTD("wdf.rtq",,$E$8,"bid_Price2")</f>
        <v>0.55000000000000004</v>
      </c>
      <c r="G15" s="37">
        <f>RTD("wdf.rtq",,$E$8,"Bid_Volume2")/10000</f>
        <v>404.16149999999999</v>
      </c>
      <c r="H15" s="4">
        <f t="shared" ca="1" si="1"/>
        <v>-9.6509836022640183E-4</v>
      </c>
      <c r="I15" s="21"/>
      <c r="J15" s="21"/>
      <c r="K15" s="21"/>
      <c r="L15" s="21"/>
      <c r="O15" s="21"/>
      <c r="P15" s="21"/>
      <c r="Q15" s="21"/>
      <c r="R15" s="21"/>
      <c r="S15" s="21"/>
    </row>
    <row r="16" spans="1:19">
      <c r="A16" s="35" t="s">
        <v>170</v>
      </c>
      <c r="B16" s="36">
        <f>RTD("wdf.rtq",,$A$8,"bid_Price3")</f>
        <v>1.0780000000000001</v>
      </c>
      <c r="C16" s="37">
        <f>RTD("wdf.rtq",,$A$8,"Bid_Volume3")/10000</f>
        <v>52.25</v>
      </c>
      <c r="E16" s="35" t="s">
        <v>170</v>
      </c>
      <c r="F16" s="36">
        <f>RTD("wdf.rtq",,$E$8,"bid_Price3")</f>
        <v>0.54900000000000004</v>
      </c>
      <c r="G16" s="37">
        <f>RTD("wdf.rtq",,$E$8,"Bid_Volume3")/10000</f>
        <v>248.94</v>
      </c>
      <c r="H16" s="4">
        <f t="shared" ca="1" si="1"/>
        <v>-1.5780032078581696E-3</v>
      </c>
      <c r="I16" s="21"/>
      <c r="J16" s="21"/>
      <c r="K16" s="21"/>
      <c r="L16" s="21"/>
      <c r="O16" s="21"/>
      <c r="P16" s="21"/>
      <c r="Q16" s="21"/>
      <c r="R16" s="21"/>
      <c r="S16" s="21"/>
    </row>
    <row r="17" spans="1:19">
      <c r="A17" s="35" t="s">
        <v>173</v>
      </c>
      <c r="B17" s="36">
        <f>RTD("wdf.rtq",,$A$8,"bid_Price4")</f>
        <v>1.077</v>
      </c>
      <c r="C17" s="37">
        <f>RTD("wdf.rtq",,$A$8,"Bid_Volume4")/10000</f>
        <v>105.5</v>
      </c>
      <c r="E17" s="35" t="s">
        <v>173</v>
      </c>
      <c r="F17" s="36">
        <f>RTD("wdf.rtq",,$E$8,"bid_Price4")</f>
        <v>0.54800000000000004</v>
      </c>
      <c r="G17" s="37">
        <f>RTD("wdf.rtq",,$E$8,"Bid_Volume4")/10000</f>
        <v>214.34</v>
      </c>
      <c r="H17" s="4">
        <f t="shared" ca="1" si="1"/>
        <v>-2.1909080554898264E-3</v>
      </c>
      <c r="I17" s="21"/>
      <c r="J17" s="21"/>
      <c r="K17" s="21"/>
      <c r="L17" s="21"/>
      <c r="O17" s="21"/>
      <c r="P17" s="21"/>
      <c r="Q17" s="21"/>
      <c r="R17" s="21"/>
      <c r="S17" s="21"/>
    </row>
    <row r="18" spans="1:19">
      <c r="A18" s="38" t="s">
        <v>174</v>
      </c>
      <c r="B18" s="39">
        <f>RTD("wdf.rtq",,$A$8,"bid_Price5")</f>
        <v>1.0760000000000001</v>
      </c>
      <c r="C18" s="40">
        <f>RTD("wdf.rtq",,$A$8,"Bid_Volume5")/10000</f>
        <v>8</v>
      </c>
      <c r="E18" s="38" t="s">
        <v>174</v>
      </c>
      <c r="F18" s="39">
        <f>RTD("wdf.rtq",,$E$8,"bid_Price5")</f>
        <v>0.54700000000000004</v>
      </c>
      <c r="G18" s="40">
        <f>RTD("wdf.rtq",,$E$8,"Bid_Volume5")/10000</f>
        <v>179.72</v>
      </c>
      <c r="H18" s="4">
        <f t="shared" ca="1" si="1"/>
        <v>-2.8038129031215941E-3</v>
      </c>
      <c r="I18" s="21"/>
      <c r="J18" s="21"/>
      <c r="K18" s="21"/>
      <c r="L18" s="21"/>
      <c r="O18" s="21"/>
      <c r="P18" s="21"/>
      <c r="Q18" s="21"/>
      <c r="R18" s="21"/>
      <c r="S18" s="21"/>
    </row>
    <row r="19" spans="1:19">
      <c r="A19" s="3" t="s">
        <v>184</v>
      </c>
      <c r="B19" s="47">
        <f>B14</f>
        <v>1.08</v>
      </c>
      <c r="E19" s="3" t="s">
        <v>184</v>
      </c>
      <c r="F19" s="48">
        <f>F14</f>
        <v>0.55100000000000005</v>
      </c>
      <c r="H19" s="4">
        <f t="shared" ca="1" si="1"/>
        <v>-3.5219351259452303E-4</v>
      </c>
      <c r="I19" s="21"/>
      <c r="J19" s="21"/>
      <c r="K19" s="21"/>
      <c r="L19" s="21"/>
      <c r="O19" s="21"/>
      <c r="P19" s="21"/>
      <c r="Q19" s="21"/>
      <c r="R19" s="21"/>
      <c r="S19" s="21"/>
    </row>
    <row r="20" spans="1:19">
      <c r="O20" s="21"/>
      <c r="P20" s="21"/>
      <c r="Q20" s="21"/>
      <c r="R20" s="21"/>
      <c r="S20" s="21"/>
    </row>
    <row r="21" spans="1:19">
      <c r="O21" s="21"/>
      <c r="P21" s="21"/>
      <c r="Q21" s="21"/>
      <c r="R21" s="21"/>
      <c r="S21" s="21"/>
    </row>
    <row r="22" spans="1:19">
      <c r="A22" s="43" t="s">
        <v>758</v>
      </c>
      <c r="B22" s="44" t="s">
        <v>164</v>
      </c>
      <c r="C22" s="45" t="s">
        <v>175</v>
      </c>
      <c r="E22" s="43" t="str">
        <f>INDEX(H1:H4,MATCH(A22,A1:A4,FALSE))</f>
        <v>150284.SZ</v>
      </c>
      <c r="F22" s="44" t="s">
        <v>164</v>
      </c>
      <c r="G22" s="45" t="s">
        <v>175</v>
      </c>
      <c r="H22" s="21"/>
      <c r="J22" s="3" t="s">
        <v>70</v>
      </c>
      <c r="K22" s="46">
        <f ca="1">INDEX(S1:S4,MATCH(A22,A1:A4,FALSE))</f>
        <v>0.89212355750000005</v>
      </c>
      <c r="O22" s="21"/>
      <c r="P22" s="21"/>
      <c r="Q22" s="21"/>
      <c r="R22" s="21"/>
      <c r="S22" s="21"/>
    </row>
    <row r="23" spans="1:19">
      <c r="A23" s="23" t="s">
        <v>171</v>
      </c>
      <c r="B23" s="24">
        <f>RTD("wdf.rtq",,$A$22,"Ask_Price5")</f>
        <v>1.0289999999999999</v>
      </c>
      <c r="C23" s="25">
        <f>RTD("wdf.rtq",,$A$22,"ask_Volume5")/10000</f>
        <v>31.180199999999999</v>
      </c>
      <c r="E23" s="23" t="s">
        <v>171</v>
      </c>
      <c r="F23" s="24">
        <f>RTD("wdf.rtq",,$E$22,"Ask_Price5")</f>
        <v>0.76700000000000002</v>
      </c>
      <c r="G23" s="25">
        <f>RTD("wdf.rtq",,$E$22,"ask_Volume5")/10000</f>
        <v>1.65</v>
      </c>
      <c r="H23" s="4">
        <f ca="1">($B$33+F23)/2/$K$22-1</f>
        <v>-3.5012610907318997E-3</v>
      </c>
      <c r="K23" s="21"/>
      <c r="O23" s="21"/>
      <c r="P23" s="21"/>
      <c r="Q23" s="21"/>
      <c r="R23" s="21"/>
      <c r="S23" s="21"/>
    </row>
    <row r="24" spans="1:19">
      <c r="A24" s="26" t="s">
        <v>172</v>
      </c>
      <c r="B24" s="27">
        <f>RTD("wdf.rtq",,$A$22,"Ask_Price4")</f>
        <v>1.02</v>
      </c>
      <c r="C24" s="28">
        <f>RTD("wdf.rtq",,$A$22,"ask_Volume4")/10000</f>
        <v>4.58</v>
      </c>
      <c r="E24" s="26" t="s">
        <v>172</v>
      </c>
      <c r="F24" s="27">
        <f>RTD("wdf.rtq",,$E$22,"Ask_Price4")</f>
        <v>0.76500000000000001</v>
      </c>
      <c r="G24" s="28">
        <f>RTD("wdf.rtq",,$E$22,"ask_Volume4")/10000</f>
        <v>4.7999999999999996E-3</v>
      </c>
      <c r="H24" s="4">
        <f t="shared" ref="H24:H33" ca="1" si="2">($B$33+F24)/2/$K$22-1</f>
        <v>-4.6221820568839167E-3</v>
      </c>
      <c r="J24" s="3" t="s">
        <v>181</v>
      </c>
      <c r="K24" s="21"/>
      <c r="O24" s="21"/>
      <c r="P24" s="21"/>
      <c r="Q24" s="21"/>
      <c r="R24" s="21"/>
      <c r="S24" s="21"/>
    </row>
    <row r="25" spans="1:19">
      <c r="A25" s="26" t="s">
        <v>165</v>
      </c>
      <c r="B25" s="27">
        <f>RTD("wdf.rtq",,$A$22,"Ask_Price3")</f>
        <v>1.018</v>
      </c>
      <c r="C25" s="28">
        <f>RTD("wdf.rtq",,$A$22,"ask_Volume3")/10000</f>
        <v>2</v>
      </c>
      <c r="E25" s="26" t="s">
        <v>165</v>
      </c>
      <c r="F25" s="27">
        <f>RTD("wdf.rtq",,$E$22,"Ask_Price3")</f>
        <v>0.76200000000000001</v>
      </c>
      <c r="G25" s="28">
        <f>RTD("wdf.rtq",,$E$22,"ask_Volume3")/10000</f>
        <v>2.9601000000000002</v>
      </c>
      <c r="H25" s="4">
        <f t="shared" ca="1" si="2"/>
        <v>-6.3035635061121642E-3</v>
      </c>
      <c r="J25" s="21" t="s">
        <v>182</v>
      </c>
      <c r="K25" s="4">
        <f ca="1">(B27+F27)/2/$K$22-1</f>
        <v>-7.9849449553405227E-3</v>
      </c>
      <c r="O25" s="21"/>
      <c r="P25" s="21"/>
      <c r="Q25" s="21"/>
      <c r="R25" s="21"/>
      <c r="S25" s="21"/>
    </row>
    <row r="26" spans="1:19">
      <c r="A26" s="26" t="s">
        <v>166</v>
      </c>
      <c r="B26" s="27">
        <f>RTD("wdf.rtq",,$A$22,"Ask_Price2")</f>
        <v>1.0130000000000001</v>
      </c>
      <c r="C26" s="28">
        <f>RTD("wdf.rtq",,$A$22,"ask_Volume2")/10000</f>
        <v>49.648000000000003</v>
      </c>
      <c r="E26" s="26" t="s">
        <v>166</v>
      </c>
      <c r="F26" s="27">
        <f>RTD("wdf.rtq",,$E$22,"Ask_Price2")</f>
        <v>0.76100000000000001</v>
      </c>
      <c r="G26" s="28">
        <f>RTD("wdf.rtq",,$E$22,"ask_Volume2")/10000</f>
        <v>1.54</v>
      </c>
      <c r="H26" s="4">
        <f t="shared" ca="1" si="2"/>
        <v>-6.8640239891881727E-3</v>
      </c>
      <c r="J26" s="3" t="s">
        <v>183</v>
      </c>
      <c r="K26" s="4">
        <f ca="1">(B28+F28)/2/$K$22-1</f>
        <v>-9.6663264045686592E-3</v>
      </c>
      <c r="O26" s="21"/>
      <c r="P26" s="21"/>
      <c r="Q26" s="21"/>
      <c r="R26" s="21"/>
      <c r="S26" s="21"/>
    </row>
    <row r="27" spans="1:19">
      <c r="A27" s="29" t="s">
        <v>167</v>
      </c>
      <c r="B27" s="30">
        <f>RTD("wdf.rtq",,$A$22,"Ask_Price1")</f>
        <v>1.012</v>
      </c>
      <c r="C27" s="31">
        <f>RTD("wdf.rtq",,$A$22,"ask_Volume1")/10000</f>
        <v>113.32</v>
      </c>
      <c r="E27" s="29" t="s">
        <v>167</v>
      </c>
      <c r="F27" s="30">
        <f>RTD("wdf.rtq",,$E$22,"Ask_Price1")</f>
        <v>0.75800000000000001</v>
      </c>
      <c r="G27" s="31">
        <f>RTD("wdf.rtq",,$E$22,"ask_Volume1")/10000</f>
        <v>1.25</v>
      </c>
      <c r="H27" s="4">
        <f t="shared" ca="1" si="2"/>
        <v>-8.5454054384165312E-3</v>
      </c>
      <c r="I27" s="21"/>
      <c r="J27" s="3" t="s">
        <v>185</v>
      </c>
      <c r="K27" s="4">
        <f ca="1">(B27+F28)/2/K22-1</f>
        <v>-9.1058659214926507E-3</v>
      </c>
      <c r="O27" s="21"/>
      <c r="P27" s="21"/>
      <c r="Q27" s="21"/>
      <c r="R27" s="21"/>
      <c r="S27" s="21"/>
    </row>
    <row r="28" spans="1:19">
      <c r="A28" s="32" t="s">
        <v>168</v>
      </c>
      <c r="B28" s="33">
        <f>RTD("wdf.rtq",,$A$22,"bid_Price1")</f>
        <v>1.0110000000000001</v>
      </c>
      <c r="C28" s="34">
        <f>RTD("wdf.rtq",,$A$22,"Bid_Volume1")/10000</f>
        <v>1.86</v>
      </c>
      <c r="E28" s="32" t="s">
        <v>168</v>
      </c>
      <c r="F28" s="33">
        <f>RTD("wdf.rtq",,$E$22,"bid_Price1")</f>
        <v>0.75600000000000001</v>
      </c>
      <c r="G28" s="34">
        <f>RTD("wdf.rtq",,$E$22,"Bid_Volume1")/10000</f>
        <v>0.2</v>
      </c>
      <c r="H28" s="4">
        <f t="shared" ca="1" si="2"/>
        <v>-9.6663264045686592E-3</v>
      </c>
      <c r="I28" s="21"/>
      <c r="J28" s="3" t="s">
        <v>186</v>
      </c>
      <c r="K28" s="4">
        <f ca="1">(B28+F27)/2/K22-1</f>
        <v>-8.5454054384165312E-3</v>
      </c>
      <c r="O28" s="21"/>
      <c r="P28" s="21"/>
      <c r="Q28" s="21"/>
      <c r="R28" s="21"/>
      <c r="S28" s="21"/>
    </row>
    <row r="29" spans="1:19">
      <c r="A29" s="35" t="s">
        <v>169</v>
      </c>
      <c r="B29" s="36">
        <f>RTD("wdf.rtq",,$A$22,"bid_Price2")</f>
        <v>1.01</v>
      </c>
      <c r="C29" s="37">
        <f>RTD("wdf.rtq",,$A$22,"Bid_Volume2")/10000</f>
        <v>1.1100000000000001</v>
      </c>
      <c r="E29" s="35" t="s">
        <v>169</v>
      </c>
      <c r="F29" s="36">
        <f>RTD("wdf.rtq",,$E$22,"bid_Price2")</f>
        <v>0.755</v>
      </c>
      <c r="G29" s="37">
        <f>RTD("wdf.rtq",,$E$22,"Bid_Volume2")/10000</f>
        <v>1.96</v>
      </c>
      <c r="H29" s="4">
        <f t="shared" ca="1" si="2"/>
        <v>-1.0226786887644779E-2</v>
      </c>
      <c r="I29" s="21"/>
      <c r="J29" s="21"/>
      <c r="K29" s="21"/>
      <c r="O29" s="21"/>
      <c r="P29" s="21"/>
      <c r="Q29" s="21"/>
      <c r="R29" s="21"/>
      <c r="S29" s="21"/>
    </row>
    <row r="30" spans="1:19">
      <c r="A30" s="35" t="s">
        <v>170</v>
      </c>
      <c r="B30" s="36">
        <f>RTD("wdf.rtq",,$A$22,"bid_Price3")</f>
        <v>1.0090000000000001</v>
      </c>
      <c r="C30" s="37">
        <f>RTD("wdf.rtq",,$A$22,"Bid_Volume3")/10000</f>
        <v>1</v>
      </c>
      <c r="E30" s="35" t="s">
        <v>170</v>
      </c>
      <c r="F30" s="36">
        <f>RTD("wdf.rtq",,$E$22,"bid_Price3")</f>
        <v>0.751</v>
      </c>
      <c r="G30" s="37">
        <f>RTD("wdf.rtq",,$E$22,"Bid_Volume3")/10000</f>
        <v>0.2</v>
      </c>
      <c r="H30" s="4">
        <f t="shared" ca="1" si="2"/>
        <v>-1.2468628819949146E-2</v>
      </c>
      <c r="I30" s="21"/>
      <c r="J30" s="21"/>
      <c r="K30" s="21"/>
      <c r="O30" s="21"/>
      <c r="P30" s="21"/>
      <c r="Q30" s="21"/>
      <c r="R30" s="21"/>
      <c r="S30" s="21"/>
    </row>
    <row r="31" spans="1:19">
      <c r="A31" s="35" t="s">
        <v>173</v>
      </c>
      <c r="B31" s="36">
        <f>RTD("wdf.rtq",,$A$22,"bid_Price4")</f>
        <v>1.008</v>
      </c>
      <c r="C31" s="37">
        <f>RTD("wdf.rtq",,$A$22,"Bid_Volume4")/10000</f>
        <v>1</v>
      </c>
      <c r="E31" s="35" t="s">
        <v>173</v>
      </c>
      <c r="F31" s="36">
        <f>RTD("wdf.rtq",,$E$22,"bid_Price4")</f>
        <v>0.75</v>
      </c>
      <c r="G31" s="37">
        <f>RTD("wdf.rtq",,$E$22,"Bid_Volume4")/10000</f>
        <v>0.7</v>
      </c>
      <c r="H31" s="4">
        <f t="shared" ca="1" si="2"/>
        <v>-1.3029089303025154E-2</v>
      </c>
      <c r="I31" s="21"/>
      <c r="J31" s="21"/>
      <c r="K31" s="21"/>
      <c r="O31" s="21"/>
      <c r="P31" s="21"/>
      <c r="Q31" s="21"/>
      <c r="R31" s="21"/>
      <c r="S31" s="21"/>
    </row>
    <row r="32" spans="1:19">
      <c r="A32" s="38" t="s">
        <v>174</v>
      </c>
      <c r="B32" s="39">
        <f>RTD("wdf.rtq",,$A$22,"bid_Price5")</f>
        <v>1</v>
      </c>
      <c r="C32" s="40">
        <f>RTD("wdf.rtq",,$A$22,"Bid_Volume5")/10000</f>
        <v>0.5</v>
      </c>
      <c r="E32" s="38" t="s">
        <v>174</v>
      </c>
      <c r="F32" s="39">
        <f>RTD("wdf.rtq",,$E$22,"bid_Price5")</f>
        <v>0.73499999999999999</v>
      </c>
      <c r="G32" s="40">
        <f>RTD("wdf.rtq",,$E$22,"Bid_Volume5")/10000</f>
        <v>1.08</v>
      </c>
      <c r="H32" s="4">
        <f t="shared" ca="1" si="2"/>
        <v>-2.1435996549166392E-2</v>
      </c>
      <c r="I32" s="21"/>
      <c r="J32" s="21"/>
      <c r="K32" s="21"/>
      <c r="O32" s="21"/>
      <c r="P32" s="21"/>
      <c r="Q32" s="21"/>
      <c r="R32" s="21"/>
      <c r="S32" s="21"/>
    </row>
    <row r="33" spans="1:19">
      <c r="A33" s="3" t="s">
        <v>184</v>
      </c>
      <c r="B33" s="47">
        <f>B28</f>
        <v>1.0110000000000001</v>
      </c>
      <c r="E33" s="3" t="s">
        <v>184</v>
      </c>
      <c r="F33" s="48">
        <v>0.97</v>
      </c>
      <c r="H33" s="4">
        <f t="shared" ca="1" si="2"/>
        <v>0.11027221697371226</v>
      </c>
      <c r="I33" s="21"/>
      <c r="J33" s="21"/>
      <c r="K33" s="21"/>
      <c r="O33" s="21"/>
      <c r="P33" s="21"/>
      <c r="Q33" s="21"/>
      <c r="R33" s="21"/>
      <c r="S33" s="21"/>
    </row>
    <row r="34" spans="1:19">
      <c r="O34" s="21"/>
      <c r="P34" s="21"/>
      <c r="Q34" s="21"/>
      <c r="R34" s="21"/>
      <c r="S34" s="21"/>
    </row>
    <row r="35" spans="1:19">
      <c r="O35" s="21"/>
      <c r="P35" s="21"/>
      <c r="Q35" s="21"/>
      <c r="R35" s="21"/>
      <c r="S35" s="21"/>
    </row>
    <row r="36" spans="1:19">
      <c r="O36" s="21"/>
      <c r="P36" s="21"/>
      <c r="Q36" s="21"/>
      <c r="R36" s="21"/>
      <c r="S36" s="21"/>
    </row>
    <row r="37" spans="1:19">
      <c r="O37" s="21"/>
      <c r="P37" s="21"/>
      <c r="Q37" s="21"/>
      <c r="R37" s="21"/>
      <c r="S37" s="21"/>
    </row>
    <row r="38" spans="1:19">
      <c r="A38" s="109" t="s">
        <v>265</v>
      </c>
      <c r="O38" s="21"/>
      <c r="P38" s="21"/>
      <c r="Q38" s="21"/>
      <c r="R38" s="21"/>
      <c r="S38" s="21"/>
    </row>
    <row r="39" spans="1:19">
      <c r="O39" s="21"/>
      <c r="P39" s="21"/>
      <c r="Q39" s="21"/>
      <c r="R39" s="21"/>
      <c r="S39" s="21"/>
    </row>
    <row r="40" spans="1:19">
      <c r="O40" s="21"/>
      <c r="P40" s="21"/>
      <c r="Q40" s="21"/>
      <c r="R40" s="21"/>
      <c r="S40" s="21"/>
    </row>
    <row r="41" spans="1:19">
      <c r="G41" s="3" t="s">
        <v>2477</v>
      </c>
      <c r="O41" s="21"/>
      <c r="P41" s="21"/>
      <c r="Q41" s="21"/>
      <c r="R41" s="21"/>
      <c r="S41" s="21"/>
    </row>
    <row r="42" spans="1:19">
      <c r="O42" s="21"/>
      <c r="P42" s="21"/>
      <c r="Q42" s="21"/>
      <c r="R42" s="21"/>
      <c r="S42" s="21"/>
    </row>
    <row r="43" spans="1:19">
      <c r="O43" s="21"/>
      <c r="P43" s="21"/>
      <c r="Q43" s="21"/>
      <c r="R43" s="21"/>
      <c r="S43" s="21"/>
    </row>
    <row r="44" spans="1:19">
      <c r="O44" s="21"/>
      <c r="P44" s="21"/>
      <c r="Q44" s="21"/>
      <c r="R44" s="21"/>
      <c r="S44" s="21"/>
    </row>
    <row r="45" spans="1:19">
      <c r="O45" s="21"/>
      <c r="P45" s="21"/>
      <c r="Q45" s="21"/>
      <c r="R45" s="21"/>
      <c r="S45" s="21"/>
    </row>
    <row r="46" spans="1:19">
      <c r="O46" s="21"/>
      <c r="P46" s="21"/>
      <c r="Q46" s="21"/>
      <c r="R46" s="21"/>
      <c r="S46" s="21"/>
    </row>
    <row r="47" spans="1:19">
      <c r="O47" s="21"/>
      <c r="P47" s="21"/>
      <c r="Q47" s="21"/>
      <c r="R47" s="21"/>
      <c r="S47" s="21"/>
    </row>
    <row r="48" spans="1:19">
      <c r="O48" s="21"/>
      <c r="P48" s="21"/>
      <c r="Q48" s="21"/>
      <c r="R48" s="21"/>
      <c r="S48" s="21"/>
    </row>
    <row r="49" spans="15:19">
      <c r="O49" s="21"/>
      <c r="P49" s="21"/>
      <c r="Q49" s="21"/>
      <c r="R49" s="21"/>
      <c r="S49" s="21"/>
    </row>
    <row r="50" spans="15:19">
      <c r="O50" s="21"/>
      <c r="P50" s="21"/>
      <c r="Q50" s="21"/>
      <c r="R50" s="21"/>
      <c r="S50" s="21"/>
    </row>
    <row r="51" spans="15:19">
      <c r="O51" s="21"/>
      <c r="P51" s="21"/>
      <c r="Q51" s="21"/>
      <c r="R51" s="21"/>
      <c r="S51" s="21"/>
    </row>
    <row r="52" spans="15:19">
      <c r="O52" s="21"/>
      <c r="P52" s="21"/>
      <c r="Q52" s="21"/>
      <c r="R52" s="21"/>
      <c r="S52" s="21"/>
    </row>
    <row r="53" spans="15:19">
      <c r="O53" s="21"/>
      <c r="P53" s="21"/>
      <c r="Q53" s="21"/>
      <c r="R53" s="21"/>
      <c r="S53" s="21"/>
    </row>
    <row r="54" spans="15:19">
      <c r="O54" s="21"/>
      <c r="P54" s="21"/>
      <c r="Q54" s="21"/>
      <c r="R54" s="21"/>
      <c r="S54" s="21"/>
    </row>
    <row r="55" spans="15:19">
      <c r="O55" s="21"/>
      <c r="P55" s="21"/>
      <c r="Q55" s="21"/>
      <c r="R55" s="21"/>
      <c r="S55" s="21"/>
    </row>
    <row r="56" spans="15:19">
      <c r="O56" s="21"/>
      <c r="P56" s="21"/>
      <c r="Q56" s="21"/>
      <c r="R56" s="21"/>
      <c r="S56" s="21"/>
    </row>
    <row r="57" spans="15:19">
      <c r="O57" s="21"/>
      <c r="P57" s="21"/>
      <c r="Q57" s="21"/>
      <c r="R57" s="21"/>
      <c r="S57" s="21"/>
    </row>
    <row r="58" spans="15:19">
      <c r="O58" s="21"/>
      <c r="P58" s="21"/>
      <c r="Q58" s="21"/>
      <c r="R58" s="21"/>
      <c r="S58" s="21"/>
    </row>
    <row r="59" spans="15:19">
      <c r="O59" s="21"/>
      <c r="P59" s="21"/>
      <c r="Q59" s="21"/>
      <c r="R59" s="21"/>
      <c r="S59" s="21"/>
    </row>
    <row r="60" spans="15:19">
      <c r="O60" s="21"/>
      <c r="P60" s="21"/>
      <c r="Q60" s="21"/>
      <c r="R60" s="21"/>
      <c r="S60" s="21"/>
    </row>
    <row r="61" spans="15:19">
      <c r="O61" s="21"/>
      <c r="P61" s="21"/>
      <c r="Q61" s="21"/>
      <c r="R61" s="21"/>
      <c r="S61" s="21"/>
    </row>
    <row r="62" spans="15:19">
      <c r="O62" s="21"/>
      <c r="P62" s="21"/>
      <c r="Q62" s="21"/>
      <c r="R62" s="21"/>
      <c r="S62" s="21"/>
    </row>
    <row r="63" spans="15:19">
      <c r="O63" s="21"/>
      <c r="P63" s="21"/>
      <c r="Q63" s="21"/>
      <c r="R63" s="21"/>
      <c r="S63" s="21"/>
    </row>
    <row r="64" spans="15:19">
      <c r="O64" s="21"/>
      <c r="P64" s="21"/>
      <c r="Q64" s="21"/>
      <c r="R64" s="21"/>
      <c r="S64" s="21"/>
    </row>
    <row r="65" spans="15:19">
      <c r="O65" s="21"/>
      <c r="P65" s="21"/>
      <c r="Q65" s="21"/>
      <c r="R65" s="21"/>
      <c r="S65" s="21"/>
    </row>
    <row r="66" spans="15:19">
      <c r="O66" s="21"/>
      <c r="P66" s="21"/>
      <c r="Q66" s="21"/>
      <c r="R66" s="21"/>
      <c r="S66" s="21"/>
    </row>
    <row r="67" spans="15:19">
      <c r="O67" s="21"/>
      <c r="P67" s="21"/>
      <c r="Q67" s="21"/>
      <c r="R67" s="21"/>
      <c r="S67" s="21"/>
    </row>
    <row r="68" spans="15:19">
      <c r="O68" s="21"/>
      <c r="P68" s="21"/>
      <c r="Q68" s="21"/>
      <c r="R68" s="21"/>
      <c r="S68" s="21"/>
    </row>
    <row r="69" spans="15:19">
      <c r="O69" s="21"/>
      <c r="P69" s="21"/>
      <c r="Q69" s="21"/>
      <c r="R69" s="21"/>
      <c r="S69" s="21"/>
    </row>
    <row r="70" spans="15:19">
      <c r="O70" s="21"/>
      <c r="P70" s="21"/>
      <c r="Q70" s="21"/>
      <c r="R70" s="21"/>
      <c r="S70" s="21"/>
    </row>
    <row r="71" spans="15:19">
      <c r="O71" s="21"/>
      <c r="P71" s="21"/>
      <c r="Q71" s="21"/>
      <c r="R71" s="21"/>
      <c r="S71" s="21"/>
    </row>
    <row r="72" spans="15:19">
      <c r="O72" s="21"/>
      <c r="P72" s="21"/>
      <c r="Q72" s="21"/>
      <c r="R72" s="21"/>
      <c r="S72" s="21"/>
    </row>
    <row r="73" spans="15:19">
      <c r="O73" s="21"/>
      <c r="P73" s="21"/>
      <c r="Q73" s="21"/>
      <c r="R73" s="21"/>
      <c r="S73" s="21"/>
    </row>
    <row r="74" spans="15:19">
      <c r="O74" s="21"/>
      <c r="P74" s="21"/>
      <c r="Q74" s="21"/>
      <c r="R74" s="21"/>
      <c r="S74" s="21"/>
    </row>
    <row r="75" spans="15:19">
      <c r="O75" s="21"/>
      <c r="P75" s="21"/>
      <c r="Q75" s="21"/>
      <c r="R75" s="21"/>
      <c r="S75" s="21"/>
    </row>
    <row r="76" spans="15:19">
      <c r="O76" s="21"/>
      <c r="P76" s="21"/>
      <c r="Q76" s="21"/>
      <c r="R76" s="21"/>
      <c r="S76" s="21"/>
    </row>
    <row r="77" spans="15:19">
      <c r="O77" s="21"/>
      <c r="P77" s="21"/>
      <c r="Q77" s="21"/>
      <c r="R77" s="21"/>
      <c r="S77" s="21"/>
    </row>
    <row r="78" spans="15:19">
      <c r="O78" s="21"/>
      <c r="P78" s="21"/>
      <c r="Q78" s="21"/>
      <c r="R78" s="21"/>
      <c r="S78" s="21"/>
    </row>
    <row r="79" spans="15:19">
      <c r="O79" s="21"/>
      <c r="P79" s="21"/>
      <c r="Q79" s="21"/>
      <c r="R79" s="21"/>
      <c r="S79" s="21"/>
    </row>
    <row r="80" spans="15:19">
      <c r="O80" s="21"/>
      <c r="P80" s="21"/>
      <c r="Q80" s="21"/>
      <c r="R80" s="21"/>
      <c r="S80" s="21"/>
    </row>
    <row r="81" spans="13:19">
      <c r="O81" s="21"/>
      <c r="P81" s="21"/>
      <c r="Q81" s="21"/>
      <c r="R81" s="21"/>
      <c r="S81" s="21"/>
    </row>
    <row r="82" spans="13:19">
      <c r="O82" s="21"/>
      <c r="P82" s="21"/>
      <c r="Q82" s="21"/>
      <c r="R82" s="21"/>
      <c r="S82" s="21"/>
    </row>
    <row r="83" spans="13:19">
      <c r="O83" s="21"/>
      <c r="P83" s="21"/>
      <c r="Q83" s="21"/>
      <c r="R83" s="21"/>
      <c r="S83" s="21"/>
    </row>
    <row r="84" spans="13:19">
      <c r="O84" s="21"/>
      <c r="P84" s="21"/>
      <c r="Q84" s="21"/>
      <c r="R84" s="21"/>
      <c r="S84" s="21"/>
    </row>
    <row r="85" spans="13:19">
      <c r="O85" s="21"/>
      <c r="P85" s="21"/>
      <c r="Q85" s="21"/>
      <c r="R85" s="21"/>
      <c r="S85" s="21"/>
    </row>
    <row r="86" spans="13:19">
      <c r="O86" s="21"/>
      <c r="P86" s="21"/>
      <c r="Q86" s="21"/>
      <c r="R86" s="21"/>
      <c r="S86" s="21"/>
    </row>
    <row r="87" spans="13:19">
      <c r="O87" s="21"/>
      <c r="P87" s="21"/>
      <c r="Q87" s="21"/>
      <c r="R87" s="21"/>
      <c r="S87" s="21"/>
    </row>
    <row r="88" spans="13:19">
      <c r="O88" s="21"/>
      <c r="P88" s="21"/>
      <c r="Q88" s="21"/>
      <c r="R88" s="21"/>
      <c r="S88" s="21"/>
    </row>
    <row r="89" spans="13:19">
      <c r="O89" s="21"/>
      <c r="P89" s="21"/>
      <c r="Q89" s="21"/>
      <c r="R89" s="21"/>
      <c r="S89" s="21"/>
    </row>
    <row r="90" spans="13:19">
      <c r="O90" s="21"/>
      <c r="P90" s="21"/>
      <c r="Q90" s="21"/>
      <c r="R90" s="21"/>
      <c r="S90" s="21"/>
    </row>
    <row r="91" spans="13:19">
      <c r="O91" s="21"/>
      <c r="P91" s="21"/>
      <c r="Q91" s="21"/>
      <c r="R91" s="21"/>
      <c r="S91" s="21"/>
    </row>
    <row r="92" spans="13:19">
      <c r="O92" s="21"/>
      <c r="P92" s="21"/>
      <c r="Q92" s="21"/>
      <c r="R92" s="21"/>
      <c r="S92" s="21"/>
    </row>
    <row r="93" spans="13:19">
      <c r="O93" s="21"/>
      <c r="P93" s="21"/>
      <c r="Q93" s="21"/>
      <c r="R93" s="21"/>
      <c r="S93" s="21"/>
    </row>
    <row r="94" spans="13:19">
      <c r="M94" s="5"/>
      <c r="N94" s="16"/>
      <c r="O94" s="16"/>
      <c r="P94" s="49"/>
      <c r="Q94" s="22"/>
    </row>
    <row r="95" spans="13:19">
      <c r="M95" s="5"/>
      <c r="N95" s="16"/>
      <c r="O95" s="16"/>
      <c r="P95" s="49"/>
      <c r="Q95" s="22"/>
    </row>
    <row r="96" spans="13:19">
      <c r="M96" s="5"/>
      <c r="N96" s="16"/>
      <c r="O96" s="16"/>
      <c r="P96" s="49"/>
      <c r="Q96" s="22"/>
    </row>
    <row r="97" spans="13:17">
      <c r="M97" s="5"/>
      <c r="N97" s="16"/>
      <c r="O97" s="16"/>
      <c r="P97" s="49"/>
      <c r="Q97" s="22"/>
    </row>
    <row r="98" spans="13:17">
      <c r="M98" s="5"/>
      <c r="N98" s="16"/>
      <c r="O98" s="16"/>
      <c r="P98" s="49"/>
      <c r="Q98" s="22"/>
    </row>
    <row r="99" spans="13:17">
      <c r="M99" s="5"/>
      <c r="N99" s="16"/>
      <c r="O99" s="16"/>
      <c r="P99" s="49"/>
      <c r="Q99" s="22"/>
    </row>
    <row r="100" spans="13:17">
      <c r="M100" s="5"/>
      <c r="N100" s="16"/>
      <c r="O100" s="16"/>
      <c r="P100" s="49"/>
      <c r="Q100" s="22"/>
    </row>
    <row r="101" spans="13:17">
      <c r="M101" s="5"/>
      <c r="N101" s="16"/>
      <c r="O101" s="16"/>
      <c r="P101" s="49"/>
      <c r="Q101" s="22"/>
    </row>
    <row r="102" spans="13:17">
      <c r="M102" s="5"/>
      <c r="N102" s="16"/>
      <c r="O102" s="16"/>
      <c r="P102" s="49"/>
      <c r="Q102" s="22"/>
    </row>
    <row r="103" spans="13:17">
      <c r="M103" s="5"/>
      <c r="N103" s="16"/>
      <c r="O103" s="16"/>
      <c r="P103" s="49"/>
      <c r="Q103" s="22"/>
    </row>
    <row r="104" spans="13:17">
      <c r="M104" s="5"/>
      <c r="N104" s="16"/>
      <c r="O104" s="16"/>
      <c r="P104" s="49"/>
      <c r="Q104" s="22"/>
    </row>
    <row r="105" spans="13:17">
      <c r="M105" s="5"/>
      <c r="N105" s="16"/>
      <c r="O105" s="16"/>
      <c r="P105" s="49"/>
      <c r="Q105" s="22"/>
    </row>
    <row r="106" spans="13:17">
      <c r="M106" s="5"/>
      <c r="N106" s="16"/>
      <c r="O106" s="16"/>
      <c r="P106" s="49"/>
      <c r="Q106" s="22"/>
    </row>
    <row r="107" spans="13:17">
      <c r="M107" s="5"/>
      <c r="N107" s="16"/>
      <c r="O107" s="16"/>
      <c r="P107" s="49"/>
      <c r="Q107" s="22"/>
    </row>
    <row r="108" spans="13:17">
      <c r="M108" s="5"/>
      <c r="N108" s="16"/>
      <c r="O108" s="16"/>
      <c r="P108" s="49"/>
      <c r="Q108" s="22"/>
    </row>
    <row r="109" spans="13:17">
      <c r="M109" s="5"/>
      <c r="N109" s="16"/>
      <c r="O109" s="16"/>
      <c r="P109" s="49"/>
      <c r="Q109" s="22"/>
    </row>
    <row r="110" spans="13:17">
      <c r="M110" s="5"/>
      <c r="N110" s="16"/>
      <c r="O110" s="16"/>
      <c r="P110" s="49"/>
      <c r="Q110" s="22"/>
    </row>
    <row r="111" spans="13:17">
      <c r="M111" s="5"/>
      <c r="N111" s="16"/>
      <c r="O111" s="16"/>
      <c r="P111" s="49"/>
      <c r="Q111" s="22"/>
    </row>
    <row r="112" spans="13:17">
      <c r="M112" s="5"/>
      <c r="N112" s="16"/>
      <c r="O112" s="16"/>
      <c r="P112" s="49"/>
      <c r="Q112" s="22"/>
    </row>
  </sheetData>
  <phoneticPr fontId="1" type="noConversion"/>
  <conditionalFormatting sqref="M2:M5">
    <cfRule type="cellIs" dxfId="59" priority="3" operator="lessThan">
      <formula>-0.01</formula>
    </cfRule>
    <cfRule type="cellIs" dxfId="58" priority="4" operator="greaterThan">
      <formula>0.01</formula>
    </cfRule>
  </conditionalFormatting>
  <conditionalFormatting sqref="M5:M6">
    <cfRule type="cellIs" dxfId="57" priority="1" operator="lessThan">
      <formula>-0.01</formula>
    </cfRule>
    <cfRule type="cellIs" dxfId="56" priority="2" operator="greaterThan">
      <formula>0.01</formula>
    </cfRule>
  </conditionalFormatting>
  <hyperlinks>
    <hyperlink ref="A38" location="持仓!A1" display="返回持仓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7"/>
  <dimension ref="A1:S111"/>
  <sheetViews>
    <sheetView workbookViewId="0">
      <selection activeCell="F41" sqref="F41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5.875" style="3" bestFit="1" customWidth="1"/>
    <col min="5" max="5" width="11.5" style="3" bestFit="1" customWidth="1"/>
    <col min="6" max="6" width="9.8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5.125" style="3" bestFit="1" customWidth="1"/>
    <col min="13" max="14" width="11.625" style="3" bestFit="1" customWidth="1"/>
    <col min="15" max="15" width="9.125" style="3" bestFit="1" customWidth="1"/>
    <col min="16" max="16" width="9" style="3" bestFit="1" customWidth="1"/>
    <col min="17" max="17" width="11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14" t="s">
        <v>34</v>
      </c>
      <c r="B2" s="14" t="s">
        <v>35</v>
      </c>
      <c r="C2" s="42">
        <f>RTD("wdf.rtq",,A2,"Rt_Price")</f>
        <v>1.0900000000000001</v>
      </c>
      <c r="D2" s="11">
        <f>RTD("wdf.rtq",,A2,"PctChg")/100</f>
        <v>1.8000000000000002E-3</v>
      </c>
      <c r="E2" s="15">
        <f ca="1">[1]!f_unit_floortrading(A2,TODAY())/100000000</f>
        <v>5.08858093</v>
      </c>
      <c r="F2" s="41">
        <f ca="1">[1]!f_unit_floortrading(A2,TODAY())/10000-[1]!f_unit_floortrading(A2,TODAY()-1)/10000</f>
        <v>0.29400000000168802</v>
      </c>
      <c r="G2" s="12">
        <f>RTD("wdf.rtq",,A2,"Volume")/10000</f>
        <v>217.19499999999999</v>
      </c>
      <c r="H2" s="10" t="s">
        <v>124</v>
      </c>
      <c r="I2" s="14" t="s">
        <v>99</v>
      </c>
      <c r="J2" s="14">
        <f>RTD("wdf.rtq",,H2,"Rt_Price")</f>
        <v>0.68700000000000006</v>
      </c>
      <c r="K2" s="11">
        <f>RTD("wdf.rtq",,H2,"PctChg")/100</f>
        <v>0</v>
      </c>
      <c r="L2" s="12">
        <f>RTD("wdf.rtq",,H2,"Volume")/10000</f>
        <v>3146.5747000000001</v>
      </c>
      <c r="M2" s="11">
        <f ca="1">(C2+J2)/S2/2-1</f>
        <v>-6.8485976959289374E-3</v>
      </c>
      <c r="N2" s="11">
        <f>RTD("wdf.rtq",,Q2,"PctChg")/100</f>
        <v>3.1000000000000003E-3</v>
      </c>
      <c r="O2" s="14" t="str">
        <f>[1]!f_info_smfcode(H2)</f>
        <v>160222.OF</v>
      </c>
      <c r="P2" s="13">
        <f ca="1">VLOOKUP(O2,净值更新!A:B,2)</f>
        <v>0.89200000000000002</v>
      </c>
      <c r="Q2" s="13" t="str">
        <f>[1]!f_info_trackindexcode(O2)</f>
        <v>399396.SZ</v>
      </c>
      <c r="R2" s="11">
        <v>0.95</v>
      </c>
      <c r="S2" s="13">
        <f ca="1">P2*(1+N2*R2)</f>
        <v>0.89462693999999998</v>
      </c>
    </row>
    <row r="3" spans="1:19">
      <c r="A3" s="14" t="s">
        <v>59</v>
      </c>
      <c r="B3" s="14" t="s">
        <v>60</v>
      </c>
      <c r="C3" s="42">
        <f>RTD("wdf.rtq",,A3,"Rt_Price")</f>
        <v>1.0349999999999999</v>
      </c>
      <c r="D3" s="11">
        <f>RTD("wdf.rtq",,A3,"PctChg")/100</f>
        <v>5.8000000000000005E-3</v>
      </c>
      <c r="E3" s="15">
        <f ca="1">[1]!f_unit_floortrading(A3,TODAY())/100000000</f>
        <v>1.6192593099999999</v>
      </c>
      <c r="F3" s="41">
        <f ca="1">[1]!f_unit_floortrading(A3,TODAY())/10000-[1]!f_unit_floortrading(A3,TODAY()-1)/10000</f>
        <v>11.826499999999214</v>
      </c>
      <c r="G3" s="12">
        <f>RTD("wdf.rtq",,A3,"Volume")/10000</f>
        <v>429.34780000000001</v>
      </c>
      <c r="H3" s="10" t="s">
        <v>132</v>
      </c>
      <c r="I3" s="14" t="s">
        <v>109</v>
      </c>
      <c r="J3" s="14">
        <f>RTD("wdf.rtq",,H3,"Rt_Price")</f>
        <v>0.79700000000000004</v>
      </c>
      <c r="K3" s="11">
        <f>RTD("wdf.rtq",,H3,"PctChg")/100</f>
        <v>2.5000000000000001E-3</v>
      </c>
      <c r="L3" s="12">
        <f>RTD("wdf.rtq",,H3,"Volume")/10000</f>
        <v>1537.183</v>
      </c>
      <c r="M3" s="11">
        <f t="shared" ref="M3:M4" ca="1" si="0">(C3+J3)/S3/2-1</f>
        <v>2.4982014405219299E-3</v>
      </c>
      <c r="N3" s="11">
        <f>RTD("wdf.rtq",,Q3,"PctChg")/100</f>
        <v>4.3E-3</v>
      </c>
      <c r="O3" s="14" t="str">
        <f>[1]!f_info_smfcode(H3)</f>
        <v>160632.OF</v>
      </c>
      <c r="P3" s="13">
        <f ca="1">VLOOKUP(O3,净值更新!A:B,2)</f>
        <v>0.91</v>
      </c>
      <c r="Q3" s="13" t="str">
        <f>[1]!f_info_trackindexcode(O3)</f>
        <v>399987.SZ</v>
      </c>
      <c r="R3" s="11">
        <v>0.95</v>
      </c>
      <c r="S3" s="13">
        <f ca="1">P3*(1+N3*R3)</f>
        <v>0.91371734999999998</v>
      </c>
    </row>
    <row r="4" spans="1:19">
      <c r="A4" s="14" t="s">
        <v>141</v>
      </c>
      <c r="B4" s="14" t="s">
        <v>81</v>
      </c>
      <c r="C4" s="42">
        <f>RTD("wdf.rtq",,A4,"Rt_Price")</f>
        <v>1.0369999999999999</v>
      </c>
      <c r="D4" s="11">
        <f>RTD("wdf.rtq",,A4,"PctChg")/100</f>
        <v>7.8000000000000005E-3</v>
      </c>
      <c r="E4" s="15">
        <f ca="1">[1]!f_unit_floortrading(A4,TODAY())/100000000</f>
        <v>4.5760870599999999</v>
      </c>
      <c r="F4" s="41">
        <f ca="1">[1]!f_unit_floortrading(A4,TODAY())/10000-[1]!f_unit_floortrading(A4,TODAY()-1)/10000</f>
        <v>187.50379999999859</v>
      </c>
      <c r="G4" s="12">
        <f>RTD("wdf.rtq",,A4,"Volume")/10000</f>
        <v>2417.7152000000001</v>
      </c>
      <c r="H4" s="10" t="s">
        <v>133</v>
      </c>
      <c r="I4" s="14" t="s">
        <v>112</v>
      </c>
      <c r="J4" s="14">
        <f>RTD("wdf.rtq",,H4,"Rt_Price")</f>
        <v>0.98299999999999998</v>
      </c>
      <c r="K4" s="11">
        <f>RTD("wdf.rtq",,H4,"PctChg")/100</f>
        <v>-1.0100000000000003E-2</v>
      </c>
      <c r="L4" s="12">
        <f>RTD("wdf.rtq",,H4,"Volume")/10000</f>
        <v>6139.7833000000001</v>
      </c>
      <c r="M4" s="11">
        <f t="shared" ca="1" si="0"/>
        <v>5.4984838377070133E-3</v>
      </c>
      <c r="N4" s="11">
        <f>RTD("wdf.rtq",,Q4,"PctChg")/100</f>
        <v>5.0000000000000001E-4</v>
      </c>
      <c r="O4" s="14" t="str">
        <f>[1]!f_info_smfcode(H4)</f>
        <v>161725.OF</v>
      </c>
      <c r="P4" s="13">
        <f ca="1">VLOOKUP(O4,净值更新!A:B,2)</f>
        <v>1.004</v>
      </c>
      <c r="Q4" s="13" t="str">
        <f>[1]!f_info_trackindexcode(O4)</f>
        <v>399997.SZ</v>
      </c>
      <c r="R4" s="11">
        <v>0.95</v>
      </c>
      <c r="S4" s="13">
        <f ca="1">P4*(1+N4*R4)</f>
        <v>1.0044769</v>
      </c>
    </row>
    <row r="6" spans="1:19">
      <c r="M6" s="50"/>
      <c r="N6" s="51"/>
      <c r="O6" s="51"/>
      <c r="P6" s="51"/>
    </row>
    <row r="7" spans="1:19">
      <c r="A7" s="43" t="s">
        <v>203</v>
      </c>
      <c r="B7" s="44" t="s">
        <v>164</v>
      </c>
      <c r="C7" s="45" t="s">
        <v>175</v>
      </c>
      <c r="E7" s="43" t="str">
        <f>INDEX(H1:H4,MATCH(A7,A1:A4,FALSE))</f>
        <v>150230.SZ</v>
      </c>
      <c r="F7" s="44" t="s">
        <v>164</v>
      </c>
      <c r="G7" s="45" t="s">
        <v>175</v>
      </c>
      <c r="H7" s="21"/>
      <c r="J7" s="3" t="s">
        <v>70</v>
      </c>
      <c r="K7" s="46">
        <f ca="1">INDEX(S1:S4,MATCH(A7,A1:A4,FALSE))</f>
        <v>0.91371734999999998</v>
      </c>
      <c r="L7" s="21"/>
      <c r="O7" s="21"/>
      <c r="P7" s="21"/>
      <c r="Q7" s="21"/>
      <c r="R7" s="21"/>
      <c r="S7" s="21"/>
    </row>
    <row r="8" spans="1:19">
      <c r="A8" s="23" t="s">
        <v>171</v>
      </c>
      <c r="B8" s="24">
        <f>RTD("wdf.rtq",,$A$7,"Ask_Price5")</f>
        <v>1.04</v>
      </c>
      <c r="C8" s="25">
        <f>RTD("wdf.rtq",,$A$7,"ask_Volume5")/10000</f>
        <v>3.6541000000000001</v>
      </c>
      <c r="E8" s="23" t="s">
        <v>171</v>
      </c>
      <c r="F8" s="24">
        <f>RTD("wdf.rtq",,$E$7,"Ask_Price5")</f>
        <v>0.80500000000000005</v>
      </c>
      <c r="G8" s="25">
        <f>RTD("wdf.rtq",,$E$7,"ask_Volume5")/10000</f>
        <v>12.81</v>
      </c>
      <c r="H8" s="4">
        <f ca="1">($B$18+F8)/2/$K$7-1</f>
        <v>7.4231380196514429E-3</v>
      </c>
      <c r="K8" s="21"/>
      <c r="L8" s="21"/>
      <c r="M8" s="3" t="s">
        <v>424</v>
      </c>
      <c r="N8" s="134" t="s">
        <v>425</v>
      </c>
      <c r="O8" s="21"/>
      <c r="P8" s="21"/>
      <c r="Q8" s="21"/>
      <c r="R8" s="21"/>
      <c r="S8" s="21"/>
    </row>
    <row r="9" spans="1:19">
      <c r="A9" s="26" t="s">
        <v>172</v>
      </c>
      <c r="B9" s="27">
        <f>RTD("wdf.rtq",,$A$7,"Ask_Price4")</f>
        <v>1.0389999999999999</v>
      </c>
      <c r="C9" s="28">
        <f>RTD("wdf.rtq",,$A$7,"ask_Volume4")/10000</f>
        <v>6</v>
      </c>
      <c r="E9" s="26" t="s">
        <v>172</v>
      </c>
      <c r="F9" s="27">
        <f>RTD("wdf.rtq",,$E$7,"Ask_Price4")</f>
        <v>0.80100000000000005</v>
      </c>
      <c r="G9" s="28">
        <f>RTD("wdf.rtq",,$E$7,"ask_Volume4")/10000</f>
        <v>27.045300000000001</v>
      </c>
      <c r="H9" s="4">
        <f t="shared" ref="H9:H18" ca="1" si="1">($B$18+F9)/2/$K$7-1</f>
        <v>5.2342773178162272E-3</v>
      </c>
      <c r="J9" s="3" t="s">
        <v>181</v>
      </c>
      <c r="K9" s="21"/>
      <c r="L9" s="21"/>
      <c r="M9" s="3" t="s">
        <v>426</v>
      </c>
      <c r="N9" s="134">
        <v>20160301</v>
      </c>
      <c r="O9" s="21"/>
      <c r="P9" s="21"/>
      <c r="Q9" s="21"/>
      <c r="R9" s="21"/>
      <c r="S9" s="21"/>
    </row>
    <row r="10" spans="1:19">
      <c r="A10" s="26" t="s">
        <v>165</v>
      </c>
      <c r="B10" s="27">
        <f>RTD("wdf.rtq",,$A$7,"Ask_Price3")</f>
        <v>1.038</v>
      </c>
      <c r="C10" s="28">
        <f>RTD("wdf.rtq",,$A$7,"ask_Volume3")/10000</f>
        <v>22</v>
      </c>
      <c r="E10" s="26" t="s">
        <v>165</v>
      </c>
      <c r="F10" s="27">
        <f>RTD("wdf.rtq",,$E$7,"Ask_Price3")</f>
        <v>0.8</v>
      </c>
      <c r="G10" s="28">
        <f>RTD("wdf.rtq",,$E$7,"ask_Volume3")/10000</f>
        <v>0.89</v>
      </c>
      <c r="H10" s="4">
        <f t="shared" ca="1" si="1"/>
        <v>4.6870621423573677E-3</v>
      </c>
      <c r="J10" s="21" t="s">
        <v>182</v>
      </c>
      <c r="K10" s="4">
        <f ca="1">(B12+F12)/2/$K$7-1</f>
        <v>3.5926317914396488E-3</v>
      </c>
      <c r="L10" s="21"/>
      <c r="M10" s="3" t="s">
        <v>427</v>
      </c>
      <c r="N10" s="134" t="s">
        <v>1234</v>
      </c>
      <c r="O10" s="21"/>
      <c r="P10" s="21"/>
      <c r="Q10" s="21">
        <f>SUMPRODUCT(P13:P50,Q13:Q50)/100</f>
        <v>0.2468997</v>
      </c>
      <c r="R10" s="21"/>
      <c r="S10" s="21"/>
    </row>
    <row r="11" spans="1:19">
      <c r="A11" s="26" t="s">
        <v>166</v>
      </c>
      <c r="B11" s="27">
        <f>RTD("wdf.rtq",,$A$7,"Ask_Price2")</f>
        <v>1.0369999999999999</v>
      </c>
      <c r="C11" s="28">
        <f>RTD("wdf.rtq",,$A$7,"ask_Volume2")/10000</f>
        <v>51.649000000000001</v>
      </c>
      <c r="E11" s="26" t="s">
        <v>166</v>
      </c>
      <c r="F11" s="27">
        <f>RTD("wdf.rtq",,$E$7,"Ask_Price2")</f>
        <v>0.79900000000000004</v>
      </c>
      <c r="G11" s="28">
        <f>RTD("wdf.rtq",,$E$7,"ask_Volume2")/10000</f>
        <v>5.83</v>
      </c>
      <c r="H11" s="4">
        <f t="shared" ca="1" si="1"/>
        <v>4.1398469668985083E-3</v>
      </c>
      <c r="J11" s="3" t="s">
        <v>183</v>
      </c>
      <c r="K11" s="4">
        <f ca="1">(B13+F13)/2/$K$7-1</f>
        <v>1.9509862650632925E-3</v>
      </c>
      <c r="L11" s="21"/>
      <c r="N11" s="134"/>
      <c r="O11" s="21"/>
      <c r="P11" s="21"/>
      <c r="Q11" s="21"/>
      <c r="R11" s="21"/>
      <c r="S11" s="21"/>
    </row>
    <row r="12" spans="1:19">
      <c r="A12" s="29" t="s">
        <v>167</v>
      </c>
      <c r="B12" s="30">
        <f>RTD("wdf.rtq",,$A$7,"Ask_Price1")</f>
        <v>1.036</v>
      </c>
      <c r="C12" s="31">
        <f>RTD("wdf.rtq",,$A$7,"ask_Volume1")/10000</f>
        <v>99.295299999999997</v>
      </c>
      <c r="E12" s="29" t="s">
        <v>167</v>
      </c>
      <c r="F12" s="30">
        <f>RTD("wdf.rtq",,$E$7,"Ask_Price1")</f>
        <v>0.79800000000000004</v>
      </c>
      <c r="G12" s="31">
        <f>RTD("wdf.rtq",,$E$7,"ask_Volume1")/10000</f>
        <v>4.1500000000000004</v>
      </c>
      <c r="H12" s="4">
        <f t="shared" ca="1" si="1"/>
        <v>3.5926317914396488E-3</v>
      </c>
      <c r="I12" s="21"/>
      <c r="J12" s="3" t="s">
        <v>185</v>
      </c>
      <c r="K12" s="4">
        <f ca="1">(B12+F13)/2/K7-1</f>
        <v>3.0454166159810114E-3</v>
      </c>
      <c r="L12" s="21"/>
      <c r="M12" s="3" t="s">
        <v>426</v>
      </c>
      <c r="N12" s="3" t="s">
        <v>427</v>
      </c>
      <c r="O12" s="21" t="s">
        <v>428</v>
      </c>
      <c r="P12" s="21" t="s">
        <v>429</v>
      </c>
      <c r="Q12" s="3" t="s">
        <v>4</v>
      </c>
      <c r="R12" s="21"/>
      <c r="S12" s="21"/>
    </row>
    <row r="13" spans="1:19">
      <c r="A13" s="32" t="s">
        <v>168</v>
      </c>
      <c r="B13" s="33">
        <f>RTD("wdf.rtq",,$A$7,"bid_Price1")</f>
        <v>1.034</v>
      </c>
      <c r="C13" s="34">
        <f>RTD("wdf.rtq",,$A$7,"Bid_Volume1")/10000</f>
        <v>64.331900000000005</v>
      </c>
      <c r="E13" s="32" t="s">
        <v>168</v>
      </c>
      <c r="F13" s="33">
        <f>RTD("wdf.rtq",,$E$7,"bid_Price1")</f>
        <v>0.79700000000000004</v>
      </c>
      <c r="G13" s="34">
        <f>RTD("wdf.rtq",,$E$7,"Bid_Volume1")/10000</f>
        <v>15.56</v>
      </c>
      <c r="H13" s="4">
        <f t="shared" ca="1" si="1"/>
        <v>3.0454166159810114E-3</v>
      </c>
      <c r="I13" s="21"/>
      <c r="J13" s="3" t="s">
        <v>186</v>
      </c>
      <c r="K13" s="4">
        <f ca="1">(B13+F12)/2/K7-1</f>
        <v>2.498201440522152E-3</v>
      </c>
      <c r="L13" s="21"/>
      <c r="M13" s="5">
        <f>[1]!wset("IndexConstituent","date="&amp;N9,"windcode="&amp;N10,"cols=4;rows=27","cols=4;rows=27","cols=4;rows=27","cols=4;rows=27")</f>
        <v>42430</v>
      </c>
      <c r="N13" s="16" t="s">
        <v>2537</v>
      </c>
      <c r="O13" s="16" t="s">
        <v>2538</v>
      </c>
      <c r="P13" s="49">
        <v>9.0399999999999991</v>
      </c>
      <c r="Q13" s="116">
        <f>RTD("wdf.rtq",,N13,"PctChg")</f>
        <v>-0.44</v>
      </c>
      <c r="R13" s="21"/>
      <c r="S13" s="21"/>
    </row>
    <row r="14" spans="1:19">
      <c r="A14" s="35" t="s">
        <v>169</v>
      </c>
      <c r="B14" s="36">
        <f>RTD("wdf.rtq",,$A$7,"bid_Price2")</f>
        <v>1.0309999999999999</v>
      </c>
      <c r="C14" s="37">
        <f>RTD("wdf.rtq",,$A$7,"Bid_Volume2")/10000</f>
        <v>8.89</v>
      </c>
      <c r="E14" s="35" t="s">
        <v>169</v>
      </c>
      <c r="F14" s="36">
        <f>RTD("wdf.rtq",,$E$7,"bid_Price2")</f>
        <v>0.79600000000000004</v>
      </c>
      <c r="G14" s="37">
        <f>RTD("wdf.rtq",,$E$7,"Bid_Volume2")/10000</f>
        <v>2.93</v>
      </c>
      <c r="H14" s="4">
        <f t="shared" ca="1" si="1"/>
        <v>2.498201440522152E-3</v>
      </c>
      <c r="I14" s="21"/>
      <c r="J14" s="21"/>
      <c r="K14" s="21"/>
      <c r="L14" s="21"/>
      <c r="M14" s="5">
        <v>42430</v>
      </c>
      <c r="N14" s="16" t="s">
        <v>855</v>
      </c>
      <c r="O14" s="16" t="s">
        <v>856</v>
      </c>
      <c r="P14" s="49">
        <v>2.016</v>
      </c>
      <c r="Q14" s="116">
        <f>RTD("wdf.rtq",,N14,"PctChg")</f>
        <v>1.1000000000000001</v>
      </c>
      <c r="R14" s="21"/>
      <c r="S14" s="21"/>
    </row>
    <row r="15" spans="1:19">
      <c r="A15" s="35" t="s">
        <v>170</v>
      </c>
      <c r="B15" s="36">
        <f>RTD("wdf.rtq",,$A$7,"bid_Price3")</f>
        <v>1.03</v>
      </c>
      <c r="C15" s="37">
        <f>RTD("wdf.rtq",,$A$7,"Bid_Volume3")/10000</f>
        <v>8.9341000000000008</v>
      </c>
      <c r="E15" s="35" t="s">
        <v>170</v>
      </c>
      <c r="F15" s="36">
        <f>RTD("wdf.rtq",,$E$7,"bid_Price3")</f>
        <v>0.79500000000000004</v>
      </c>
      <c r="G15" s="37">
        <f>RTD("wdf.rtq",,$E$7,"Bid_Volume3")/10000</f>
        <v>18.079999999999998</v>
      </c>
      <c r="H15" s="4">
        <f t="shared" ca="1" si="1"/>
        <v>1.9509862650632925E-3</v>
      </c>
      <c r="I15" s="21"/>
      <c r="J15" s="21"/>
      <c r="K15" s="21"/>
      <c r="L15" s="21"/>
      <c r="M15" s="5">
        <v>42430</v>
      </c>
      <c r="N15" s="16" t="s">
        <v>859</v>
      </c>
      <c r="O15" s="16" t="s">
        <v>860</v>
      </c>
      <c r="P15" s="49">
        <v>5.9589999999999996</v>
      </c>
      <c r="Q15" s="116">
        <f>RTD("wdf.rtq",,N15,"PctChg")</f>
        <v>0</v>
      </c>
      <c r="R15" s="21"/>
      <c r="S15" s="21"/>
    </row>
    <row r="16" spans="1:19">
      <c r="A16" s="35" t="s">
        <v>173</v>
      </c>
      <c r="B16" s="36">
        <f>RTD("wdf.rtq",,$A$7,"bid_Price4")</f>
        <v>1.0289999999999999</v>
      </c>
      <c r="C16" s="37">
        <f>RTD("wdf.rtq",,$A$7,"Bid_Volume4")/10000</f>
        <v>1.01</v>
      </c>
      <c r="E16" s="35" t="s">
        <v>173</v>
      </c>
      <c r="F16" s="36">
        <f>RTD("wdf.rtq",,$E$7,"bid_Price4")</f>
        <v>0.79400000000000004</v>
      </c>
      <c r="G16" s="37">
        <f>RTD("wdf.rtq",,$E$7,"Bid_Volume4")/10000</f>
        <v>27.5443</v>
      </c>
      <c r="H16" s="4">
        <f t="shared" ca="1" si="1"/>
        <v>1.4037710896044331E-3</v>
      </c>
      <c r="I16" s="21"/>
      <c r="J16" s="21"/>
      <c r="K16" s="21"/>
      <c r="L16" s="21"/>
      <c r="M16" s="5">
        <v>42430</v>
      </c>
      <c r="N16" s="16" t="s">
        <v>1235</v>
      </c>
      <c r="O16" s="16" t="s">
        <v>1236</v>
      </c>
      <c r="P16" s="49">
        <v>2.117</v>
      </c>
      <c r="Q16" s="116">
        <f>RTD("wdf.rtq",,N16,"PctChg")</f>
        <v>-1.82</v>
      </c>
      <c r="R16" s="21"/>
      <c r="S16" s="21"/>
    </row>
    <row r="17" spans="1:19">
      <c r="A17" s="38" t="s">
        <v>174</v>
      </c>
      <c r="B17" s="39">
        <f>RTD("wdf.rtq",,$A$7,"bid_Price5")</f>
        <v>1.026</v>
      </c>
      <c r="C17" s="40">
        <f>RTD("wdf.rtq",,$A$7,"Bid_Volume5")/10000</f>
        <v>5</v>
      </c>
      <c r="E17" s="38" t="s">
        <v>174</v>
      </c>
      <c r="F17" s="39">
        <f>RTD("wdf.rtq",,$E$7,"bid_Price5")</f>
        <v>0.79300000000000004</v>
      </c>
      <c r="G17" s="40">
        <f>RTD("wdf.rtq",,$E$7,"Bid_Volume5")/10000</f>
        <v>16.72</v>
      </c>
      <c r="H17" s="4">
        <f t="shared" ca="1" si="1"/>
        <v>8.5655591414579568E-4</v>
      </c>
      <c r="I17" s="21"/>
      <c r="J17" s="21"/>
      <c r="K17" s="21"/>
      <c r="L17" s="21"/>
      <c r="M17" s="5">
        <v>42430</v>
      </c>
      <c r="N17" s="16" t="s">
        <v>1237</v>
      </c>
      <c r="O17" s="16" t="s">
        <v>1238</v>
      </c>
      <c r="P17" s="49">
        <v>11.148999999999999</v>
      </c>
      <c r="Q17" s="116">
        <f>RTD("wdf.rtq",,N17,"PctChg")</f>
        <v>0.97</v>
      </c>
      <c r="R17" s="21"/>
      <c r="S17" s="21"/>
    </row>
    <row r="18" spans="1:19">
      <c r="A18" s="3" t="s">
        <v>184</v>
      </c>
      <c r="B18" s="47">
        <f>B12</f>
        <v>1.036</v>
      </c>
      <c r="E18" s="3" t="s">
        <v>184</v>
      </c>
      <c r="F18" s="48">
        <f>F13</f>
        <v>0.79700000000000004</v>
      </c>
      <c r="H18" s="4">
        <f t="shared" ca="1" si="1"/>
        <v>3.0454166159810114E-3</v>
      </c>
      <c r="I18" s="21"/>
      <c r="J18" s="21"/>
      <c r="K18" s="21"/>
      <c r="L18" s="21"/>
      <c r="M18" s="5">
        <v>42430</v>
      </c>
      <c r="N18" s="16" t="s">
        <v>1239</v>
      </c>
      <c r="O18" s="16" t="s">
        <v>1240</v>
      </c>
      <c r="P18" s="49">
        <v>2.8239999999999998</v>
      </c>
      <c r="Q18" s="116">
        <f>RTD("wdf.rtq",,N18,"PctChg")</f>
        <v>0</v>
      </c>
      <c r="R18" s="21"/>
      <c r="S18" s="21"/>
    </row>
    <row r="19" spans="1:19">
      <c r="M19" s="5">
        <v>42430</v>
      </c>
      <c r="N19" s="16" t="s">
        <v>1241</v>
      </c>
      <c r="O19" s="16" t="s">
        <v>1242</v>
      </c>
      <c r="P19" s="49">
        <v>11.055</v>
      </c>
      <c r="Q19" s="116">
        <f>RTD("wdf.rtq",,N19,"PctChg")</f>
        <v>-0.11</v>
      </c>
      <c r="R19" s="21"/>
      <c r="S19" s="21"/>
    </row>
    <row r="20" spans="1:19">
      <c r="M20" s="5">
        <v>42430</v>
      </c>
      <c r="N20" s="16" t="s">
        <v>1243</v>
      </c>
      <c r="O20" s="16" t="s">
        <v>1244</v>
      </c>
      <c r="P20" s="49">
        <v>1.7350000000000001</v>
      </c>
      <c r="Q20" s="116">
        <f>RTD("wdf.rtq",,N20,"PctChg")</f>
        <v>0.08</v>
      </c>
      <c r="R20" s="21"/>
      <c r="S20" s="21"/>
    </row>
    <row r="21" spans="1:19">
      <c r="A21" s="43" t="s">
        <v>204</v>
      </c>
      <c r="B21" s="44" t="s">
        <v>164</v>
      </c>
      <c r="C21" s="45" t="s">
        <v>175</v>
      </c>
      <c r="E21" s="43" t="str">
        <f>INDEX(H1:H4,MATCH(A21,A1:A4,FALSE))</f>
        <v>150270.SZ</v>
      </c>
      <c r="F21" s="44" t="s">
        <v>164</v>
      </c>
      <c r="G21" s="45" t="s">
        <v>175</v>
      </c>
      <c r="H21" s="21"/>
      <c r="J21" s="3" t="s">
        <v>70</v>
      </c>
      <c r="K21" s="46">
        <f ca="1">INDEX(S1:S4,MATCH(A21,A1:A4,FALSE))</f>
        <v>1.0044769</v>
      </c>
      <c r="M21" s="5">
        <v>42430</v>
      </c>
      <c r="N21" s="16" t="s">
        <v>1245</v>
      </c>
      <c r="O21" s="16" t="s">
        <v>1246</v>
      </c>
      <c r="P21" s="49">
        <v>3.8559999999999999</v>
      </c>
      <c r="Q21" s="116">
        <f>RTD("wdf.rtq",,N21,"PctChg")</f>
        <v>-0.64</v>
      </c>
      <c r="R21" s="21"/>
      <c r="S21" s="21"/>
    </row>
    <row r="22" spans="1:19">
      <c r="A22" s="23" t="s">
        <v>171</v>
      </c>
      <c r="B22" s="24">
        <f>RTD("wdf.rtq",,$A$21,"Ask_Price5")</f>
        <v>1.042</v>
      </c>
      <c r="C22" s="25">
        <f>RTD("wdf.rtq",,$A$21,"ask_Volume5")/10000</f>
        <v>2.5</v>
      </c>
      <c r="E22" s="23" t="s">
        <v>171</v>
      </c>
      <c r="F22" s="24">
        <f>RTD("wdf.rtq",,$E$21,"Ask_Price5")</f>
        <v>0.98799999999999999</v>
      </c>
      <c r="G22" s="25">
        <f>RTD("wdf.rtq",,$E$21,"ask_Volume5")/10000</f>
        <v>4.53</v>
      </c>
      <c r="H22" s="4">
        <f ca="1">($B$32+F22)/2/$K$21-1</f>
        <v>7.9873414709685786E-3</v>
      </c>
      <c r="K22" s="21"/>
      <c r="M22" s="5">
        <v>42430</v>
      </c>
      <c r="N22" s="16" t="s">
        <v>1247</v>
      </c>
      <c r="O22" s="16" t="s">
        <v>1248</v>
      </c>
      <c r="P22" s="49">
        <v>1.774</v>
      </c>
      <c r="Q22" s="116">
        <f>RTD("wdf.rtq",,N22,"PctChg")</f>
        <v>0.15</v>
      </c>
      <c r="R22" s="21"/>
      <c r="S22" s="21"/>
    </row>
    <row r="23" spans="1:19">
      <c r="A23" s="26" t="s">
        <v>172</v>
      </c>
      <c r="B23" s="27">
        <f>RTD("wdf.rtq",,$A$21,"Ask_Price4")</f>
        <v>1.0409999999999999</v>
      </c>
      <c r="C23" s="28">
        <f>RTD("wdf.rtq",,$A$21,"ask_Volume4")/10000</f>
        <v>1.05</v>
      </c>
      <c r="E23" s="26" t="s">
        <v>172</v>
      </c>
      <c r="F23" s="27">
        <f>RTD("wdf.rtq",,$E$21,"Ask_Price4")</f>
        <v>0.98699999999999999</v>
      </c>
      <c r="G23" s="28">
        <f>RTD("wdf.rtq",,$E$21,"ask_Volume4")/10000</f>
        <v>13.55</v>
      </c>
      <c r="H23" s="4">
        <f t="shared" ref="H23:H32" ca="1" si="2">($B$32+F23)/2/$K$21-1</f>
        <v>7.4895699443162655E-3</v>
      </c>
      <c r="J23" s="3" t="s">
        <v>181</v>
      </c>
      <c r="K23" s="21"/>
      <c r="M23" s="5">
        <v>42430</v>
      </c>
      <c r="N23" s="16" t="s">
        <v>1249</v>
      </c>
      <c r="O23" s="16" t="s">
        <v>1250</v>
      </c>
      <c r="P23" s="49">
        <v>2.544</v>
      </c>
      <c r="Q23" s="116">
        <f>RTD("wdf.rtq",,N23,"PctChg")</f>
        <v>1.04</v>
      </c>
      <c r="R23" s="21"/>
      <c r="S23" s="21"/>
    </row>
    <row r="24" spans="1:19">
      <c r="A24" s="26" t="s">
        <v>165</v>
      </c>
      <c r="B24" s="27">
        <f>RTD("wdf.rtq",,$A$21,"Ask_Price3")</f>
        <v>1.04</v>
      </c>
      <c r="C24" s="28">
        <f>RTD("wdf.rtq",,$A$21,"ask_Volume3")/10000</f>
        <v>216.28639999999999</v>
      </c>
      <c r="E24" s="26" t="s">
        <v>165</v>
      </c>
      <c r="F24" s="27">
        <f>RTD("wdf.rtq",,$E$21,"Ask_Price3")</f>
        <v>0.98599999999999999</v>
      </c>
      <c r="G24" s="28">
        <f>RTD("wdf.rtq",,$E$21,"ask_Volume3")/10000</f>
        <v>53.81</v>
      </c>
      <c r="H24" s="4">
        <f t="shared" ca="1" si="2"/>
        <v>6.9917984176637304E-3</v>
      </c>
      <c r="J24" s="21" t="s">
        <v>182</v>
      </c>
      <c r="K24" s="4">
        <f ca="1">(B26+F26)/2/$K$21-1</f>
        <v>6.4940268910116394E-3</v>
      </c>
      <c r="M24" s="5">
        <v>42430</v>
      </c>
      <c r="N24" s="16" t="s">
        <v>1251</v>
      </c>
      <c r="O24" s="16" t="s">
        <v>1252</v>
      </c>
      <c r="P24" s="49">
        <v>1.5289999999999999</v>
      </c>
      <c r="Q24" s="116">
        <f>RTD("wdf.rtq",,N24,"PctChg")</f>
        <v>10.050000000000001</v>
      </c>
      <c r="R24" s="21"/>
      <c r="S24" s="21"/>
    </row>
    <row r="25" spans="1:19">
      <c r="A25" s="26" t="s">
        <v>166</v>
      </c>
      <c r="B25" s="27">
        <f>RTD("wdf.rtq",,$A$21,"Ask_Price2")</f>
        <v>1.0389999999999999</v>
      </c>
      <c r="C25" s="28">
        <f>RTD("wdf.rtq",,$A$21,"ask_Volume2")/10000</f>
        <v>15.75</v>
      </c>
      <c r="E25" s="26" t="s">
        <v>166</v>
      </c>
      <c r="F25" s="27">
        <f>RTD("wdf.rtq",,$E$21,"Ask_Price2")</f>
        <v>0.98499999999999999</v>
      </c>
      <c r="G25" s="28">
        <f>RTD("wdf.rtq",,$E$21,"ask_Volume2")/10000</f>
        <v>3.55</v>
      </c>
      <c r="H25" s="4">
        <f t="shared" ca="1" si="2"/>
        <v>6.4940268910114174E-3</v>
      </c>
      <c r="J25" s="3" t="s">
        <v>183</v>
      </c>
      <c r="K25" s="4">
        <f ca="1">(B27+F27)/2/$K$21-1</f>
        <v>5.4984838377070133E-3</v>
      </c>
      <c r="M25" s="5">
        <v>42430</v>
      </c>
      <c r="N25" s="16" t="s">
        <v>509</v>
      </c>
      <c r="O25" s="16" t="s">
        <v>2475</v>
      </c>
      <c r="P25" s="49">
        <v>1.9570000000000001</v>
      </c>
      <c r="Q25" s="116">
        <f>RTD("wdf.rtq",,N25,"PctChg")</f>
        <v>3.1</v>
      </c>
      <c r="R25" s="21"/>
      <c r="S25" s="21"/>
    </row>
    <row r="26" spans="1:19">
      <c r="A26" s="124" t="s">
        <v>167</v>
      </c>
      <c r="B26" s="125">
        <f>RTD("wdf.rtq",,$A$21,"Ask_Price1")</f>
        <v>1.038</v>
      </c>
      <c r="C26" s="126">
        <f>RTD("wdf.rtq",,$A$21,"ask_Volume1")/10000</f>
        <v>26.13</v>
      </c>
      <c r="D26" s="127"/>
      <c r="E26" s="124" t="s">
        <v>167</v>
      </c>
      <c r="F26" s="125">
        <f>RTD("wdf.rtq",,$E$21,"Ask_Price1")</f>
        <v>0.98399999999999999</v>
      </c>
      <c r="G26" s="126">
        <f>RTD("wdf.rtq",,$E$21,"ask_Volume1")/10000</f>
        <v>1</v>
      </c>
      <c r="H26" s="120">
        <f t="shared" ca="1" si="2"/>
        <v>5.9962553643593264E-3</v>
      </c>
      <c r="I26" s="21"/>
      <c r="J26" s="3" t="s">
        <v>185</v>
      </c>
      <c r="K26" s="4">
        <f ca="1">(B26+F27)/2/K21-1</f>
        <v>5.9962553643593264E-3</v>
      </c>
      <c r="M26" s="5">
        <v>42430</v>
      </c>
      <c r="N26" s="16" t="s">
        <v>1253</v>
      </c>
      <c r="O26" s="16" t="s">
        <v>1254</v>
      </c>
      <c r="P26" s="49">
        <v>1.847</v>
      </c>
      <c r="Q26" s="116">
        <f>RTD("wdf.rtq",,N26,"PctChg")</f>
        <v>-0.38</v>
      </c>
      <c r="R26" s="21"/>
      <c r="S26" s="21"/>
    </row>
    <row r="27" spans="1:19">
      <c r="A27" s="128" t="s">
        <v>168</v>
      </c>
      <c r="B27" s="129">
        <f>RTD("wdf.rtq",,$A$21,"bid_Price1")</f>
        <v>1.0369999999999999</v>
      </c>
      <c r="C27" s="130">
        <f>RTD("wdf.rtq",,$A$21,"Bid_Volume1")/10000</f>
        <v>106.87</v>
      </c>
      <c r="D27" s="127"/>
      <c r="E27" s="128" t="s">
        <v>168</v>
      </c>
      <c r="F27" s="129">
        <f>RTD("wdf.rtq",,$E$21,"bid_Price1")</f>
        <v>0.98299999999999998</v>
      </c>
      <c r="G27" s="130">
        <f>RTD("wdf.rtq",,$E$21,"Bid_Volume1")/10000</f>
        <v>39.049999999999997</v>
      </c>
      <c r="H27" s="120">
        <f t="shared" ca="1" si="2"/>
        <v>5.4984838377070133E-3</v>
      </c>
      <c r="I27" s="21"/>
      <c r="J27" s="3" t="s">
        <v>186</v>
      </c>
      <c r="K27" s="4">
        <f ca="1">(B27+F26)/2/K21-1</f>
        <v>5.9962553643593264E-3</v>
      </c>
      <c r="M27" s="5">
        <v>42430</v>
      </c>
      <c r="N27" s="16" t="s">
        <v>1255</v>
      </c>
      <c r="O27" s="16" t="s">
        <v>1256</v>
      </c>
      <c r="P27" s="49">
        <v>1.5149999999999999</v>
      </c>
      <c r="Q27" s="116">
        <f>RTD("wdf.rtq",,N27,"PctChg")</f>
        <v>-0.87000000000000011</v>
      </c>
      <c r="R27" s="21"/>
      <c r="S27" s="21"/>
    </row>
    <row r="28" spans="1:19">
      <c r="A28" s="35" t="s">
        <v>169</v>
      </c>
      <c r="B28" s="36">
        <f>RTD("wdf.rtq",,$A$21,"bid_Price2")</f>
        <v>1.036</v>
      </c>
      <c r="C28" s="37">
        <f>RTD("wdf.rtq",,$A$21,"Bid_Volume2")/10000</f>
        <v>199.05</v>
      </c>
      <c r="E28" s="35" t="s">
        <v>169</v>
      </c>
      <c r="F28" s="36">
        <f>RTD("wdf.rtq",,$E$21,"bid_Price2")</f>
        <v>0.98199999999999998</v>
      </c>
      <c r="G28" s="37">
        <f>RTD("wdf.rtq",,$E$21,"Bid_Volume2")/10000</f>
        <v>124.23</v>
      </c>
      <c r="H28" s="4">
        <f t="shared" ca="1" si="2"/>
        <v>5.0007123110547003E-3</v>
      </c>
      <c r="I28" s="21"/>
      <c r="J28" s="21"/>
      <c r="K28" s="21"/>
      <c r="M28" s="5">
        <v>42430</v>
      </c>
      <c r="N28" s="16" t="s">
        <v>1257</v>
      </c>
      <c r="O28" s="16" t="s">
        <v>1258</v>
      </c>
      <c r="P28" s="49">
        <v>1.7310000000000001</v>
      </c>
      <c r="Q28" s="116">
        <f>RTD("wdf.rtq",,N28,"PctChg")</f>
        <v>-0.68</v>
      </c>
      <c r="R28" s="21"/>
      <c r="S28" s="21"/>
    </row>
    <row r="29" spans="1:19">
      <c r="A29" s="35" t="s">
        <v>170</v>
      </c>
      <c r="B29" s="36">
        <f>RTD("wdf.rtq",,$A$21,"bid_Price3")</f>
        <v>1.0349999999999999</v>
      </c>
      <c r="C29" s="37">
        <f>RTD("wdf.rtq",,$A$21,"Bid_Volume3")/10000</f>
        <v>500</v>
      </c>
      <c r="E29" s="35" t="s">
        <v>170</v>
      </c>
      <c r="F29" s="36">
        <f>RTD("wdf.rtq",,$E$21,"bid_Price3")</f>
        <v>0.98099999999999998</v>
      </c>
      <c r="G29" s="37">
        <f>RTD("wdf.rtq",,$E$21,"Bid_Volume3")/10000</f>
        <v>51.91</v>
      </c>
      <c r="H29" s="4">
        <f t="shared" ca="1" si="2"/>
        <v>4.5029407844021652E-3</v>
      </c>
      <c r="I29" s="21"/>
      <c r="J29" s="21"/>
      <c r="K29" s="21"/>
      <c r="M29" s="5">
        <v>42430</v>
      </c>
      <c r="N29" s="16" t="s">
        <v>1259</v>
      </c>
      <c r="O29" s="16" t="s">
        <v>1260</v>
      </c>
      <c r="P29" s="49">
        <v>3.5720000000000001</v>
      </c>
      <c r="Q29" s="116">
        <f>RTD("wdf.rtq",,N29,"PctChg")</f>
        <v>-0.08</v>
      </c>
      <c r="R29" s="21"/>
      <c r="S29" s="21"/>
    </row>
    <row r="30" spans="1:19">
      <c r="A30" s="35" t="s">
        <v>173</v>
      </c>
      <c r="B30" s="36">
        <f>RTD("wdf.rtq",,$A$21,"bid_Price4")</f>
        <v>1.0329999999999999</v>
      </c>
      <c r="C30" s="37">
        <f>RTD("wdf.rtq",,$A$21,"Bid_Volume4")/10000</f>
        <v>333.8</v>
      </c>
      <c r="E30" s="35" t="s">
        <v>173</v>
      </c>
      <c r="F30" s="36">
        <f>RTD("wdf.rtq",,$E$21,"bid_Price4")</f>
        <v>0.98</v>
      </c>
      <c r="G30" s="37">
        <f>RTD("wdf.rtq",,$E$21,"Bid_Volume4")/10000</f>
        <v>96.07</v>
      </c>
      <c r="H30" s="4">
        <f t="shared" ca="1" si="2"/>
        <v>4.0051692577498521E-3</v>
      </c>
      <c r="I30" s="21"/>
      <c r="J30" s="21"/>
      <c r="K30" s="21"/>
      <c r="M30" s="5">
        <v>42430</v>
      </c>
      <c r="N30" s="16" t="s">
        <v>1261</v>
      </c>
      <c r="O30" s="16" t="s">
        <v>1262</v>
      </c>
      <c r="P30" s="49">
        <v>2.42</v>
      </c>
      <c r="Q30" s="116">
        <f>RTD("wdf.rtq",,N30,"PctChg")</f>
        <v>-0.18000000000000002</v>
      </c>
      <c r="R30" s="21"/>
      <c r="S30" s="21"/>
    </row>
    <row r="31" spans="1:19">
      <c r="A31" s="38" t="s">
        <v>174</v>
      </c>
      <c r="B31" s="39">
        <f>RTD("wdf.rtq",,$A$21,"bid_Price5")</f>
        <v>1.032</v>
      </c>
      <c r="C31" s="40">
        <f>RTD("wdf.rtq",,$A$21,"Bid_Volume5")/10000</f>
        <v>300</v>
      </c>
      <c r="E31" s="38" t="s">
        <v>174</v>
      </c>
      <c r="F31" s="39">
        <f>RTD("wdf.rtq",,$E$21,"bid_Price5")</f>
        <v>0.97899999999999998</v>
      </c>
      <c r="G31" s="40">
        <f>RTD("wdf.rtq",,$E$21,"Bid_Volume5")/10000</f>
        <v>21.51</v>
      </c>
      <c r="H31" s="4">
        <f t="shared" ca="1" si="2"/>
        <v>3.5073977310977611E-3</v>
      </c>
      <c r="I31" s="21"/>
      <c r="J31" s="21"/>
      <c r="K31" s="21"/>
      <c r="M31" s="5">
        <v>42430</v>
      </c>
      <c r="N31" s="16" t="s">
        <v>1263</v>
      </c>
      <c r="O31" s="16" t="s">
        <v>1264</v>
      </c>
      <c r="P31" s="49">
        <v>12.707000000000001</v>
      </c>
      <c r="Q31" s="116">
        <f>RTD("wdf.rtq",,N31,"PctChg")</f>
        <v>-0.44</v>
      </c>
      <c r="R31" s="21"/>
      <c r="S31" s="21"/>
    </row>
    <row r="32" spans="1:19">
      <c r="A32" s="3" t="s">
        <v>184</v>
      </c>
      <c r="B32" s="47">
        <f>B27</f>
        <v>1.0369999999999999</v>
      </c>
      <c r="E32" s="3" t="s">
        <v>184</v>
      </c>
      <c r="F32" s="48">
        <f>F27</f>
        <v>0.98299999999999998</v>
      </c>
      <c r="H32" s="4">
        <f t="shared" ca="1" si="2"/>
        <v>5.4984838377070133E-3</v>
      </c>
      <c r="I32" s="21"/>
      <c r="J32" s="21"/>
      <c r="K32" s="21"/>
      <c r="M32" s="5">
        <v>42430</v>
      </c>
      <c r="N32" s="16" t="s">
        <v>1265</v>
      </c>
      <c r="O32" s="16" t="s">
        <v>1266</v>
      </c>
      <c r="P32" s="49">
        <v>1.427</v>
      </c>
      <c r="Q32" s="116">
        <f>RTD("wdf.rtq",,N32,"PctChg")</f>
        <v>1.86</v>
      </c>
      <c r="R32" s="21"/>
      <c r="S32" s="21"/>
    </row>
    <row r="33" spans="1:19">
      <c r="M33" s="5">
        <v>42430</v>
      </c>
      <c r="N33" s="16" t="s">
        <v>932</v>
      </c>
      <c r="O33" s="16" t="s">
        <v>933</v>
      </c>
      <c r="P33" s="49">
        <v>3.2320000000000002</v>
      </c>
      <c r="Q33" s="116">
        <f>RTD("wdf.rtq",,N33,"PctChg")</f>
        <v>0.24000000000000002</v>
      </c>
      <c r="R33" s="21"/>
      <c r="S33" s="21"/>
    </row>
    <row r="34" spans="1:19">
      <c r="M34" s="5">
        <v>42430</v>
      </c>
      <c r="N34" s="16" t="s">
        <v>1267</v>
      </c>
      <c r="O34" s="16" t="s">
        <v>1268</v>
      </c>
      <c r="P34" s="49">
        <v>4.806</v>
      </c>
      <c r="Q34" s="116">
        <f>RTD("wdf.rtq",,N34,"PctChg")</f>
        <v>0.5</v>
      </c>
      <c r="R34" s="21"/>
      <c r="S34" s="21"/>
    </row>
    <row r="35" spans="1:19">
      <c r="M35" s="5">
        <v>42430</v>
      </c>
      <c r="N35" s="16" t="s">
        <v>1269</v>
      </c>
      <c r="O35" s="16" t="s">
        <v>1270</v>
      </c>
      <c r="P35" s="49">
        <v>1.9990000000000001</v>
      </c>
      <c r="Q35" s="116">
        <f>RTD("wdf.rtq",,N35,"PctChg")</f>
        <v>1.54</v>
      </c>
      <c r="R35" s="21"/>
      <c r="S35" s="21"/>
    </row>
    <row r="36" spans="1:19">
      <c r="M36" s="5">
        <v>42430</v>
      </c>
      <c r="N36" s="16" t="s">
        <v>1271</v>
      </c>
      <c r="O36" s="16" t="s">
        <v>1272</v>
      </c>
      <c r="P36" s="49">
        <v>2.617</v>
      </c>
      <c r="Q36" s="116">
        <f>RTD("wdf.rtq",,N36,"PctChg")</f>
        <v>-0.29000000000000004</v>
      </c>
      <c r="R36" s="21"/>
      <c r="S36" s="21"/>
    </row>
    <row r="37" spans="1:19">
      <c r="A37" s="109" t="s">
        <v>265</v>
      </c>
      <c r="M37" s="5">
        <v>42430</v>
      </c>
      <c r="N37" s="16" t="s">
        <v>1273</v>
      </c>
      <c r="O37" s="16" t="s">
        <v>1274</v>
      </c>
      <c r="P37" s="49">
        <v>2.5299999999999998</v>
      </c>
      <c r="Q37" s="116">
        <f>RTD("wdf.rtq",,N37,"PctChg")</f>
        <v>-0.37</v>
      </c>
      <c r="R37" s="21"/>
      <c r="S37" s="21"/>
    </row>
    <row r="38" spans="1:19">
      <c r="M38" s="5">
        <v>42430</v>
      </c>
      <c r="N38" s="16" t="s">
        <v>1275</v>
      </c>
      <c r="O38" s="16" t="s">
        <v>1276</v>
      </c>
      <c r="P38" s="49">
        <v>0.93700000000000006</v>
      </c>
      <c r="Q38" s="116">
        <f>RTD("wdf.rtq",,N38,"PctChg")</f>
        <v>0.2</v>
      </c>
    </row>
    <row r="39" spans="1:19">
      <c r="M39" s="5">
        <v>42430</v>
      </c>
      <c r="N39" s="16" t="s">
        <v>1277</v>
      </c>
      <c r="O39" s="16" t="s">
        <v>1278</v>
      </c>
      <c r="P39" s="49">
        <v>1.103</v>
      </c>
      <c r="Q39" s="116">
        <f>RTD("wdf.rtq",,N39,"PctChg")</f>
        <v>0.72000000000000008</v>
      </c>
    </row>
    <row r="40" spans="1:19">
      <c r="M40" s="5"/>
      <c r="N40" s="16"/>
      <c r="O40" s="16"/>
      <c r="P40" s="49"/>
      <c r="Q40" s="116"/>
    </row>
    <row r="41" spans="1:19">
      <c r="I41" s="3">
        <v>676</v>
      </c>
      <c r="M41" s="5"/>
      <c r="N41" s="16"/>
      <c r="O41" s="16"/>
      <c r="P41" s="49"/>
      <c r="Q41" s="116"/>
    </row>
    <row r="42" spans="1:19">
      <c r="M42" s="5"/>
      <c r="N42" s="16"/>
      <c r="O42" s="16"/>
      <c r="P42" s="49"/>
      <c r="Q42" s="116"/>
    </row>
    <row r="43" spans="1:19">
      <c r="M43" s="5"/>
      <c r="N43" s="16"/>
      <c r="O43" s="16"/>
      <c r="P43" s="49"/>
      <c r="Q43" s="116"/>
    </row>
    <row r="44" spans="1:19">
      <c r="M44" s="5"/>
      <c r="N44" s="16"/>
      <c r="O44" s="16"/>
      <c r="P44" s="49"/>
      <c r="Q44" s="116"/>
    </row>
    <row r="45" spans="1:19">
      <c r="M45" s="5"/>
      <c r="N45" s="16"/>
      <c r="O45" s="16"/>
      <c r="P45" s="49"/>
      <c r="Q45" s="116"/>
    </row>
    <row r="46" spans="1:19">
      <c r="M46" s="5"/>
      <c r="N46" s="16"/>
      <c r="O46" s="16"/>
      <c r="P46" s="49"/>
      <c r="Q46" s="116"/>
    </row>
    <row r="47" spans="1:19">
      <c r="M47" s="5"/>
      <c r="N47" s="16"/>
      <c r="O47" s="16"/>
      <c r="P47" s="49"/>
      <c r="Q47" s="116"/>
    </row>
    <row r="48" spans="1:19">
      <c r="M48" s="5"/>
      <c r="N48" s="16"/>
      <c r="O48" s="16"/>
      <c r="P48" s="49"/>
      <c r="Q48" s="116"/>
    </row>
    <row r="49" spans="13:17">
      <c r="M49" s="5"/>
      <c r="N49" s="16"/>
      <c r="O49" s="16"/>
      <c r="P49" s="49"/>
      <c r="Q49" s="116"/>
    </row>
    <row r="50" spans="13:17">
      <c r="M50" s="5"/>
      <c r="N50" s="16"/>
      <c r="O50" s="16"/>
      <c r="P50" s="49"/>
      <c r="Q50" s="116"/>
    </row>
    <row r="51" spans="13:17">
      <c r="M51" s="5"/>
      <c r="N51" s="16"/>
      <c r="O51" s="16"/>
      <c r="P51" s="49"/>
      <c r="Q51" s="22"/>
    </row>
    <row r="52" spans="13:17">
      <c r="M52" s="5"/>
      <c r="N52" s="16"/>
      <c r="O52" s="16"/>
      <c r="P52" s="49"/>
      <c r="Q52" s="22"/>
    </row>
    <row r="53" spans="13:17">
      <c r="M53" s="5"/>
      <c r="N53" s="16"/>
      <c r="O53" s="16"/>
      <c r="P53" s="49"/>
      <c r="Q53" s="22"/>
    </row>
    <row r="54" spans="13:17">
      <c r="M54" s="5"/>
      <c r="N54" s="16"/>
      <c r="O54" s="16"/>
      <c r="P54" s="49"/>
      <c r="Q54" s="22"/>
    </row>
    <row r="55" spans="13:17">
      <c r="M55" s="5"/>
      <c r="N55" s="16"/>
      <c r="O55" s="16"/>
      <c r="P55" s="49"/>
      <c r="Q55" s="22"/>
    </row>
    <row r="56" spans="13:17">
      <c r="M56" s="5"/>
      <c r="N56" s="16"/>
      <c r="O56" s="16"/>
      <c r="P56" s="49"/>
      <c r="Q56" s="22"/>
    </row>
    <row r="57" spans="13:17">
      <c r="M57" s="5"/>
      <c r="N57" s="16"/>
      <c r="O57" s="16"/>
      <c r="P57" s="49"/>
      <c r="Q57" s="22"/>
    </row>
    <row r="58" spans="13:17">
      <c r="M58" s="5"/>
      <c r="N58" s="16"/>
      <c r="O58" s="16"/>
      <c r="P58" s="49"/>
      <c r="Q58" s="22"/>
    </row>
    <row r="59" spans="13:17">
      <c r="M59" s="5"/>
      <c r="N59" s="16"/>
      <c r="O59" s="16"/>
      <c r="P59" s="49"/>
      <c r="Q59" s="22"/>
    </row>
    <row r="60" spans="13:17">
      <c r="M60" s="5"/>
      <c r="N60" s="16"/>
      <c r="O60" s="16"/>
      <c r="P60" s="49"/>
      <c r="Q60" s="22"/>
    </row>
    <row r="61" spans="13:17">
      <c r="M61" s="5"/>
      <c r="N61" s="16"/>
      <c r="O61" s="16"/>
      <c r="P61" s="49"/>
      <c r="Q61" s="22"/>
    </row>
    <row r="62" spans="13:17">
      <c r="M62" s="5"/>
      <c r="N62" s="16"/>
      <c r="O62" s="16"/>
      <c r="P62" s="49"/>
      <c r="Q62" s="22"/>
    </row>
    <row r="63" spans="13:17">
      <c r="M63" s="5"/>
      <c r="N63" s="16"/>
      <c r="O63" s="16"/>
      <c r="P63" s="49"/>
      <c r="Q63" s="22"/>
    </row>
    <row r="64" spans="13:17">
      <c r="M64" s="5"/>
      <c r="N64" s="16"/>
      <c r="O64" s="16"/>
      <c r="P64" s="49"/>
      <c r="Q64" s="22"/>
    </row>
    <row r="65" spans="13:17">
      <c r="M65" s="5"/>
      <c r="N65" s="16"/>
      <c r="O65" s="16"/>
      <c r="P65" s="49"/>
      <c r="Q65" s="22"/>
    </row>
    <row r="66" spans="13:17">
      <c r="M66" s="5"/>
      <c r="N66" s="16"/>
      <c r="O66" s="16"/>
      <c r="P66" s="49"/>
      <c r="Q66" s="22"/>
    </row>
    <row r="67" spans="13:17">
      <c r="M67" s="5"/>
      <c r="N67" s="16"/>
      <c r="O67" s="16"/>
      <c r="P67" s="49"/>
      <c r="Q67" s="22"/>
    </row>
    <row r="68" spans="13:17">
      <c r="M68" s="5"/>
      <c r="N68" s="16"/>
      <c r="O68" s="16"/>
      <c r="P68" s="49"/>
      <c r="Q68" s="22"/>
    </row>
    <row r="69" spans="13:17">
      <c r="M69" s="5"/>
      <c r="N69" s="16"/>
      <c r="O69" s="16"/>
      <c r="P69" s="49"/>
      <c r="Q69" s="22"/>
    </row>
    <row r="70" spans="13:17">
      <c r="M70" s="5"/>
      <c r="N70" s="16"/>
      <c r="O70" s="16"/>
      <c r="P70" s="49"/>
      <c r="Q70" s="22"/>
    </row>
    <row r="71" spans="13:17">
      <c r="M71" s="5"/>
      <c r="N71" s="16"/>
      <c r="O71" s="16"/>
      <c r="P71" s="49"/>
      <c r="Q71" s="22"/>
    </row>
    <row r="72" spans="13:17">
      <c r="M72" s="5"/>
      <c r="N72" s="16"/>
      <c r="O72" s="16"/>
      <c r="P72" s="49"/>
      <c r="Q72" s="22"/>
    </row>
    <row r="73" spans="13:17">
      <c r="M73" s="5"/>
      <c r="N73" s="16"/>
      <c r="O73" s="16"/>
      <c r="P73" s="49"/>
      <c r="Q73" s="22"/>
    </row>
    <row r="74" spans="13:17">
      <c r="M74" s="5"/>
      <c r="N74" s="16"/>
      <c r="O74" s="16"/>
      <c r="P74" s="49"/>
      <c r="Q74" s="22"/>
    </row>
    <row r="75" spans="13:17">
      <c r="M75" s="5"/>
      <c r="N75" s="16"/>
      <c r="O75" s="16"/>
      <c r="P75" s="49"/>
      <c r="Q75" s="22"/>
    </row>
    <row r="76" spans="13:17">
      <c r="M76" s="5"/>
      <c r="N76" s="16"/>
      <c r="O76" s="16"/>
      <c r="P76" s="49"/>
      <c r="Q76" s="22"/>
    </row>
    <row r="77" spans="13:17">
      <c r="M77" s="5"/>
      <c r="N77" s="16"/>
      <c r="O77" s="16"/>
      <c r="P77" s="49"/>
      <c r="Q77" s="22"/>
    </row>
    <row r="78" spans="13:17">
      <c r="M78" s="5"/>
      <c r="N78" s="16"/>
      <c r="O78" s="16"/>
      <c r="P78" s="49"/>
      <c r="Q78" s="22"/>
    </row>
    <row r="79" spans="13:17">
      <c r="M79" s="5"/>
      <c r="N79" s="16"/>
      <c r="O79" s="16"/>
      <c r="P79" s="49"/>
      <c r="Q79" s="22"/>
    </row>
    <row r="80" spans="13:17">
      <c r="M80" s="5"/>
      <c r="N80" s="16"/>
      <c r="O80" s="16"/>
      <c r="P80" s="49"/>
      <c r="Q80" s="22"/>
    </row>
    <row r="81" spans="13:17">
      <c r="M81" s="5"/>
      <c r="N81" s="16"/>
      <c r="O81" s="16"/>
      <c r="P81" s="49"/>
      <c r="Q81" s="22"/>
    </row>
    <row r="82" spans="13:17">
      <c r="M82" s="5"/>
      <c r="N82" s="16"/>
      <c r="O82" s="16"/>
      <c r="P82" s="49"/>
      <c r="Q82" s="22"/>
    </row>
    <row r="83" spans="13:17">
      <c r="M83" s="5"/>
      <c r="N83" s="16"/>
      <c r="O83" s="16"/>
      <c r="P83" s="49"/>
      <c r="Q83" s="22"/>
    </row>
    <row r="84" spans="13:17">
      <c r="M84" s="5"/>
      <c r="N84" s="16"/>
      <c r="O84" s="16"/>
      <c r="P84" s="49"/>
      <c r="Q84" s="22"/>
    </row>
    <row r="85" spans="13:17">
      <c r="M85" s="5"/>
      <c r="N85" s="16"/>
      <c r="O85" s="16"/>
      <c r="P85" s="49"/>
      <c r="Q85" s="22"/>
    </row>
    <row r="86" spans="13:17">
      <c r="M86" s="5"/>
      <c r="N86" s="16"/>
      <c r="O86" s="16"/>
      <c r="P86" s="49"/>
      <c r="Q86" s="22"/>
    </row>
    <row r="87" spans="13:17">
      <c r="M87" s="5"/>
      <c r="N87" s="16"/>
      <c r="O87" s="16"/>
      <c r="P87" s="49"/>
      <c r="Q87" s="22"/>
    </row>
    <row r="88" spans="13:17">
      <c r="M88" s="5"/>
      <c r="N88" s="16"/>
      <c r="O88" s="16"/>
      <c r="P88" s="49"/>
      <c r="Q88" s="22"/>
    </row>
    <row r="89" spans="13:17">
      <c r="M89" s="5"/>
      <c r="N89" s="16"/>
      <c r="O89" s="16"/>
      <c r="P89" s="49"/>
      <c r="Q89" s="22"/>
    </row>
    <row r="90" spans="13:17">
      <c r="M90" s="5"/>
      <c r="N90" s="16"/>
      <c r="O90" s="16"/>
      <c r="P90" s="49"/>
      <c r="Q90" s="22"/>
    </row>
    <row r="91" spans="13:17">
      <c r="M91" s="5"/>
      <c r="N91" s="16"/>
      <c r="O91" s="16"/>
      <c r="P91" s="49"/>
      <c r="Q91" s="22"/>
    </row>
    <row r="92" spans="13:17">
      <c r="M92" s="5"/>
      <c r="N92" s="16"/>
      <c r="O92" s="16"/>
      <c r="P92" s="49"/>
      <c r="Q92" s="22"/>
    </row>
    <row r="93" spans="13:17">
      <c r="M93" s="5"/>
      <c r="N93" s="16"/>
      <c r="O93" s="16"/>
      <c r="P93" s="49"/>
      <c r="Q93" s="22"/>
    </row>
    <row r="94" spans="13:17">
      <c r="M94" s="5"/>
      <c r="N94" s="16"/>
      <c r="O94" s="16"/>
      <c r="P94" s="49"/>
      <c r="Q94" s="22"/>
    </row>
    <row r="95" spans="13:17">
      <c r="M95" s="5"/>
      <c r="N95" s="16"/>
      <c r="O95" s="16"/>
      <c r="P95" s="49"/>
      <c r="Q95" s="22"/>
    </row>
    <row r="96" spans="13:17">
      <c r="M96" s="5"/>
      <c r="N96" s="16"/>
      <c r="O96" s="16"/>
      <c r="P96" s="49"/>
      <c r="Q96" s="22"/>
    </row>
    <row r="97" spans="13:17">
      <c r="M97" s="5"/>
      <c r="N97" s="16"/>
      <c r="O97" s="16"/>
      <c r="P97" s="49"/>
      <c r="Q97" s="22"/>
    </row>
    <row r="98" spans="13:17">
      <c r="M98" s="5"/>
      <c r="N98" s="16"/>
      <c r="O98" s="16"/>
      <c r="P98" s="49"/>
      <c r="Q98" s="22"/>
    </row>
    <row r="99" spans="13:17">
      <c r="M99" s="5"/>
      <c r="N99" s="16"/>
      <c r="O99" s="16"/>
      <c r="P99" s="49"/>
      <c r="Q99" s="22"/>
    </row>
    <row r="100" spans="13:17">
      <c r="M100" s="5"/>
      <c r="N100" s="16"/>
      <c r="O100" s="16"/>
      <c r="P100" s="49"/>
      <c r="Q100" s="22"/>
    </row>
    <row r="101" spans="13:17">
      <c r="M101" s="5"/>
      <c r="N101" s="16"/>
      <c r="O101" s="16"/>
      <c r="P101" s="49"/>
      <c r="Q101" s="22"/>
    </row>
    <row r="102" spans="13:17">
      <c r="M102" s="5"/>
      <c r="N102" s="16"/>
      <c r="O102" s="16"/>
      <c r="P102" s="49"/>
      <c r="Q102" s="22"/>
    </row>
    <row r="103" spans="13:17">
      <c r="M103" s="5"/>
      <c r="N103" s="16"/>
      <c r="O103" s="16"/>
      <c r="P103" s="49"/>
      <c r="Q103" s="22"/>
    </row>
    <row r="104" spans="13:17">
      <c r="M104" s="5"/>
      <c r="N104" s="16"/>
      <c r="O104" s="16"/>
      <c r="P104" s="49"/>
      <c r="Q104" s="22"/>
    </row>
    <row r="105" spans="13:17">
      <c r="M105" s="5"/>
      <c r="N105" s="16"/>
      <c r="O105" s="16"/>
      <c r="P105" s="49"/>
      <c r="Q105" s="22"/>
    </row>
    <row r="106" spans="13:17">
      <c r="M106" s="5"/>
      <c r="N106" s="16"/>
      <c r="O106" s="16"/>
      <c r="P106" s="49"/>
      <c r="Q106" s="22"/>
    </row>
    <row r="107" spans="13:17">
      <c r="M107" s="5"/>
      <c r="N107" s="16"/>
      <c r="O107" s="16"/>
      <c r="P107" s="49"/>
      <c r="Q107" s="22"/>
    </row>
    <row r="108" spans="13:17">
      <c r="M108" s="5"/>
      <c r="N108" s="16"/>
      <c r="O108" s="16"/>
      <c r="P108" s="49"/>
      <c r="Q108" s="22"/>
    </row>
    <row r="109" spans="13:17">
      <c r="M109" s="5"/>
      <c r="N109" s="16"/>
      <c r="O109" s="16"/>
      <c r="P109" s="49"/>
      <c r="Q109" s="22"/>
    </row>
    <row r="110" spans="13:17">
      <c r="M110" s="5"/>
      <c r="N110" s="16"/>
      <c r="O110" s="16"/>
      <c r="P110" s="49"/>
      <c r="Q110" s="22"/>
    </row>
    <row r="111" spans="13:17">
      <c r="M111" s="5"/>
      <c r="N111" s="16"/>
      <c r="O111" s="16"/>
      <c r="P111" s="49"/>
      <c r="Q111" s="22"/>
    </row>
  </sheetData>
  <phoneticPr fontId="1" type="noConversion"/>
  <hyperlinks>
    <hyperlink ref="A37" location="持仓!A1" display="返回持仓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8"/>
  <dimension ref="A1:S111"/>
  <sheetViews>
    <sheetView workbookViewId="0">
      <selection activeCell="E36" sqref="E36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5.875" style="3" bestFit="1" customWidth="1"/>
    <col min="5" max="5" width="11.375" style="3" bestFit="1" customWidth="1"/>
    <col min="6" max="6" width="9.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7.2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9" style="3" bestFit="1" customWidth="1"/>
    <col min="17" max="17" width="11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14" t="s">
        <v>14</v>
      </c>
      <c r="B2" s="14" t="s">
        <v>15</v>
      </c>
      <c r="C2" s="42">
        <f>RTD("wdf.rtq",,A2,"Rt_Price")</f>
        <v>1.101</v>
      </c>
      <c r="D2" s="11">
        <f>RTD("wdf.rtq",,A2,"PctChg")/100</f>
        <v>1.5700000000000002E-2</v>
      </c>
      <c r="E2" s="15">
        <f ca="1">[1]!f_unit_floortrading(A2,TODAY())/100000000</f>
        <v>13.04587238</v>
      </c>
      <c r="F2" s="41">
        <f ca="1">[1]!f_unit_floortrading(A2,TODAY())/10000-[1]!f_unit_floortrading(A2,TODAY()-1)/10000</f>
        <v>1192.5484000000142</v>
      </c>
      <c r="G2" s="12">
        <f>RTD("wdf.rtq",,A2,"Volume")/10000</f>
        <v>16323.8495</v>
      </c>
      <c r="H2" s="10" t="s">
        <v>116</v>
      </c>
      <c r="I2" s="14" t="s">
        <v>87</v>
      </c>
      <c r="J2" s="14">
        <f>RTD("wdf.rtq",,H2,"Rt_Price")</f>
        <v>0.55300000000000005</v>
      </c>
      <c r="K2" s="11">
        <f>RTD("wdf.rtq",,H2,"PctChg")/100</f>
        <v>-4.82E-2</v>
      </c>
      <c r="L2" s="12">
        <f>RTD("wdf.rtq",,H2,"Volume")/10000</f>
        <v>47335.399599999997</v>
      </c>
      <c r="M2" s="11">
        <f ca="1">(C2+J2)/S2/2-1</f>
        <v>-9.9614536033970635E-3</v>
      </c>
      <c r="N2" s="11">
        <f>RTD("wdf.rtq",,Q2,"PctChg")/100</f>
        <v>-1.83E-2</v>
      </c>
      <c r="O2" s="14" t="str">
        <f>[1]!f_info_smfcode(H2)</f>
        <v>160218.OF</v>
      </c>
      <c r="P2" s="13">
        <f ca="1">VLOOKUP(O2,净值更新!A:B,2)</f>
        <v>0.85009999999999997</v>
      </c>
      <c r="Q2" s="13" t="str">
        <f>[1]!f_info_trackindexcode(O2)</f>
        <v>399393.SZ</v>
      </c>
      <c r="R2" s="11">
        <v>0.95</v>
      </c>
      <c r="S2" s="13">
        <f ca="1">P2*(1+N2*R2)</f>
        <v>0.83532101149999993</v>
      </c>
    </row>
    <row r="3" spans="1:19">
      <c r="A3" s="14" t="s">
        <v>30</v>
      </c>
      <c r="B3" s="14" t="s">
        <v>31</v>
      </c>
      <c r="C3" s="42">
        <f>RTD("wdf.rtq",,A3,"Rt_Price")</f>
        <v>1.06</v>
      </c>
      <c r="D3" s="11">
        <f>RTD("wdf.rtq",,A3,"PctChg")/100</f>
        <v>1.34E-2</v>
      </c>
      <c r="E3" s="15">
        <f ca="1">[1]!f_unit_floortrading(A3,TODAY())/100000000</f>
        <v>1.5324366300000001</v>
      </c>
      <c r="F3" s="41">
        <f ca="1">[1]!f_unit_floortrading(A3,TODAY())/10000-[1]!f_unit_floortrading(A3,TODAY()-1)/10000</f>
        <v>-16.978500000001077</v>
      </c>
      <c r="G3" s="12">
        <f>RTD("wdf.rtq",,A3,"Volume")/10000</f>
        <v>1054.5689</v>
      </c>
      <c r="H3" s="10" t="s">
        <v>122</v>
      </c>
      <c r="I3" s="14" t="s">
        <v>96</v>
      </c>
      <c r="J3" s="14">
        <f>RTD("wdf.rtq",,H3,"Rt_Price")</f>
        <v>1.046</v>
      </c>
      <c r="K3" s="11">
        <f>RTD("wdf.rtq",,H3,"PctChg")/100</f>
        <v>-7.4300000000000005E-2</v>
      </c>
      <c r="L3" s="12">
        <f>RTD("wdf.rtq",,H3,"Volume")/10000</f>
        <v>5423.5982000000004</v>
      </c>
      <c r="M3" s="11">
        <f t="shared" ref="M3:M4" ca="1" si="0">(C3+J3)/S3/2-1</f>
        <v>-1.3806188884080473E-2</v>
      </c>
      <c r="N3" s="11">
        <f>RTD("wdf.rtq",,Q3,"PctChg")/100</f>
        <v>-1.9599999999999999E-2</v>
      </c>
      <c r="O3" s="14" t="str">
        <f>[1]!f_info_smfcode(H3)</f>
        <v>160628.OF</v>
      </c>
      <c r="P3" s="13">
        <f ca="1">VLOOKUP(O3,净值更新!A:B,2)</f>
        <v>1.0880000000000001</v>
      </c>
      <c r="Q3" s="13" t="str">
        <f>[1]!f_info_trackindexcode(O3)</f>
        <v>399965.SZ</v>
      </c>
      <c r="R3" s="11">
        <v>0.95</v>
      </c>
      <c r="S3" s="13">
        <f ca="1">P3*(1+N3*R3)</f>
        <v>1.06774144</v>
      </c>
    </row>
    <row r="4" spans="1:19">
      <c r="A4" s="14" t="s">
        <v>41</v>
      </c>
      <c r="B4" s="14" t="s">
        <v>62</v>
      </c>
      <c r="C4" s="42">
        <f>RTD("wdf.rtq",,A4,"Rt_Price")</f>
        <v>1.0389999999999999</v>
      </c>
      <c r="D4" s="11">
        <f>RTD("wdf.rtq",,A4,"PctChg")/100</f>
        <v>9.7000000000000003E-3</v>
      </c>
      <c r="E4" s="15">
        <f ca="1">[1]!f_unit_floortrading(A4,TODAY())/100000000</f>
        <v>1.7291234600000001</v>
      </c>
      <c r="F4" s="41">
        <f ca="1">[1]!f_unit_floortrading(A4,TODAY())/10000-[1]!f_unit_floortrading(A4,TODAY()-1)/10000</f>
        <v>630.91570000000138</v>
      </c>
      <c r="G4" s="12">
        <f>RTD("wdf.rtq",,A4,"Volume")/10000</f>
        <v>1858.7091</v>
      </c>
      <c r="H4" s="10" t="s">
        <v>127</v>
      </c>
      <c r="I4" s="14" t="s">
        <v>103</v>
      </c>
      <c r="J4" s="14">
        <f>RTD("wdf.rtq",,H4,"Rt_Price")</f>
        <v>0.48499999999999999</v>
      </c>
      <c r="K4" s="11">
        <f>RTD("wdf.rtq",,H4,"PctChg")/100</f>
        <v>-1.6199999999999999E-2</v>
      </c>
      <c r="L4" s="12">
        <f>RTD("wdf.rtq",,H4,"Volume")/10000</f>
        <v>7563.7915999999996</v>
      </c>
      <c r="M4" s="11">
        <f t="shared" ca="1" si="0"/>
        <v>-1.052211047427154E-2</v>
      </c>
      <c r="N4" s="11">
        <f>RTD("wdf.rtq",,Q4,"PctChg")/100</f>
        <v>-2.2600000000000002E-2</v>
      </c>
      <c r="O4" s="14" t="str">
        <f>[1]!f_info_smfcode(H4)</f>
        <v>161721.OF</v>
      </c>
      <c r="P4" s="13">
        <f ca="1">VLOOKUP(O4,净值更新!A:B,2)</f>
        <v>0.78700000000000003</v>
      </c>
      <c r="Q4" s="13" t="str">
        <f>[1]!f_info_trackindexcode(O4)</f>
        <v>399983.SZ</v>
      </c>
      <c r="R4" s="11">
        <v>0.95</v>
      </c>
      <c r="S4" s="13">
        <f ca="1">P4*(1+N4*R4)</f>
        <v>0.77010311000000009</v>
      </c>
    </row>
    <row r="6" spans="1:19">
      <c r="M6" s="50"/>
      <c r="N6" s="51"/>
      <c r="O6" s="51"/>
      <c r="P6" s="51"/>
    </row>
    <row r="7" spans="1:19">
      <c r="A7" s="43" t="s">
        <v>676</v>
      </c>
      <c r="B7" s="44" t="s">
        <v>164</v>
      </c>
      <c r="C7" s="45" t="s">
        <v>175</v>
      </c>
      <c r="E7" s="43" t="str">
        <f>INDEX(H1:H4,MATCH(A7,A1:A4,FALSE))</f>
        <v>150193.SZ</v>
      </c>
      <c r="F7" s="44" t="s">
        <v>164</v>
      </c>
      <c r="G7" s="45" t="s">
        <v>175</v>
      </c>
      <c r="H7" s="21"/>
      <c r="J7" s="3" t="s">
        <v>70</v>
      </c>
      <c r="K7" s="46">
        <f ca="1">INDEX(S1:S4,MATCH(A7,A1:A4,FALSE))</f>
        <v>1.06774144</v>
      </c>
      <c r="L7" s="21"/>
      <c r="M7" s="3" t="s">
        <v>424</v>
      </c>
      <c r="N7" s="134" t="s">
        <v>425</v>
      </c>
      <c r="O7" s="21"/>
      <c r="P7" s="21"/>
      <c r="Q7" s="21"/>
      <c r="R7" s="21"/>
      <c r="S7" s="21"/>
    </row>
    <row r="8" spans="1:19">
      <c r="A8" s="23" t="s">
        <v>171</v>
      </c>
      <c r="B8" s="24">
        <f>RTD("wdf.rtq",,$A$7,"Ask_Price5")</f>
        <v>1.0640000000000001</v>
      </c>
      <c r="C8" s="25">
        <f>RTD("wdf.rtq",,$A$7,"ask_Volume5")/10000</f>
        <v>3.2629999999999999</v>
      </c>
      <c r="E8" s="23" t="s">
        <v>171</v>
      </c>
      <c r="F8" s="24">
        <f>RTD("wdf.rtq",,$E$7,"Ask_Price5")</f>
        <v>1.05</v>
      </c>
      <c r="G8" s="25">
        <f>RTD("wdf.rtq",,$E$7,"ask_Volume5")/10000</f>
        <v>17.135300000000001</v>
      </c>
      <c r="H8" s="4">
        <f ca="1">($B$18+F8)/2/$K$7-1</f>
        <v>-1.1933076232388151E-2</v>
      </c>
      <c r="K8" s="21"/>
      <c r="L8" s="21"/>
      <c r="M8" s="3" t="s">
        <v>426</v>
      </c>
      <c r="N8" s="134">
        <v>20160301</v>
      </c>
      <c r="O8" s="21"/>
      <c r="P8" s="21"/>
      <c r="Q8" s="21"/>
      <c r="R8" s="21"/>
      <c r="S8" s="21"/>
    </row>
    <row r="9" spans="1:19">
      <c r="A9" s="26" t="s">
        <v>172</v>
      </c>
      <c r="B9" s="27">
        <f>RTD("wdf.rtq",,$A$7,"Ask_Price4")</f>
        <v>1.0629999999999999</v>
      </c>
      <c r="C9" s="28">
        <f>RTD("wdf.rtq",,$A$7,"ask_Volume4")/10000</f>
        <v>1</v>
      </c>
      <c r="E9" s="26" t="s">
        <v>172</v>
      </c>
      <c r="F9" s="27">
        <f>RTD("wdf.rtq",,$E$7,"Ask_Price4")</f>
        <v>1.0489999999999999</v>
      </c>
      <c r="G9" s="28">
        <f>RTD("wdf.rtq",,$E$7,"ask_Volume4")/10000</f>
        <v>0.57999999999999996</v>
      </c>
      <c r="H9" s="4">
        <f t="shared" ref="H9:H18" ca="1" si="1">($B$18+F9)/2/$K$7-1</f>
        <v>-1.2401354395311315E-2</v>
      </c>
      <c r="J9" s="3" t="s">
        <v>181</v>
      </c>
      <c r="K9" s="21"/>
      <c r="L9" s="21"/>
      <c r="M9" s="3" t="s">
        <v>427</v>
      </c>
      <c r="N9" s="134" t="s">
        <v>2424</v>
      </c>
      <c r="O9" s="21"/>
      <c r="P9" s="21"/>
      <c r="Q9" s="21">
        <f>SUMPRODUCT(P12:P111,Q12:Q111)/100</f>
        <v>-2.5801418000000003</v>
      </c>
      <c r="R9" s="21"/>
      <c r="S9" s="21"/>
    </row>
    <row r="10" spans="1:19">
      <c r="A10" s="26" t="s">
        <v>165</v>
      </c>
      <c r="B10" s="27">
        <f>RTD("wdf.rtq",,$A$7,"Ask_Price3")</f>
        <v>1.0620000000000001</v>
      </c>
      <c r="C10" s="28">
        <f>RTD("wdf.rtq",,$A$7,"ask_Volume3")/10000</f>
        <v>2.25</v>
      </c>
      <c r="E10" s="26" t="s">
        <v>165</v>
      </c>
      <c r="F10" s="27">
        <f>RTD("wdf.rtq",,$E$7,"Ask_Price3")</f>
        <v>1.048</v>
      </c>
      <c r="G10" s="28">
        <f>RTD("wdf.rtq",,$E$7,"ask_Volume3")/10000</f>
        <v>12.3339</v>
      </c>
      <c r="H10" s="4">
        <f t="shared" ca="1" si="1"/>
        <v>-1.2869632558234367E-2</v>
      </c>
      <c r="J10" s="21" t="s">
        <v>182</v>
      </c>
      <c r="K10" s="4">
        <f ca="1">(B12+F12)/2/$K$7-1</f>
        <v>-1.3806188884080473E-2</v>
      </c>
      <c r="L10" s="21"/>
      <c r="N10" s="134"/>
      <c r="O10" s="21"/>
      <c r="P10" s="21"/>
      <c r="Q10" s="21"/>
      <c r="R10" s="21"/>
      <c r="S10" s="21"/>
    </row>
    <row r="11" spans="1:19">
      <c r="A11" s="26" t="s">
        <v>166</v>
      </c>
      <c r="B11" s="27">
        <f>RTD("wdf.rtq",,$A$7,"Ask_Price2")</f>
        <v>1.0609999999999999</v>
      </c>
      <c r="C11" s="28">
        <f>RTD("wdf.rtq",,$A$7,"ask_Volume2")/10000</f>
        <v>106</v>
      </c>
      <c r="E11" s="26" t="s">
        <v>166</v>
      </c>
      <c r="F11" s="27">
        <f>RTD("wdf.rtq",,$E$7,"Ask_Price2")</f>
        <v>1.0469999999999999</v>
      </c>
      <c r="G11" s="28">
        <f>RTD("wdf.rtq",,$E$7,"ask_Volume2")/10000</f>
        <v>22.81</v>
      </c>
      <c r="H11" s="4">
        <f t="shared" ca="1" si="1"/>
        <v>-1.3337910721157309E-2</v>
      </c>
      <c r="J11" s="3" t="s">
        <v>183</v>
      </c>
      <c r="K11" s="4">
        <f ca="1">(B13+F13)/2/$K$7-1</f>
        <v>-1.4742745209926467E-2</v>
      </c>
      <c r="L11" s="21"/>
      <c r="M11" s="3" t="s">
        <v>426</v>
      </c>
      <c r="N11" s="3" t="s">
        <v>427</v>
      </c>
      <c r="O11" s="21" t="s">
        <v>428</v>
      </c>
      <c r="P11" s="21" t="s">
        <v>429</v>
      </c>
      <c r="Q11" s="3" t="s">
        <v>4</v>
      </c>
      <c r="R11" s="21"/>
      <c r="S11" s="21"/>
    </row>
    <row r="12" spans="1:19">
      <c r="A12" s="29" t="s">
        <v>167</v>
      </c>
      <c r="B12" s="30">
        <f>RTD("wdf.rtq",,$A$7,"Ask_Price1")</f>
        <v>1.06</v>
      </c>
      <c r="C12" s="31">
        <f>RTD("wdf.rtq",,$A$7,"ask_Volume1")/10000</f>
        <v>197.49</v>
      </c>
      <c r="E12" s="29" t="s">
        <v>167</v>
      </c>
      <c r="F12" s="30">
        <f>RTD("wdf.rtq",,$E$7,"Ask_Price1")</f>
        <v>1.046</v>
      </c>
      <c r="G12" s="31">
        <f>RTD("wdf.rtq",,$E$7,"ask_Volume1")/10000</f>
        <v>0.43759999999999999</v>
      </c>
      <c r="H12" s="4">
        <f t="shared" ca="1" si="1"/>
        <v>-1.3806188884080473E-2</v>
      </c>
      <c r="I12" s="21"/>
      <c r="J12" s="3" t="s">
        <v>185</v>
      </c>
      <c r="K12" s="4">
        <f ca="1">(B12+F13)/2/K7-1</f>
        <v>-1.4274467047003525E-2</v>
      </c>
      <c r="L12" s="21"/>
      <c r="M12" s="5">
        <f>[1]!wset("IndexConstituent","date="&amp;N8,"windcode="&amp;N9,"cols=4;rows=46")</f>
        <v>42430</v>
      </c>
      <c r="N12" s="16" t="s">
        <v>2531</v>
      </c>
      <c r="O12" s="16" t="s">
        <v>2532</v>
      </c>
      <c r="P12" s="49">
        <v>24.411000000000001</v>
      </c>
      <c r="Q12" s="116">
        <f>RTD("wdf.rtq",,N12,"PctChg")</f>
        <v>-6.24</v>
      </c>
      <c r="R12" s="21"/>
      <c r="S12" s="21"/>
    </row>
    <row r="13" spans="1:19">
      <c r="A13" s="32" t="s">
        <v>168</v>
      </c>
      <c r="B13" s="33">
        <f>RTD("wdf.rtq",,$A$7,"bid_Price1")</f>
        <v>1.0589999999999999</v>
      </c>
      <c r="C13" s="34">
        <f>RTD("wdf.rtq",,$A$7,"Bid_Volume1")/10000</f>
        <v>6.98</v>
      </c>
      <c r="E13" s="32" t="s">
        <v>168</v>
      </c>
      <c r="F13" s="33">
        <f>RTD("wdf.rtq",,$E$7,"bid_Price1")</f>
        <v>1.0449999999999999</v>
      </c>
      <c r="G13" s="34">
        <f>RTD("wdf.rtq",,$E$7,"Bid_Volume1")/10000</f>
        <v>25.59</v>
      </c>
      <c r="H13" s="4">
        <f t="shared" ca="1" si="1"/>
        <v>-1.4274467047003525E-2</v>
      </c>
      <c r="I13" s="21"/>
      <c r="J13" s="3" t="s">
        <v>186</v>
      </c>
      <c r="K13" s="4">
        <f ca="1">(B13+F12)/2/K7-1</f>
        <v>-1.4274467047003525E-2</v>
      </c>
      <c r="L13" s="21"/>
      <c r="M13" s="5">
        <v>42430</v>
      </c>
      <c r="N13" s="16" t="s">
        <v>1625</v>
      </c>
      <c r="O13" s="16" t="s">
        <v>1626</v>
      </c>
      <c r="P13" s="49">
        <v>1.1080000000000001</v>
      </c>
      <c r="Q13" s="116">
        <f>RTD("wdf.rtq",,N13,"PctChg")</f>
        <v>1.03</v>
      </c>
      <c r="R13" s="21"/>
      <c r="S13" s="21"/>
    </row>
    <row r="14" spans="1:19">
      <c r="A14" s="35" t="s">
        <v>169</v>
      </c>
      <c r="B14" s="36">
        <f>RTD("wdf.rtq",,$A$7,"bid_Price2")</f>
        <v>1.0569999999999999</v>
      </c>
      <c r="C14" s="37">
        <f>RTD("wdf.rtq",,$A$7,"Bid_Volume2")/10000</f>
        <v>7.72</v>
      </c>
      <c r="E14" s="35" t="s">
        <v>169</v>
      </c>
      <c r="F14" s="36">
        <f>RTD("wdf.rtq",,$E$7,"bid_Price2")</f>
        <v>1.0429999999999999</v>
      </c>
      <c r="G14" s="37">
        <f>RTD("wdf.rtq",,$E$7,"Bid_Volume2")/10000</f>
        <v>3.28</v>
      </c>
      <c r="H14" s="4">
        <f t="shared" ca="1" si="1"/>
        <v>-1.521102337284963E-2</v>
      </c>
      <c r="I14" s="21"/>
      <c r="J14" s="21"/>
      <c r="K14" s="21"/>
      <c r="L14" s="21"/>
      <c r="M14" s="5">
        <v>42430</v>
      </c>
      <c r="N14" s="16" t="s">
        <v>839</v>
      </c>
      <c r="O14" s="16" t="s">
        <v>840</v>
      </c>
      <c r="P14" s="49">
        <v>1.528</v>
      </c>
      <c r="Q14" s="116">
        <f>RTD("wdf.rtq",,N14,"PctChg")</f>
        <v>0.94000000000000006</v>
      </c>
      <c r="R14" s="21"/>
      <c r="S14" s="21"/>
    </row>
    <row r="15" spans="1:19">
      <c r="A15" s="35" t="s">
        <v>170</v>
      </c>
      <c r="B15" s="36">
        <f>RTD("wdf.rtq",,$A$7,"bid_Price3")</f>
        <v>1.056</v>
      </c>
      <c r="C15" s="37">
        <f>RTD("wdf.rtq",,$A$7,"Bid_Volume3")/10000</f>
        <v>2.4500000000000002</v>
      </c>
      <c r="E15" s="35" t="s">
        <v>170</v>
      </c>
      <c r="F15" s="36">
        <f>RTD("wdf.rtq",,$E$7,"bid_Price3")</f>
        <v>1.042</v>
      </c>
      <c r="G15" s="37">
        <f>RTD("wdf.rtq",,$E$7,"Bid_Volume3")/10000</f>
        <v>1.74</v>
      </c>
      <c r="H15" s="4">
        <f t="shared" ca="1" si="1"/>
        <v>-1.5679301535772461E-2</v>
      </c>
      <c r="I15" s="21"/>
      <c r="J15" s="21"/>
      <c r="K15" s="21"/>
      <c r="L15" s="21"/>
      <c r="M15" s="5">
        <v>42430</v>
      </c>
      <c r="N15" s="16" t="s">
        <v>1366</v>
      </c>
      <c r="O15" s="16" t="s">
        <v>1367</v>
      </c>
      <c r="P15" s="49">
        <v>2.41</v>
      </c>
      <c r="Q15" s="116">
        <f>RTD("wdf.rtq",,N15,"PctChg")</f>
        <v>-1.0100000000000002</v>
      </c>
      <c r="R15" s="21"/>
      <c r="S15" s="21"/>
    </row>
    <row r="16" spans="1:19">
      <c r="A16" s="35" t="s">
        <v>173</v>
      </c>
      <c r="B16" s="36">
        <f>RTD("wdf.rtq",,$A$7,"bid_Price4")</f>
        <v>1.0489999999999999</v>
      </c>
      <c r="C16" s="37">
        <f>RTD("wdf.rtq",,$A$7,"Bid_Volume4")/10000</f>
        <v>0.5</v>
      </c>
      <c r="E16" s="35" t="s">
        <v>173</v>
      </c>
      <c r="F16" s="36">
        <f>RTD("wdf.rtq",,$E$7,"bid_Price4")</f>
        <v>1.0409999999999999</v>
      </c>
      <c r="G16" s="37">
        <f>RTD("wdf.rtq",,$E$7,"Bid_Volume4")/10000</f>
        <v>5.4</v>
      </c>
      <c r="H16" s="4">
        <f t="shared" ca="1" si="1"/>
        <v>-1.6147579698695624E-2</v>
      </c>
      <c r="I16" s="21"/>
      <c r="J16" s="21"/>
      <c r="K16" s="21"/>
      <c r="L16" s="21"/>
      <c r="M16" s="5">
        <v>42430</v>
      </c>
      <c r="N16" s="16" t="s">
        <v>1382</v>
      </c>
      <c r="O16" s="16" t="s">
        <v>1383</v>
      </c>
      <c r="P16" s="49">
        <v>2.093</v>
      </c>
      <c r="Q16" s="116">
        <f>RTD("wdf.rtq",,N16,"PctChg")</f>
        <v>-1.7000000000000002</v>
      </c>
      <c r="R16" s="21"/>
      <c r="S16" s="21"/>
    </row>
    <row r="17" spans="1:19">
      <c r="A17" s="38" t="s">
        <v>174</v>
      </c>
      <c r="B17" s="39">
        <f>RTD("wdf.rtq",,$A$7,"bid_Price5")</f>
        <v>1.048</v>
      </c>
      <c r="C17" s="40">
        <f>RTD("wdf.rtq",,$A$7,"Bid_Volume5")/10000</f>
        <v>2.54</v>
      </c>
      <c r="E17" s="38" t="s">
        <v>174</v>
      </c>
      <c r="F17" s="39">
        <f>RTD("wdf.rtq",,$E$7,"bid_Price5")</f>
        <v>1.04</v>
      </c>
      <c r="G17" s="40">
        <f>RTD("wdf.rtq",,$E$7,"Bid_Volume5")/10000</f>
        <v>9.18</v>
      </c>
      <c r="H17" s="4">
        <f t="shared" ca="1" si="1"/>
        <v>-1.6615857861618677E-2</v>
      </c>
      <c r="I17" s="21"/>
      <c r="J17" s="21"/>
      <c r="K17" s="21"/>
      <c r="L17" s="21"/>
      <c r="M17" s="5">
        <v>42430</v>
      </c>
      <c r="N17" s="16" t="s">
        <v>1390</v>
      </c>
      <c r="O17" s="16" t="s">
        <v>1391</v>
      </c>
      <c r="P17" s="49">
        <v>1.883</v>
      </c>
      <c r="Q17" s="116">
        <f>RTD("wdf.rtq",,N17,"PctChg")</f>
        <v>-0.70000000000000007</v>
      </c>
      <c r="R17" s="21"/>
      <c r="S17" s="21"/>
    </row>
    <row r="18" spans="1:19">
      <c r="A18" s="3" t="s">
        <v>184</v>
      </c>
      <c r="B18" s="47">
        <f>B12</f>
        <v>1.06</v>
      </c>
      <c r="E18" s="3" t="s">
        <v>184</v>
      </c>
      <c r="F18" s="48">
        <f>F13</f>
        <v>1.0449999999999999</v>
      </c>
      <c r="H18" s="4">
        <f t="shared" ca="1" si="1"/>
        <v>-1.4274467047003525E-2</v>
      </c>
      <c r="I18" s="21"/>
      <c r="J18" s="21"/>
      <c r="K18" s="21"/>
      <c r="L18" s="21"/>
      <c r="M18" s="5">
        <v>42430</v>
      </c>
      <c r="N18" s="16" t="s">
        <v>1850</v>
      </c>
      <c r="O18" s="16" t="s">
        <v>1851</v>
      </c>
      <c r="P18" s="49">
        <v>1.093</v>
      </c>
      <c r="Q18" s="116">
        <f>RTD("wdf.rtq",,N18,"PctChg")</f>
        <v>0.54</v>
      </c>
      <c r="R18" s="21"/>
      <c r="S18" s="21"/>
    </row>
    <row r="19" spans="1:19">
      <c r="M19" s="5">
        <v>42430</v>
      </c>
      <c r="N19" s="16" t="s">
        <v>1852</v>
      </c>
      <c r="O19" s="16" t="s">
        <v>1853</v>
      </c>
      <c r="P19" s="49">
        <v>0.60699999999999998</v>
      </c>
      <c r="Q19" s="116">
        <f>RTD("wdf.rtq",,N19,"PctChg")</f>
        <v>2.8200000000000003</v>
      </c>
      <c r="R19" s="21"/>
      <c r="S19" s="21"/>
    </row>
    <row r="20" spans="1:19">
      <c r="M20" s="5">
        <v>42430</v>
      </c>
      <c r="N20" s="16" t="s">
        <v>2425</v>
      </c>
      <c r="O20" s="16" t="s">
        <v>2426</v>
      </c>
      <c r="P20" s="49">
        <v>0.58799999999999997</v>
      </c>
      <c r="Q20" s="116">
        <f>RTD("wdf.rtq",,N20,"PctChg")</f>
        <v>-1.1199999999999999</v>
      </c>
      <c r="R20" s="21"/>
      <c r="S20" s="21"/>
    </row>
    <row r="21" spans="1:19">
      <c r="A21" s="43" t="s">
        <v>280</v>
      </c>
      <c r="B21" s="44" t="s">
        <v>164</v>
      </c>
      <c r="C21" s="45" t="s">
        <v>175</v>
      </c>
      <c r="E21" s="43" t="str">
        <f>INDEX(H1:H4,MATCH(A21,A1:A4,FALSE))</f>
        <v>150208.SZ</v>
      </c>
      <c r="F21" s="44" t="s">
        <v>164</v>
      </c>
      <c r="G21" s="45" t="s">
        <v>175</v>
      </c>
      <c r="H21" s="21"/>
      <c r="J21" s="3" t="s">
        <v>70</v>
      </c>
      <c r="K21" s="46">
        <f ca="1">INDEX(S1:S4,MATCH(A21,A1:A4,FALSE))</f>
        <v>0.77010311000000009</v>
      </c>
      <c r="M21" s="5">
        <v>42430</v>
      </c>
      <c r="N21" s="16" t="s">
        <v>1860</v>
      </c>
      <c r="O21" s="16" t="s">
        <v>1861</v>
      </c>
      <c r="P21" s="49">
        <v>1.429</v>
      </c>
      <c r="Q21" s="116">
        <f>RTD("wdf.rtq",,N21,"PctChg")</f>
        <v>-4</v>
      </c>
      <c r="R21" s="21"/>
      <c r="S21" s="21"/>
    </row>
    <row r="22" spans="1:19">
      <c r="A22" s="23" t="s">
        <v>171</v>
      </c>
      <c r="B22" s="24">
        <f>RTD("wdf.rtq",,$A$21,"Ask_Price5")</f>
        <v>1.0429999999999999</v>
      </c>
      <c r="C22" s="25">
        <f>RTD("wdf.rtq",,$A$21,"ask_Volume5")/10000</f>
        <v>48.087299999999999</v>
      </c>
      <c r="E22" s="23" t="s">
        <v>171</v>
      </c>
      <c r="F22" s="24">
        <f>RTD("wdf.rtq",,$E$21,"Ask_Price5")</f>
        <v>0.49</v>
      </c>
      <c r="G22" s="25">
        <f>RTD("wdf.rtq",,$E$21,"ask_Volume5")/10000</f>
        <v>50.71</v>
      </c>
      <c r="H22" s="4">
        <f ca="1">($B$32+F22)/2/$K$21-1</f>
        <v>-7.2757919390822323E-3</v>
      </c>
      <c r="K22" s="21"/>
      <c r="M22" s="5">
        <v>42430</v>
      </c>
      <c r="N22" s="16" t="s">
        <v>1866</v>
      </c>
      <c r="O22" s="16" t="s">
        <v>1867</v>
      </c>
      <c r="P22" s="49">
        <v>1.212</v>
      </c>
      <c r="Q22" s="116">
        <f>RTD("wdf.rtq",,N22,"PctChg")</f>
        <v>2.2399999999999998</v>
      </c>
      <c r="R22" s="21"/>
      <c r="S22" s="21"/>
    </row>
    <row r="23" spans="1:19">
      <c r="A23" s="26" t="s">
        <v>172</v>
      </c>
      <c r="B23" s="27">
        <f>RTD("wdf.rtq",,$A$21,"Ask_Price4")</f>
        <v>1.042</v>
      </c>
      <c r="C23" s="28">
        <f>RTD("wdf.rtq",,$A$21,"ask_Volume4")/10000</f>
        <v>125.02</v>
      </c>
      <c r="E23" s="26" t="s">
        <v>172</v>
      </c>
      <c r="F23" s="27">
        <f>RTD("wdf.rtq",,$E$21,"Ask_Price4")</f>
        <v>0.48899999999999999</v>
      </c>
      <c r="G23" s="28">
        <f>RTD("wdf.rtq",,$E$21,"ask_Volume4")/10000</f>
        <v>29.71</v>
      </c>
      <c r="H23" s="4">
        <f t="shared" ref="H23:H32" ca="1" si="2">($B$32+F23)/2/$K$21-1</f>
        <v>-7.925055646120005E-3</v>
      </c>
      <c r="J23" s="3" t="s">
        <v>181</v>
      </c>
      <c r="K23" s="21"/>
      <c r="M23" s="5">
        <v>42430</v>
      </c>
      <c r="N23" s="16" t="s">
        <v>1868</v>
      </c>
      <c r="O23" s="16" t="s">
        <v>1869</v>
      </c>
      <c r="P23" s="49">
        <v>1.1719999999999999</v>
      </c>
      <c r="Q23" s="116">
        <f>RTD("wdf.rtq",,N23,"PctChg")</f>
        <v>-1.27</v>
      </c>
      <c r="R23" s="21"/>
      <c r="S23" s="21"/>
    </row>
    <row r="24" spans="1:19">
      <c r="A24" s="26" t="s">
        <v>165</v>
      </c>
      <c r="B24" s="27">
        <f>RTD("wdf.rtq",,$A$21,"Ask_Price3")</f>
        <v>1.0409999999999999</v>
      </c>
      <c r="C24" s="28">
        <f>RTD("wdf.rtq",,$A$21,"ask_Volume3")/10000</f>
        <v>22.26</v>
      </c>
      <c r="E24" s="26" t="s">
        <v>165</v>
      </c>
      <c r="F24" s="27">
        <f>RTD("wdf.rtq",,$E$21,"Ask_Price3")</f>
        <v>0.48799999999999999</v>
      </c>
      <c r="G24" s="28">
        <f>RTD("wdf.rtq",,$E$21,"ask_Volume3")/10000</f>
        <v>3.33</v>
      </c>
      <c r="H24" s="4">
        <f t="shared" ca="1" si="2"/>
        <v>-8.5743193531579998E-3</v>
      </c>
      <c r="J24" s="21" t="s">
        <v>182</v>
      </c>
      <c r="K24" s="4">
        <f ca="1">(B26+F26)/2/$K$21-1</f>
        <v>-1.052211047427154E-2</v>
      </c>
      <c r="M24" s="5">
        <v>42430</v>
      </c>
      <c r="N24" s="16" t="s">
        <v>1884</v>
      </c>
      <c r="O24" s="16" t="s">
        <v>1885</v>
      </c>
      <c r="P24" s="49">
        <v>2.5539999999999998</v>
      </c>
      <c r="Q24" s="116">
        <f>RTD("wdf.rtq",,N24,"PctChg")</f>
        <v>-1.23</v>
      </c>
      <c r="R24" s="21"/>
      <c r="S24" s="21"/>
    </row>
    <row r="25" spans="1:19">
      <c r="A25" s="26" t="s">
        <v>166</v>
      </c>
      <c r="B25" s="27">
        <f>RTD("wdf.rtq",,$A$21,"Ask_Price2")</f>
        <v>1.04</v>
      </c>
      <c r="C25" s="28">
        <f>RTD("wdf.rtq",,$A$21,"ask_Volume2")/10000</f>
        <v>55</v>
      </c>
      <c r="E25" s="26" t="s">
        <v>166</v>
      </c>
      <c r="F25" s="27">
        <f>RTD("wdf.rtq",,$E$21,"Ask_Price2")</f>
        <v>0.48599999999999999</v>
      </c>
      <c r="G25" s="28">
        <f>RTD("wdf.rtq",,$E$21,"ask_Volume2")/10000</f>
        <v>3.01</v>
      </c>
      <c r="H25" s="4">
        <f t="shared" ca="1" si="2"/>
        <v>-9.8728467672337672E-3</v>
      </c>
      <c r="J25" s="3" t="s">
        <v>183</v>
      </c>
      <c r="K25" s="4">
        <f ca="1">(B27+F27)/2/$K$21-1</f>
        <v>-1.1820637888347307E-2</v>
      </c>
      <c r="M25" s="5">
        <v>42430</v>
      </c>
      <c r="N25" s="16" t="s">
        <v>1890</v>
      </c>
      <c r="O25" s="16" t="s">
        <v>1891</v>
      </c>
      <c r="P25" s="49">
        <v>1.2949999999999999</v>
      </c>
      <c r="Q25" s="116">
        <f>RTD("wdf.rtq",,N25,"PctChg")</f>
        <v>-2.56</v>
      </c>
      <c r="R25" s="21"/>
      <c r="S25" s="21"/>
    </row>
    <row r="26" spans="1:19">
      <c r="A26" s="29" t="s">
        <v>167</v>
      </c>
      <c r="B26" s="30">
        <f>RTD("wdf.rtq",,$A$21,"Ask_Price1")</f>
        <v>1.0389999999999999</v>
      </c>
      <c r="C26" s="31">
        <f>RTD("wdf.rtq",,$A$21,"ask_Volume1")/10000</f>
        <v>25.752300000000002</v>
      </c>
      <c r="E26" s="29" t="s">
        <v>167</v>
      </c>
      <c r="F26" s="125">
        <f>RTD("wdf.rtq",,$E$21,"Ask_Price1")</f>
        <v>0.48499999999999999</v>
      </c>
      <c r="G26" s="126">
        <f>RTD("wdf.rtq",,$E$21,"ask_Volume1")/10000</f>
        <v>31.66</v>
      </c>
      <c r="H26" s="120">
        <f t="shared" ca="1" si="2"/>
        <v>-1.052211047427154E-2</v>
      </c>
      <c r="I26" s="21"/>
      <c r="J26" s="3" t="s">
        <v>185</v>
      </c>
      <c r="K26" s="4">
        <f ca="1">(B26+F27)/2/K21-1</f>
        <v>-1.1171374181309535E-2</v>
      </c>
      <c r="M26" s="5">
        <v>42430</v>
      </c>
      <c r="N26" s="16" t="s">
        <v>1918</v>
      </c>
      <c r="O26" s="16" t="s">
        <v>1919</v>
      </c>
      <c r="P26" s="49">
        <v>0.87</v>
      </c>
      <c r="Q26" s="116">
        <f>RTD("wdf.rtq",,N26,"PctChg")</f>
        <v>-1.52</v>
      </c>
      <c r="R26" s="21"/>
      <c r="S26" s="21"/>
    </row>
    <row r="27" spans="1:19">
      <c r="A27" s="32" t="s">
        <v>168</v>
      </c>
      <c r="B27" s="33">
        <f>RTD("wdf.rtq",,$A$21,"bid_Price1")</f>
        <v>1.038</v>
      </c>
      <c r="C27" s="34">
        <f>RTD("wdf.rtq",,$A$21,"Bid_Volume1")/10000</f>
        <v>0.1</v>
      </c>
      <c r="E27" s="32" t="s">
        <v>168</v>
      </c>
      <c r="F27" s="129">
        <f>RTD("wdf.rtq",,$E$21,"bid_Price1")</f>
        <v>0.48399999999999999</v>
      </c>
      <c r="G27" s="130">
        <f>RTD("wdf.rtq",,$E$21,"Bid_Volume1")/10000</f>
        <v>3.39</v>
      </c>
      <c r="H27" s="120">
        <f t="shared" ca="1" si="2"/>
        <v>-1.1171374181309535E-2</v>
      </c>
      <c r="I27" s="21"/>
      <c r="J27" s="3" t="s">
        <v>186</v>
      </c>
      <c r="K27" s="4">
        <f ca="1">(B27+F26)/2/K21-1</f>
        <v>-1.1171374181309313E-2</v>
      </c>
      <c r="M27" s="5">
        <v>42430</v>
      </c>
      <c r="N27" s="16" t="s">
        <v>1924</v>
      </c>
      <c r="O27" s="16" t="s">
        <v>1925</v>
      </c>
      <c r="P27" s="49">
        <v>0.88700000000000001</v>
      </c>
      <c r="Q27" s="116">
        <f>RTD("wdf.rtq",,N27,"PctChg")</f>
        <v>3.1</v>
      </c>
      <c r="R27" s="21"/>
      <c r="S27" s="21"/>
    </row>
    <row r="28" spans="1:19">
      <c r="A28" s="35" t="s">
        <v>169</v>
      </c>
      <c r="B28" s="36">
        <f>RTD("wdf.rtq",,$A$21,"bid_Price2")</f>
        <v>1.036</v>
      </c>
      <c r="C28" s="37">
        <f>RTD("wdf.rtq",,$A$21,"Bid_Volume2")/10000</f>
        <v>4.9400000000000004</v>
      </c>
      <c r="E28" s="35" t="s">
        <v>169</v>
      </c>
      <c r="F28" s="36">
        <f>RTD("wdf.rtq",,$E$21,"bid_Price2")</f>
        <v>0.48299999999999998</v>
      </c>
      <c r="G28" s="37">
        <f>RTD("wdf.rtq",,$E$21,"Bid_Volume2")/10000</f>
        <v>11.96</v>
      </c>
      <c r="H28" s="4">
        <f t="shared" ca="1" si="2"/>
        <v>-1.1820637888347418E-2</v>
      </c>
      <c r="I28" s="21"/>
      <c r="J28" s="21"/>
      <c r="K28" s="21"/>
      <c r="M28" s="5">
        <v>42430</v>
      </c>
      <c r="N28" s="16" t="s">
        <v>1934</v>
      </c>
      <c r="O28" s="16" t="s">
        <v>1935</v>
      </c>
      <c r="P28" s="49">
        <v>0.97099999999999997</v>
      </c>
      <c r="Q28" s="116">
        <f>RTD("wdf.rtq",,N28,"PctChg")</f>
        <v>-0.39</v>
      </c>
      <c r="R28" s="21"/>
      <c r="S28" s="21"/>
    </row>
    <row r="29" spans="1:19">
      <c r="A29" s="35" t="s">
        <v>170</v>
      </c>
      <c r="B29" s="36">
        <f>RTD("wdf.rtq",,$A$21,"bid_Price3")</f>
        <v>1.0349999999999999</v>
      </c>
      <c r="C29" s="37">
        <f>RTD("wdf.rtq",,$A$21,"Bid_Volume3")/10000</f>
        <v>9.06</v>
      </c>
      <c r="E29" s="35" t="s">
        <v>170</v>
      </c>
      <c r="F29" s="36">
        <f>RTD("wdf.rtq",,$E$21,"bid_Price3")</f>
        <v>0.48199999999999998</v>
      </c>
      <c r="G29" s="37">
        <f>RTD("wdf.rtq",,$E$21,"Bid_Volume3")/10000</f>
        <v>3.1</v>
      </c>
      <c r="H29" s="4">
        <f t="shared" ca="1" si="2"/>
        <v>-1.2469901595385191E-2</v>
      </c>
      <c r="I29" s="21"/>
      <c r="J29" s="21"/>
      <c r="K29" s="21"/>
      <c r="M29" s="5">
        <v>42430</v>
      </c>
      <c r="N29" s="16" t="s">
        <v>1938</v>
      </c>
      <c r="O29" s="16" t="s">
        <v>1939</v>
      </c>
      <c r="P29" s="49">
        <v>0.67300000000000004</v>
      </c>
      <c r="Q29" s="116">
        <f>RTD("wdf.rtq",,N29,"PctChg")</f>
        <v>1.4700000000000002</v>
      </c>
      <c r="R29" s="21"/>
      <c r="S29" s="21"/>
    </row>
    <row r="30" spans="1:19">
      <c r="A30" s="35" t="s">
        <v>173</v>
      </c>
      <c r="B30" s="36">
        <f>RTD("wdf.rtq",,$A$21,"bid_Price4")</f>
        <v>1.0329999999999999</v>
      </c>
      <c r="C30" s="37">
        <f>RTD("wdf.rtq",,$A$21,"Bid_Volume4")/10000</f>
        <v>189.67089999999999</v>
      </c>
      <c r="E30" s="35" t="s">
        <v>173</v>
      </c>
      <c r="F30" s="36">
        <f>RTD("wdf.rtq",,$E$21,"bid_Price4")</f>
        <v>0.48099999999999998</v>
      </c>
      <c r="G30" s="37">
        <f>RTD("wdf.rtq",,$E$21,"Bid_Volume4")/10000</f>
        <v>8</v>
      </c>
      <c r="H30" s="4">
        <f t="shared" ca="1" si="2"/>
        <v>-1.3119165302423075E-2</v>
      </c>
      <c r="I30" s="21"/>
      <c r="J30" s="21"/>
      <c r="K30" s="21"/>
      <c r="M30" s="5">
        <v>42430</v>
      </c>
      <c r="N30" s="16" t="s">
        <v>1960</v>
      </c>
      <c r="O30" s="16" t="s">
        <v>1961</v>
      </c>
      <c r="P30" s="49">
        <v>0.8</v>
      </c>
      <c r="Q30" s="116">
        <f>RTD("wdf.rtq",,N30,"PctChg")</f>
        <v>1.43</v>
      </c>
      <c r="R30" s="21"/>
      <c r="S30" s="21"/>
    </row>
    <row r="31" spans="1:19">
      <c r="A31" s="38" t="s">
        <v>174</v>
      </c>
      <c r="B31" s="39">
        <f>RTD("wdf.rtq",,$A$21,"bid_Price5")</f>
        <v>1.028</v>
      </c>
      <c r="C31" s="40">
        <f>RTD("wdf.rtq",,$A$21,"Bid_Volume5")/10000</f>
        <v>0.1</v>
      </c>
      <c r="E31" s="38" t="s">
        <v>174</v>
      </c>
      <c r="F31" s="39">
        <f>RTD("wdf.rtq",,$E$21,"bid_Price5")</f>
        <v>0.48</v>
      </c>
      <c r="G31" s="40">
        <f>RTD("wdf.rtq",,$E$21,"Bid_Volume5")/10000</f>
        <v>34.35</v>
      </c>
      <c r="H31" s="4">
        <f t="shared" ca="1" si="2"/>
        <v>-1.3768429009460958E-2</v>
      </c>
      <c r="I31" s="21"/>
      <c r="J31" s="21"/>
      <c r="K31" s="21"/>
      <c r="M31" s="5">
        <v>42430</v>
      </c>
      <c r="N31" s="16" t="s">
        <v>1426</v>
      </c>
      <c r="O31" s="16" t="s">
        <v>1427</v>
      </c>
      <c r="P31" s="49">
        <v>5.2690000000000001</v>
      </c>
      <c r="Q31" s="116">
        <f>RTD("wdf.rtq",,N31,"PctChg")</f>
        <v>-2.0900000000000003</v>
      </c>
      <c r="R31" s="21"/>
      <c r="S31" s="21"/>
    </row>
    <row r="32" spans="1:19">
      <c r="A32" s="3" t="s">
        <v>184</v>
      </c>
      <c r="B32" s="47">
        <f>B26</f>
        <v>1.0389999999999999</v>
      </c>
      <c r="E32" s="3" t="s">
        <v>184</v>
      </c>
      <c r="F32" s="48">
        <v>0.34599999999999997</v>
      </c>
      <c r="H32" s="4">
        <f t="shared" ca="1" si="2"/>
        <v>-0.10076976575253693</v>
      </c>
      <c r="I32" s="21"/>
      <c r="J32" s="21"/>
      <c r="K32" s="21"/>
      <c r="M32" s="5">
        <v>42430</v>
      </c>
      <c r="N32" s="16" t="s">
        <v>1440</v>
      </c>
      <c r="O32" s="16" t="s">
        <v>1441</v>
      </c>
      <c r="P32" s="49">
        <v>1.4610000000000001</v>
      </c>
      <c r="Q32" s="116">
        <f>RTD("wdf.rtq",,N32,"PctChg")</f>
        <v>-2.16</v>
      </c>
      <c r="R32" s="21"/>
      <c r="S32" s="21"/>
    </row>
    <row r="33" spans="1:19">
      <c r="M33" s="5">
        <v>42430</v>
      </c>
      <c r="N33" s="16" t="s">
        <v>2085</v>
      </c>
      <c r="O33" s="16" t="s">
        <v>2086</v>
      </c>
      <c r="P33" s="49">
        <v>1.258</v>
      </c>
      <c r="Q33" s="116">
        <f>RTD("wdf.rtq",,N33,"PctChg")</f>
        <v>-1.0900000000000001</v>
      </c>
      <c r="R33" s="21"/>
      <c r="S33" s="21"/>
    </row>
    <row r="34" spans="1:19">
      <c r="M34" s="5">
        <v>42430</v>
      </c>
      <c r="N34" s="16" t="s">
        <v>2107</v>
      </c>
      <c r="O34" s="16" t="s">
        <v>2108</v>
      </c>
      <c r="P34" s="49">
        <v>1.159</v>
      </c>
      <c r="Q34" s="116">
        <f>RTD("wdf.rtq",,N34,"PctChg")</f>
        <v>-0.89</v>
      </c>
      <c r="R34" s="21"/>
      <c r="S34" s="21"/>
    </row>
    <row r="35" spans="1:19">
      <c r="M35" s="5">
        <v>42430</v>
      </c>
      <c r="N35" s="16" t="s">
        <v>2427</v>
      </c>
      <c r="O35" s="16" t="s">
        <v>2428</v>
      </c>
      <c r="P35" s="49">
        <v>9.3469999999999995</v>
      </c>
      <c r="Q35" s="116">
        <f>RTD("wdf.rtq",,N35,"PctChg")</f>
        <v>-1.79</v>
      </c>
      <c r="R35" s="21"/>
      <c r="S35" s="21"/>
    </row>
    <row r="36" spans="1:19">
      <c r="M36" s="5">
        <v>42430</v>
      </c>
      <c r="N36" s="16" t="s">
        <v>2429</v>
      </c>
      <c r="O36" s="16" t="s">
        <v>2430</v>
      </c>
      <c r="P36" s="49">
        <v>1.1479999999999999</v>
      </c>
      <c r="Q36" s="116">
        <f>RTD("wdf.rtq",,N36,"PctChg")</f>
        <v>0.4</v>
      </c>
      <c r="R36" s="21"/>
      <c r="S36" s="21"/>
    </row>
    <row r="37" spans="1:19">
      <c r="A37" s="109" t="s">
        <v>265</v>
      </c>
      <c r="M37" s="5">
        <v>42430</v>
      </c>
      <c r="N37" s="16" t="s">
        <v>2431</v>
      </c>
      <c r="O37" s="16" t="s">
        <v>2432</v>
      </c>
      <c r="P37" s="49">
        <v>0.995</v>
      </c>
      <c r="Q37" s="116">
        <f>RTD("wdf.rtq",,N37,"PctChg")</f>
        <v>-0.84000000000000008</v>
      </c>
      <c r="R37" s="21"/>
      <c r="S37" s="21"/>
    </row>
    <row r="38" spans="1:19">
      <c r="M38" s="5">
        <v>42430</v>
      </c>
      <c r="N38" s="16" t="s">
        <v>2433</v>
      </c>
      <c r="O38" s="16" t="s">
        <v>2434</v>
      </c>
      <c r="P38" s="49">
        <v>1.131</v>
      </c>
      <c r="Q38" s="116">
        <f>RTD("wdf.rtq",,N38,"PctChg")</f>
        <v>-2.3800000000000003</v>
      </c>
      <c r="R38" s="21"/>
      <c r="S38" s="21"/>
    </row>
    <row r="39" spans="1:19">
      <c r="M39" s="5">
        <v>42430</v>
      </c>
      <c r="N39" s="16" t="s">
        <v>2435</v>
      </c>
      <c r="O39" s="16" t="s">
        <v>2436</v>
      </c>
      <c r="P39" s="49">
        <v>1.659</v>
      </c>
      <c r="Q39" s="116">
        <f>RTD("wdf.rtq",,N39,"PctChg")</f>
        <v>0.12000000000000001</v>
      </c>
      <c r="R39" s="21"/>
      <c r="S39" s="21"/>
    </row>
    <row r="40" spans="1:19">
      <c r="M40" s="5">
        <v>42430</v>
      </c>
      <c r="N40" s="16" t="s">
        <v>2437</v>
      </c>
      <c r="O40" s="16" t="s">
        <v>2438</v>
      </c>
      <c r="P40" s="49">
        <v>1.542</v>
      </c>
      <c r="Q40" s="116">
        <f>RTD("wdf.rtq",,N40,"PctChg")</f>
        <v>-1.32</v>
      </c>
      <c r="R40" s="21"/>
      <c r="S40" s="21"/>
    </row>
    <row r="41" spans="1:19">
      <c r="M41" s="5">
        <v>42430</v>
      </c>
      <c r="N41" s="16" t="s">
        <v>2439</v>
      </c>
      <c r="O41" s="16" t="s">
        <v>2440</v>
      </c>
      <c r="P41" s="49">
        <v>1.3560000000000001</v>
      </c>
      <c r="Q41" s="116">
        <f>RTD("wdf.rtq",,N41,"PctChg")</f>
        <v>0.33</v>
      </c>
      <c r="R41" s="21"/>
      <c r="S41" s="21"/>
    </row>
    <row r="42" spans="1:19">
      <c r="M42" s="5">
        <v>42430</v>
      </c>
      <c r="N42" s="16" t="s">
        <v>2441</v>
      </c>
      <c r="O42" s="16" t="s">
        <v>2442</v>
      </c>
      <c r="P42" s="49">
        <v>1.365</v>
      </c>
      <c r="Q42" s="116">
        <f>RTD("wdf.rtq",,N42,"PctChg")</f>
        <v>-1.9800000000000002</v>
      </c>
      <c r="R42" s="21"/>
      <c r="S42" s="21"/>
    </row>
    <row r="43" spans="1:19">
      <c r="M43" s="5">
        <v>42430</v>
      </c>
      <c r="N43" s="16" t="s">
        <v>2443</v>
      </c>
      <c r="O43" s="16" t="s">
        <v>2444</v>
      </c>
      <c r="P43" s="49">
        <v>3.165</v>
      </c>
      <c r="Q43" s="116">
        <f>RTD("wdf.rtq",,N43,"PctChg")</f>
        <v>-0.68</v>
      </c>
      <c r="R43" s="21"/>
      <c r="S43" s="21"/>
    </row>
    <row r="44" spans="1:19">
      <c r="M44" s="5">
        <v>42430</v>
      </c>
      <c r="N44" s="16" t="s">
        <v>2445</v>
      </c>
      <c r="O44" s="16" t="s">
        <v>2446</v>
      </c>
      <c r="P44" s="49">
        <v>1.718</v>
      </c>
      <c r="Q44" s="116">
        <f>RTD("wdf.rtq",,N44,"PctChg")</f>
        <v>-1.7500000000000002</v>
      </c>
      <c r="R44" s="21"/>
      <c r="S44" s="21"/>
    </row>
    <row r="45" spans="1:19">
      <c r="M45" s="5">
        <v>42430</v>
      </c>
      <c r="N45" s="16" t="s">
        <v>2447</v>
      </c>
      <c r="O45" s="16" t="s">
        <v>2448</v>
      </c>
      <c r="P45" s="49">
        <v>5.125</v>
      </c>
      <c r="Q45" s="116">
        <f>RTD("wdf.rtq",,N45,"PctChg")</f>
        <v>-6.8900000000000006</v>
      </c>
      <c r="R45" s="21"/>
      <c r="S45" s="21"/>
    </row>
    <row r="46" spans="1:19">
      <c r="M46" s="5">
        <v>42430</v>
      </c>
      <c r="N46" s="16" t="s">
        <v>2449</v>
      </c>
      <c r="O46" s="16" t="s">
        <v>2450</v>
      </c>
      <c r="P46" s="49">
        <v>1.7070000000000001</v>
      </c>
      <c r="Q46" s="116">
        <f>RTD("wdf.rtq",,N46,"PctChg")</f>
        <v>-1.4000000000000001</v>
      </c>
      <c r="R46" s="21"/>
      <c r="S46" s="21"/>
    </row>
    <row r="47" spans="1:19">
      <c r="M47" s="5">
        <v>42430</v>
      </c>
      <c r="N47" s="16" t="s">
        <v>2451</v>
      </c>
      <c r="O47" s="16" t="s">
        <v>2452</v>
      </c>
      <c r="P47" s="49">
        <v>0.35099999999999998</v>
      </c>
      <c r="Q47" s="116">
        <f>RTD("wdf.rtq",,N47,"PctChg")</f>
        <v>-0.58000000000000007</v>
      </c>
      <c r="R47" s="21"/>
      <c r="S47" s="21"/>
    </row>
    <row r="48" spans="1:19">
      <c r="M48" s="5">
        <v>42430</v>
      </c>
      <c r="N48" s="16" t="s">
        <v>938</v>
      </c>
      <c r="O48" s="16" t="s">
        <v>939</v>
      </c>
      <c r="P48" s="49">
        <v>0.65100000000000002</v>
      </c>
      <c r="Q48" s="116">
        <f>RTD("wdf.rtq",,N48,"PctChg")</f>
        <v>-3.1300000000000003</v>
      </c>
      <c r="R48" s="21"/>
      <c r="S48" s="21"/>
    </row>
    <row r="49" spans="13:19">
      <c r="M49" s="5">
        <v>42430</v>
      </c>
      <c r="N49" s="16" t="s">
        <v>2453</v>
      </c>
      <c r="O49" s="16" t="s">
        <v>2454</v>
      </c>
      <c r="P49" s="49">
        <v>3.0569999999999999</v>
      </c>
      <c r="Q49" s="116">
        <f>RTD("wdf.rtq",,N49,"PctChg")</f>
        <v>0</v>
      </c>
      <c r="R49" s="21"/>
      <c r="S49" s="21"/>
    </row>
    <row r="50" spans="13:19">
      <c r="M50" s="5">
        <v>42430</v>
      </c>
      <c r="N50" s="16" t="s">
        <v>2455</v>
      </c>
      <c r="O50" s="16" t="s">
        <v>2456</v>
      </c>
      <c r="P50" s="49">
        <v>0.60399999999999998</v>
      </c>
      <c r="Q50" s="116">
        <f>RTD("wdf.rtq",,N50,"PctChg")</f>
        <v>-1.08</v>
      </c>
      <c r="R50" s="21"/>
      <c r="S50" s="21"/>
    </row>
    <row r="51" spans="13:19">
      <c r="M51" s="5">
        <v>42430</v>
      </c>
      <c r="N51" s="16" t="s">
        <v>946</v>
      </c>
      <c r="O51" s="16" t="s">
        <v>947</v>
      </c>
      <c r="P51" s="49">
        <v>2.5089999999999999</v>
      </c>
      <c r="Q51" s="116">
        <f>RTD("wdf.rtq",,N51,"PctChg")</f>
        <v>-2.0200000000000005</v>
      </c>
      <c r="R51" s="21"/>
      <c r="S51" s="21"/>
    </row>
    <row r="52" spans="13:19">
      <c r="M52" s="5">
        <v>42430</v>
      </c>
      <c r="N52" s="16" t="s">
        <v>2457</v>
      </c>
      <c r="O52" s="16" t="s">
        <v>2458</v>
      </c>
      <c r="P52" s="49">
        <v>0.91900000000000004</v>
      </c>
      <c r="Q52" s="116">
        <f>RTD("wdf.rtq",,N52,"PctChg")</f>
        <v>-0.82000000000000006</v>
      </c>
      <c r="R52" s="21"/>
      <c r="S52" s="21"/>
    </row>
    <row r="53" spans="13:19">
      <c r="M53" s="5">
        <v>42430</v>
      </c>
      <c r="N53" s="16" t="s">
        <v>2459</v>
      </c>
      <c r="O53" s="16" t="s">
        <v>2460</v>
      </c>
      <c r="P53" s="49">
        <v>0.56799999999999995</v>
      </c>
      <c r="Q53" s="116">
        <f>RTD("wdf.rtq",,N53,"PctChg")</f>
        <v>0.64</v>
      </c>
      <c r="R53" s="21"/>
      <c r="S53" s="21"/>
    </row>
    <row r="54" spans="13:19">
      <c r="M54" s="5">
        <v>42430</v>
      </c>
      <c r="N54" s="16" t="s">
        <v>2461</v>
      </c>
      <c r="O54" s="16" t="s">
        <v>2462</v>
      </c>
      <c r="P54" s="49">
        <v>0.748</v>
      </c>
      <c r="Q54" s="116">
        <f>RTD("wdf.rtq",,N54,"PctChg")</f>
        <v>-1.55</v>
      </c>
      <c r="R54" s="21"/>
      <c r="S54" s="21"/>
    </row>
    <row r="55" spans="13:19">
      <c r="M55" s="5">
        <v>42430</v>
      </c>
      <c r="N55" s="16" t="s">
        <v>1104</v>
      </c>
      <c r="O55" s="16" t="s">
        <v>1105</v>
      </c>
      <c r="P55" s="49">
        <v>0.52</v>
      </c>
      <c r="Q55" s="116">
        <f>RTD("wdf.rtq",,N55,"PctChg")</f>
        <v>0</v>
      </c>
      <c r="R55" s="21"/>
      <c r="S55" s="21"/>
    </row>
    <row r="56" spans="13:19">
      <c r="M56" s="5">
        <v>42430</v>
      </c>
      <c r="N56" s="16" t="s">
        <v>2463</v>
      </c>
      <c r="O56" s="16" t="s">
        <v>2464</v>
      </c>
      <c r="P56" s="49">
        <v>0.83099999999999996</v>
      </c>
      <c r="Q56" s="116">
        <f>RTD("wdf.rtq",,N56,"PctChg")</f>
        <v>0.79</v>
      </c>
      <c r="R56" s="21"/>
      <c r="S56" s="21"/>
    </row>
    <row r="57" spans="13:19">
      <c r="M57" s="5">
        <v>42430</v>
      </c>
      <c r="N57" s="16" t="s">
        <v>2465</v>
      </c>
      <c r="O57" s="16" t="s">
        <v>2466</v>
      </c>
      <c r="P57" s="49">
        <v>2.254</v>
      </c>
      <c r="Q57" s="116">
        <f>RTD("wdf.rtq",,N57,"PctChg")</f>
        <v>-1.18</v>
      </c>
      <c r="R57" s="21"/>
      <c r="S57" s="21"/>
    </row>
    <row r="58" spans="13:19">
      <c r="M58" s="5"/>
      <c r="N58" s="16"/>
      <c r="O58" s="16"/>
      <c r="P58" s="49"/>
      <c r="Q58" s="116"/>
      <c r="R58" s="21"/>
      <c r="S58" s="21"/>
    </row>
    <row r="59" spans="13:19">
      <c r="M59" s="5"/>
      <c r="N59" s="16"/>
      <c r="O59" s="16"/>
      <c r="P59" s="49"/>
      <c r="Q59" s="116"/>
      <c r="R59" s="21"/>
      <c r="S59" s="21"/>
    </row>
    <row r="60" spans="13:19">
      <c r="M60" s="5"/>
      <c r="N60" s="16"/>
      <c r="O60" s="16"/>
      <c r="P60" s="49"/>
      <c r="Q60" s="116"/>
      <c r="R60" s="21"/>
      <c r="S60" s="21"/>
    </row>
    <row r="61" spans="13:19">
      <c r="M61" s="5"/>
      <c r="N61" s="16"/>
      <c r="O61" s="16"/>
      <c r="P61" s="49"/>
      <c r="Q61" s="116"/>
      <c r="R61" s="21"/>
      <c r="S61" s="21"/>
    </row>
    <row r="62" spans="13:19">
      <c r="O62" s="21"/>
      <c r="P62" s="21"/>
      <c r="Q62" s="21"/>
      <c r="R62" s="21"/>
      <c r="S62" s="21"/>
    </row>
    <row r="63" spans="13:19">
      <c r="M63" s="5"/>
      <c r="N63" s="16"/>
      <c r="O63" s="16"/>
      <c r="P63" s="49"/>
      <c r="Q63" s="22"/>
    </row>
    <row r="64" spans="13:19">
      <c r="M64" s="5"/>
      <c r="N64" s="16"/>
      <c r="O64" s="16"/>
      <c r="P64" s="49"/>
      <c r="Q64" s="22"/>
    </row>
    <row r="65" spans="13:17">
      <c r="M65" s="5"/>
      <c r="N65" s="16"/>
      <c r="O65" s="16"/>
      <c r="P65" s="49"/>
      <c r="Q65" s="22"/>
    </row>
    <row r="66" spans="13:17">
      <c r="M66" s="5"/>
      <c r="N66" s="16"/>
      <c r="O66" s="16"/>
      <c r="P66" s="49"/>
      <c r="Q66" s="22"/>
    </row>
    <row r="67" spans="13:17">
      <c r="M67" s="5"/>
      <c r="N67" s="16"/>
      <c r="O67" s="16"/>
      <c r="P67" s="49"/>
      <c r="Q67" s="22"/>
    </row>
    <row r="68" spans="13:17">
      <c r="M68" s="5"/>
      <c r="N68" s="16"/>
      <c r="O68" s="16"/>
      <c r="P68" s="49"/>
      <c r="Q68" s="22"/>
    </row>
    <row r="69" spans="13:17">
      <c r="M69" s="5"/>
      <c r="N69" s="16"/>
      <c r="O69" s="16"/>
      <c r="P69" s="49"/>
      <c r="Q69" s="22"/>
    </row>
    <row r="70" spans="13:17">
      <c r="M70" s="5"/>
      <c r="N70" s="16"/>
      <c r="O70" s="16"/>
      <c r="P70" s="49"/>
      <c r="Q70" s="22"/>
    </row>
    <row r="71" spans="13:17">
      <c r="M71" s="5"/>
      <c r="N71" s="16"/>
      <c r="O71" s="16"/>
      <c r="P71" s="49"/>
      <c r="Q71" s="22"/>
    </row>
    <row r="72" spans="13:17">
      <c r="M72" s="5"/>
      <c r="N72" s="16"/>
      <c r="O72" s="16"/>
      <c r="P72" s="49"/>
      <c r="Q72" s="22"/>
    </row>
    <row r="73" spans="13:17">
      <c r="M73" s="5"/>
      <c r="N73" s="16"/>
      <c r="O73" s="16"/>
      <c r="P73" s="49"/>
      <c r="Q73" s="22"/>
    </row>
    <row r="74" spans="13:17">
      <c r="M74" s="5"/>
      <c r="N74" s="16"/>
      <c r="O74" s="16"/>
      <c r="P74" s="49"/>
      <c r="Q74" s="22"/>
    </row>
    <row r="75" spans="13:17">
      <c r="M75" s="5"/>
      <c r="N75" s="16"/>
      <c r="O75" s="16"/>
      <c r="P75" s="49"/>
      <c r="Q75" s="22"/>
    </row>
    <row r="76" spans="13:17">
      <c r="M76" s="5"/>
      <c r="N76" s="16"/>
      <c r="O76" s="16"/>
      <c r="P76" s="49"/>
      <c r="Q76" s="22"/>
    </row>
    <row r="77" spans="13:17">
      <c r="M77" s="5"/>
      <c r="N77" s="16"/>
      <c r="O77" s="16"/>
      <c r="P77" s="49"/>
      <c r="Q77" s="22"/>
    </row>
    <row r="78" spans="13:17">
      <c r="M78" s="5"/>
      <c r="N78" s="16"/>
      <c r="O78" s="16"/>
      <c r="P78" s="49"/>
      <c r="Q78" s="22"/>
    </row>
    <row r="79" spans="13:17">
      <c r="M79" s="5"/>
      <c r="N79" s="16"/>
      <c r="O79" s="16"/>
      <c r="P79" s="49"/>
      <c r="Q79" s="22"/>
    </row>
    <row r="80" spans="13:17">
      <c r="M80" s="5"/>
      <c r="N80" s="16"/>
      <c r="O80" s="16"/>
      <c r="P80" s="49"/>
      <c r="Q80" s="22"/>
    </row>
    <row r="81" spans="13:17">
      <c r="M81" s="5"/>
      <c r="N81" s="16"/>
      <c r="O81" s="16"/>
      <c r="P81" s="49"/>
      <c r="Q81" s="22"/>
    </row>
    <row r="82" spans="13:17">
      <c r="M82" s="5"/>
      <c r="N82" s="16"/>
      <c r="O82" s="16"/>
      <c r="P82" s="49"/>
      <c r="Q82" s="22"/>
    </row>
    <row r="83" spans="13:17">
      <c r="M83" s="5"/>
      <c r="N83" s="16"/>
      <c r="O83" s="16"/>
      <c r="P83" s="49"/>
      <c r="Q83" s="22"/>
    </row>
    <row r="84" spans="13:17">
      <c r="M84" s="5"/>
      <c r="N84" s="16"/>
      <c r="O84" s="16"/>
      <c r="P84" s="49"/>
      <c r="Q84" s="22"/>
    </row>
    <row r="85" spans="13:17">
      <c r="M85" s="5"/>
      <c r="N85" s="16"/>
      <c r="O85" s="16"/>
      <c r="P85" s="49"/>
      <c r="Q85" s="22"/>
    </row>
    <row r="86" spans="13:17">
      <c r="M86" s="5"/>
      <c r="N86" s="16"/>
      <c r="O86" s="16"/>
      <c r="P86" s="49"/>
      <c r="Q86" s="22"/>
    </row>
    <row r="87" spans="13:17">
      <c r="M87" s="5"/>
      <c r="N87" s="16"/>
      <c r="O87" s="16"/>
      <c r="P87" s="49"/>
      <c r="Q87" s="22"/>
    </row>
    <row r="88" spans="13:17">
      <c r="M88" s="5"/>
      <c r="N88" s="16"/>
      <c r="O88" s="16"/>
      <c r="P88" s="49"/>
      <c r="Q88" s="22"/>
    </row>
    <row r="89" spans="13:17">
      <c r="M89" s="5"/>
      <c r="N89" s="16"/>
      <c r="O89" s="16"/>
      <c r="P89" s="49"/>
      <c r="Q89" s="22"/>
    </row>
    <row r="90" spans="13:17">
      <c r="M90" s="5"/>
      <c r="N90" s="16"/>
      <c r="O90" s="16"/>
      <c r="P90" s="49"/>
      <c r="Q90" s="22"/>
    </row>
    <row r="91" spans="13:17">
      <c r="M91" s="5"/>
      <c r="N91" s="16"/>
      <c r="O91" s="16"/>
      <c r="P91" s="49"/>
      <c r="Q91" s="22"/>
    </row>
    <row r="92" spans="13:17">
      <c r="M92" s="5"/>
      <c r="N92" s="16"/>
      <c r="O92" s="16"/>
      <c r="P92" s="49"/>
      <c r="Q92" s="22"/>
    </row>
    <row r="93" spans="13:17">
      <c r="M93" s="5"/>
      <c r="N93" s="16"/>
      <c r="O93" s="16"/>
      <c r="P93" s="49"/>
      <c r="Q93" s="22"/>
    </row>
    <row r="94" spans="13:17">
      <c r="M94" s="5"/>
      <c r="N94" s="16"/>
      <c r="O94" s="16"/>
      <c r="P94" s="49"/>
      <c r="Q94" s="22"/>
    </row>
    <row r="95" spans="13:17">
      <c r="M95" s="5"/>
      <c r="N95" s="16"/>
      <c r="O95" s="16"/>
      <c r="P95" s="49"/>
      <c r="Q95" s="22"/>
    </row>
    <row r="96" spans="13:17">
      <c r="M96" s="5"/>
      <c r="N96" s="16"/>
      <c r="O96" s="16"/>
      <c r="P96" s="49"/>
      <c r="Q96" s="22"/>
    </row>
    <row r="97" spans="13:17">
      <c r="M97" s="5"/>
      <c r="N97" s="16"/>
      <c r="O97" s="16"/>
      <c r="P97" s="49"/>
      <c r="Q97" s="22"/>
    </row>
    <row r="98" spans="13:17">
      <c r="M98" s="5"/>
      <c r="N98" s="16"/>
      <c r="O98" s="16"/>
      <c r="P98" s="49"/>
      <c r="Q98" s="22"/>
    </row>
    <row r="99" spans="13:17">
      <c r="M99" s="5"/>
      <c r="N99" s="16"/>
      <c r="O99" s="16"/>
      <c r="P99" s="49"/>
      <c r="Q99" s="22"/>
    </row>
    <row r="100" spans="13:17">
      <c r="M100" s="5"/>
      <c r="N100" s="16"/>
      <c r="O100" s="16"/>
      <c r="P100" s="49"/>
      <c r="Q100" s="22"/>
    </row>
    <row r="101" spans="13:17">
      <c r="M101" s="5"/>
      <c r="N101" s="16"/>
      <c r="O101" s="16"/>
      <c r="P101" s="49"/>
      <c r="Q101" s="22"/>
    </row>
    <row r="102" spans="13:17">
      <c r="M102" s="5"/>
      <c r="N102" s="16"/>
      <c r="O102" s="16"/>
      <c r="P102" s="49"/>
      <c r="Q102" s="22"/>
    </row>
    <row r="103" spans="13:17">
      <c r="M103" s="5"/>
      <c r="N103" s="16"/>
      <c r="O103" s="16"/>
      <c r="P103" s="49"/>
      <c r="Q103" s="22"/>
    </row>
    <row r="104" spans="13:17">
      <c r="M104" s="5"/>
      <c r="N104" s="16"/>
      <c r="O104" s="16"/>
      <c r="P104" s="49"/>
      <c r="Q104" s="22"/>
    </row>
    <row r="105" spans="13:17">
      <c r="M105" s="5"/>
      <c r="N105" s="16"/>
      <c r="O105" s="16"/>
      <c r="P105" s="49"/>
      <c r="Q105" s="22"/>
    </row>
    <row r="106" spans="13:17">
      <c r="M106" s="5"/>
      <c r="N106" s="16"/>
      <c r="O106" s="16"/>
      <c r="P106" s="49"/>
      <c r="Q106" s="22"/>
    </row>
    <row r="107" spans="13:17">
      <c r="M107" s="5"/>
      <c r="N107" s="16"/>
      <c r="O107" s="16"/>
      <c r="P107" s="49"/>
      <c r="Q107" s="22"/>
    </row>
    <row r="108" spans="13:17">
      <c r="M108" s="5"/>
      <c r="N108" s="16"/>
      <c r="O108" s="16"/>
      <c r="P108" s="49"/>
      <c r="Q108" s="22"/>
    </row>
    <row r="109" spans="13:17">
      <c r="M109" s="5"/>
      <c r="N109" s="16"/>
      <c r="O109" s="16"/>
      <c r="P109" s="49"/>
      <c r="Q109" s="22"/>
    </row>
    <row r="110" spans="13:17">
      <c r="M110" s="5"/>
      <c r="N110" s="16"/>
      <c r="O110" s="16"/>
      <c r="P110" s="49"/>
      <c r="Q110" s="22"/>
    </row>
    <row r="111" spans="13:17">
      <c r="M111" s="5"/>
      <c r="N111" s="16"/>
      <c r="O111" s="16"/>
      <c r="P111" s="49"/>
      <c r="Q111" s="22"/>
    </row>
  </sheetData>
  <phoneticPr fontId="1" type="noConversion"/>
  <conditionalFormatting sqref="M2:M4">
    <cfRule type="cellIs" dxfId="55" priority="1" operator="lessThan">
      <formula>-0.01</formula>
    </cfRule>
    <cfRule type="cellIs" dxfId="54" priority="2" operator="greaterThan">
      <formula>0.01</formula>
    </cfRule>
  </conditionalFormatting>
  <hyperlinks>
    <hyperlink ref="A37" location="持仓!A1" display="返回持仓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9"/>
  <dimension ref="A1:S111"/>
  <sheetViews>
    <sheetView workbookViewId="0">
      <selection activeCell="F38" sqref="F38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375" style="3" bestFit="1" customWidth="1"/>
    <col min="6" max="6" width="9.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7.2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9" style="3" bestFit="1" customWidth="1"/>
    <col min="17" max="17" width="8.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14" t="s">
        <v>46</v>
      </c>
      <c r="B2" s="14" t="s">
        <v>47</v>
      </c>
      <c r="C2" s="42">
        <f>RTD("wdf.rtq",,A2,"Rt_Price")</f>
        <v>1.105</v>
      </c>
      <c r="D2" s="11">
        <f>RTD("wdf.rtq",,A2,"PctChg")/100</f>
        <v>5.5000000000000005E-3</v>
      </c>
      <c r="E2" s="15">
        <f ca="1">[1]!f_unit_floortrading(A2,TODAY())/100000000</f>
        <v>7.4053989299999996</v>
      </c>
      <c r="F2" s="41">
        <f ca="1">[1]!f_unit_floortrading(A2,TODAY())/10000-[1]!f_unit_floortrading(A2,TODAY()-1)/10000</f>
        <v>5405.2508999999991</v>
      </c>
      <c r="G2" s="12">
        <f>RTD("wdf.rtq",,A2,"Volume")/10000</f>
        <v>5747.9805999999999</v>
      </c>
      <c r="H2" s="10" t="s">
        <v>123</v>
      </c>
      <c r="I2" s="14" t="s">
        <v>98</v>
      </c>
      <c r="J2" s="14">
        <f>RTD("wdf.rtq",,H2,"Rt_Price")</f>
        <v>1.234</v>
      </c>
      <c r="K2" s="11">
        <f>RTD("wdf.rtq",,H2,"PctChg")/100</f>
        <v>-2.9900000000000003E-2</v>
      </c>
      <c r="L2" s="12">
        <f>RTD("wdf.rtq",,H2,"Volume")/10000</f>
        <v>11782.7256</v>
      </c>
      <c r="M2" s="11">
        <f ca="1">(C2+J2)/S2/2-1</f>
        <v>4.2796921810868138E-3</v>
      </c>
      <c r="N2" s="11">
        <f>RTD("wdf.rtq",,Q2,"PctChg")/100</f>
        <v>-6.9000000000000008E-3</v>
      </c>
      <c r="O2" s="14" t="str">
        <f>[1]!f_info_smfcode(H2)</f>
        <v>160221.OF</v>
      </c>
      <c r="P2" s="13">
        <f ca="1">VLOOKUP(O2,净值更新!A:B,2)</f>
        <v>1.1721999999999999</v>
      </c>
      <c r="Q2" s="13" t="str">
        <f>[1]!f_info_trackindexcode(O2)</f>
        <v>399395.SZ</v>
      </c>
      <c r="R2" s="11">
        <v>0.95</v>
      </c>
      <c r="S2" s="13">
        <f ca="1">P2*(1+N2*R2)</f>
        <v>1.164516229</v>
      </c>
    </row>
    <row r="3" spans="1:19">
      <c r="A3" s="14" t="s">
        <v>18</v>
      </c>
      <c r="B3" s="14" t="s">
        <v>19</v>
      </c>
      <c r="C3" s="42">
        <f>RTD("wdf.rtq",,A3,"Rt_Price")</f>
        <v>1.0409999999999999</v>
      </c>
      <c r="D3" s="11">
        <f>RTD("wdf.rtq",,A3,"PctChg")/100</f>
        <v>5.8000000000000005E-3</v>
      </c>
      <c r="E3" s="15">
        <f ca="1">[1]!f_unit_floortrading(A3,TODAY())/100000000</f>
        <v>0.91844510000000001</v>
      </c>
      <c r="F3" s="41">
        <f ca="1">[1]!f_unit_floortrading(A3,TODAY())/10000-[1]!f_unit_floortrading(A3,TODAY()-1)/10000</f>
        <v>4.8112999999993917</v>
      </c>
      <c r="G3" s="12">
        <f>RTD("wdf.rtq",,A3,"Volume")/10000</f>
        <v>146.07050000000001</v>
      </c>
      <c r="H3" s="10" t="s">
        <v>118</v>
      </c>
      <c r="I3" s="14" t="s">
        <v>89</v>
      </c>
      <c r="J3" s="14">
        <f>RTD("wdf.rtq",,H3,"Rt_Price")</f>
        <v>1.081</v>
      </c>
      <c r="K3" s="11">
        <f>RTD("wdf.rtq",,H3,"PctChg")/100</f>
        <v>-2.0799999999999999E-2</v>
      </c>
      <c r="L3" s="12">
        <f>RTD("wdf.rtq",,H3,"Volume")/10000</f>
        <v>603.5145</v>
      </c>
      <c r="M3" s="11">
        <f t="shared" ref="M3" ca="1" si="0">(C3+J3)/S3/2-1</f>
        <v>5.1849828849968027E-3</v>
      </c>
      <c r="N3" s="11">
        <f>RTD("wdf.rtq",,Q3,"PctChg")/100</f>
        <v>-7.4000000000000003E-3</v>
      </c>
      <c r="O3" s="14" t="str">
        <f>[1]!f_info_smfcode(H3)</f>
        <v>165520.OF</v>
      </c>
      <c r="P3" s="13">
        <f ca="1">VLOOKUP(O3,净值更新!A:B,2)</f>
        <v>1.0629999999999999</v>
      </c>
      <c r="Q3" s="13" t="str">
        <f>[1]!f_info_trackindexcode(O3)</f>
        <v>000823.SH</v>
      </c>
      <c r="R3" s="11">
        <v>0.95</v>
      </c>
      <c r="S3" s="13">
        <f ca="1">P3*(1+N3*R3)</f>
        <v>1.0555271099999999</v>
      </c>
    </row>
    <row r="4" spans="1:19">
      <c r="A4" s="14" t="s">
        <v>524</v>
      </c>
      <c r="B4" s="14" t="s">
        <v>1598</v>
      </c>
      <c r="C4" s="42">
        <f>RTD("wdf.rtq",,A4,"Rt_Price")</f>
        <v>1.0389999999999999</v>
      </c>
      <c r="D4" s="11">
        <f>RTD("wdf.rtq",,A4,"PctChg")/100</f>
        <v>3.9000000000000003E-3</v>
      </c>
      <c r="E4" s="15">
        <f ca="1">[1]!f_unit_floortrading(A4,TODAY())/100000000</f>
        <v>1.41661923</v>
      </c>
      <c r="F4" s="41">
        <f ca="1">[1]!f_unit_floortrading(A4,TODAY())/10000-[1]!f_unit_floortrading(A4,TODAY()-1)/10000</f>
        <v>39.898600000000442</v>
      </c>
      <c r="G4" s="12">
        <f>RTD("wdf.rtq",,A4,"Volume")/10000</f>
        <v>6.58</v>
      </c>
      <c r="H4" s="10" t="s">
        <v>525</v>
      </c>
      <c r="I4" s="14" t="s">
        <v>1599</v>
      </c>
      <c r="J4" s="14">
        <f>RTD("wdf.rtq",,H4,"Rt_Price")</f>
        <v>1.32</v>
      </c>
      <c r="K4" s="11">
        <f>RTD("wdf.rtq",,H4,"PctChg")/100</f>
        <v>-1.2E-2</v>
      </c>
      <c r="L4" s="12">
        <f>RTD("wdf.rtq",,H4,"Volume")/10000</f>
        <v>428.86959999999999</v>
      </c>
      <c r="M4" s="11">
        <f ca="1">(C4+J4)/S4/2-1</f>
        <v>-7.9528287836089229E-3</v>
      </c>
      <c r="N4" s="11">
        <f>RTD("wdf.rtq",,Q4,"PctChg")/100</f>
        <v>-6.2000000000000006E-3</v>
      </c>
      <c r="O4" s="14" t="str">
        <f>[1]!f_info_smfcode(H4)</f>
        <v>160620.OF</v>
      </c>
      <c r="P4" s="13">
        <f ca="1">VLOOKUP(O4,净值更新!A:B,2)</f>
        <v>1.196</v>
      </c>
      <c r="Q4" s="13" t="str">
        <f>[1]!f_info_trackindexcode(O4)</f>
        <v>000805.SH</v>
      </c>
      <c r="R4" s="11">
        <v>0.95</v>
      </c>
      <c r="S4" s="13">
        <f ca="1">P4*(1+N4*R4)</f>
        <v>1.1889555599999999</v>
      </c>
    </row>
    <row r="6" spans="1:19">
      <c r="M6" s="50"/>
      <c r="N6" s="51"/>
      <c r="O6" s="51"/>
      <c r="P6" s="51"/>
    </row>
    <row r="7" spans="1:19">
      <c r="A7" s="43" t="s">
        <v>201</v>
      </c>
      <c r="B7" s="44" t="s">
        <v>164</v>
      </c>
      <c r="C7" s="45" t="s">
        <v>175</v>
      </c>
      <c r="E7" s="43" t="str">
        <f>INDEX(H1:H4,MATCH(A7,A1:A4,FALSE))</f>
        <v>150197.SZ</v>
      </c>
      <c r="F7" s="44" t="s">
        <v>164</v>
      </c>
      <c r="G7" s="45" t="s">
        <v>175</v>
      </c>
      <c r="H7" s="21"/>
      <c r="J7" s="3" t="s">
        <v>70</v>
      </c>
      <c r="K7" s="46">
        <f ca="1">INDEX(S1:S4,MATCH(A7,A1:A4,FALSE))</f>
        <v>1.164516229</v>
      </c>
      <c r="L7" s="21"/>
      <c r="O7" s="21"/>
      <c r="P7" s="21"/>
      <c r="Q7" s="21"/>
      <c r="R7" s="21"/>
      <c r="S7" s="21"/>
    </row>
    <row r="8" spans="1:19">
      <c r="A8" s="23" t="s">
        <v>171</v>
      </c>
      <c r="B8" s="24">
        <f>RTD("wdf.rtq",,$A$7,"Ask_Price5")</f>
        <v>1.1100000000000001</v>
      </c>
      <c r="C8" s="25">
        <f>RTD("wdf.rtq",,$A$7,"ask_Volume5")/10000</f>
        <v>127.8</v>
      </c>
      <c r="E8" s="23" t="s">
        <v>171</v>
      </c>
      <c r="F8" s="24">
        <f>RTD("wdf.rtq",,$E$7,"Ask_Price5")</f>
        <v>1.2390000000000001</v>
      </c>
      <c r="G8" s="25">
        <f>RTD("wdf.rtq",,$E$7,"ask_Volume5")/10000</f>
        <v>4.37</v>
      </c>
      <c r="H8" s="4">
        <f ca="1">($B$18+F8)/2/$K$7-1</f>
        <v>6.8558692452538317E-3</v>
      </c>
      <c r="K8" s="21"/>
      <c r="L8" s="21"/>
      <c r="O8" s="21"/>
      <c r="P8" s="21"/>
      <c r="Q8" s="21"/>
      <c r="R8" s="21"/>
      <c r="S8" s="21"/>
    </row>
    <row r="9" spans="1:19">
      <c r="A9" s="26" t="s">
        <v>172</v>
      </c>
      <c r="B9" s="27">
        <f>RTD("wdf.rtq",,$A$7,"Ask_Price4")</f>
        <v>1.109</v>
      </c>
      <c r="C9" s="28">
        <f>RTD("wdf.rtq",,$A$7,"ask_Volume4")/10000</f>
        <v>9.4</v>
      </c>
      <c r="E9" s="26" t="s">
        <v>172</v>
      </c>
      <c r="F9" s="27">
        <f>RTD("wdf.rtq",,$E$7,"Ask_Price4")</f>
        <v>1.238</v>
      </c>
      <c r="G9" s="28">
        <f>RTD("wdf.rtq",,$E$7,"ask_Volume4")/10000</f>
        <v>0.7</v>
      </c>
      <c r="H9" s="4">
        <f t="shared" ref="H9:H18" ca="1" si="1">($B$18+F9)/2/$K$7-1</f>
        <v>6.4265064012261064E-3</v>
      </c>
      <c r="J9" s="3" t="s">
        <v>181</v>
      </c>
      <c r="K9" s="21"/>
      <c r="L9" s="21"/>
      <c r="O9" s="21"/>
      <c r="P9" s="21"/>
      <c r="Q9" s="21"/>
      <c r="R9" s="21"/>
      <c r="S9" s="21"/>
    </row>
    <row r="10" spans="1:19">
      <c r="A10" s="26" t="s">
        <v>165</v>
      </c>
      <c r="B10" s="27">
        <f>RTD("wdf.rtq",,$A$7,"Ask_Price3")</f>
        <v>1.1080000000000001</v>
      </c>
      <c r="C10" s="28">
        <f>RTD("wdf.rtq",,$A$7,"ask_Volume3")/10000</f>
        <v>31</v>
      </c>
      <c r="E10" s="26" t="s">
        <v>165</v>
      </c>
      <c r="F10" s="27">
        <f>RTD("wdf.rtq",,$E$7,"Ask_Price3")</f>
        <v>1.2370000000000001</v>
      </c>
      <c r="G10" s="28">
        <f>RTD("wdf.rtq",,$E$7,"ask_Volume3")/10000</f>
        <v>1.86</v>
      </c>
      <c r="H10" s="4">
        <f t="shared" ca="1" si="1"/>
        <v>5.9971435571981591E-3</v>
      </c>
      <c r="J10" s="21" t="s">
        <v>182</v>
      </c>
      <c r="K10" s="4">
        <f ca="1">(B12+F12)/2/$K$7-1</f>
        <v>5.1384178691424864E-3</v>
      </c>
      <c r="L10" s="21"/>
      <c r="O10" s="21"/>
      <c r="P10" s="21"/>
      <c r="Q10" s="21"/>
      <c r="R10" s="21"/>
      <c r="S10" s="21"/>
    </row>
    <row r="11" spans="1:19">
      <c r="A11" s="26" t="s">
        <v>166</v>
      </c>
      <c r="B11" s="27">
        <f>RTD("wdf.rtq",,$A$7,"Ask_Price2")</f>
        <v>1.107</v>
      </c>
      <c r="C11" s="28">
        <f>RTD("wdf.rtq",,$A$7,"ask_Volume2")/10000</f>
        <v>48.55</v>
      </c>
      <c r="E11" s="26" t="s">
        <v>166</v>
      </c>
      <c r="F11" s="27">
        <f>RTD("wdf.rtq",,$E$7,"Ask_Price2")</f>
        <v>1.236</v>
      </c>
      <c r="G11" s="28">
        <f>RTD("wdf.rtq",,$E$7,"ask_Volume2")/10000</f>
        <v>2.2000000000000002</v>
      </c>
      <c r="H11" s="4">
        <f t="shared" ca="1" si="1"/>
        <v>5.5677807131704338E-3</v>
      </c>
      <c r="J11" s="3" t="s">
        <v>183</v>
      </c>
      <c r="K11" s="4">
        <f ca="1">(B13+F13)/2/$K$7-1</f>
        <v>4.2796921810868138E-3</v>
      </c>
      <c r="L11" s="21"/>
      <c r="O11" s="21"/>
      <c r="P11" s="21"/>
      <c r="Q11" s="21"/>
      <c r="R11" s="21"/>
      <c r="S11" s="21"/>
    </row>
    <row r="12" spans="1:19">
      <c r="A12" s="29" t="s">
        <v>167</v>
      </c>
      <c r="B12" s="30">
        <f>RTD("wdf.rtq",,$A$7,"Ask_Price1")</f>
        <v>1.1060000000000001</v>
      </c>
      <c r="C12" s="31">
        <f>RTD("wdf.rtq",,$A$7,"ask_Volume1")/10000</f>
        <v>52.200099999999999</v>
      </c>
      <c r="E12" s="29" t="s">
        <v>167</v>
      </c>
      <c r="F12" s="30">
        <f>RTD("wdf.rtq",,$E$7,"Ask_Price1")</f>
        <v>1.2350000000000001</v>
      </c>
      <c r="G12" s="31">
        <f>RTD("wdf.rtq",,$E$7,"ask_Volume1")/10000</f>
        <v>1.5</v>
      </c>
      <c r="H12" s="4">
        <f t="shared" ca="1" si="1"/>
        <v>5.1384178691424864E-3</v>
      </c>
      <c r="I12" s="21"/>
      <c r="J12" s="3" t="s">
        <v>185</v>
      </c>
      <c r="K12" s="4">
        <f ca="1">(B12+F13)/2/K7-1</f>
        <v>4.7090550251145391E-3</v>
      </c>
      <c r="L12" s="21"/>
      <c r="O12" s="21"/>
      <c r="P12" s="21"/>
      <c r="Q12" s="21"/>
      <c r="R12" s="21"/>
      <c r="S12" s="21"/>
    </row>
    <row r="13" spans="1:19">
      <c r="A13" s="32" t="s">
        <v>168</v>
      </c>
      <c r="B13" s="33">
        <f>RTD("wdf.rtq",,$A$7,"bid_Price1")</f>
        <v>1.105</v>
      </c>
      <c r="C13" s="34">
        <f>RTD("wdf.rtq",,$A$7,"Bid_Volume1")/10000</f>
        <v>285.94490000000002</v>
      </c>
      <c r="E13" s="32" t="s">
        <v>168</v>
      </c>
      <c r="F13" s="33">
        <f>RTD("wdf.rtq",,$E$7,"bid_Price1")</f>
        <v>1.234</v>
      </c>
      <c r="G13" s="34">
        <f>RTD("wdf.rtq",,$E$7,"Bid_Volume1")/10000</f>
        <v>64.159400000000005</v>
      </c>
      <c r="H13" s="4">
        <f t="shared" ca="1" si="1"/>
        <v>4.7090550251145391E-3</v>
      </c>
      <c r="I13" s="21"/>
      <c r="J13" s="3" t="s">
        <v>186</v>
      </c>
      <c r="K13" s="4">
        <f ca="1">(B13+F12)/2/K7-1</f>
        <v>4.7090550251145391E-3</v>
      </c>
      <c r="L13" s="21"/>
      <c r="O13" s="21"/>
      <c r="P13" s="21"/>
      <c r="Q13" s="21"/>
      <c r="R13" s="21"/>
      <c r="S13" s="21"/>
    </row>
    <row r="14" spans="1:19">
      <c r="A14" s="35" t="s">
        <v>169</v>
      </c>
      <c r="B14" s="36">
        <f>RTD("wdf.rtq",,$A$7,"bid_Price2")</f>
        <v>1.1040000000000001</v>
      </c>
      <c r="C14" s="37">
        <f>RTD("wdf.rtq",,$A$7,"Bid_Volume2")/10000</f>
        <v>0.49</v>
      </c>
      <c r="E14" s="35" t="s">
        <v>169</v>
      </c>
      <c r="F14" s="36">
        <f>RTD("wdf.rtq",,$E$7,"bid_Price2")</f>
        <v>1.2330000000000001</v>
      </c>
      <c r="G14" s="37">
        <f>RTD("wdf.rtq",,$E$7,"Bid_Volume2")/10000</f>
        <v>34.880000000000003</v>
      </c>
      <c r="H14" s="4">
        <f t="shared" ca="1" si="1"/>
        <v>4.2796921810870359E-3</v>
      </c>
      <c r="I14" s="21"/>
      <c r="J14" s="21"/>
      <c r="K14" s="21"/>
      <c r="L14" s="21"/>
      <c r="O14" s="21"/>
      <c r="P14" s="21"/>
      <c r="Q14" s="21"/>
      <c r="R14" s="21"/>
      <c r="S14" s="21"/>
    </row>
    <row r="15" spans="1:19">
      <c r="A15" s="35" t="s">
        <v>170</v>
      </c>
      <c r="B15" s="36">
        <f>RTD("wdf.rtq",,$A$7,"bid_Price3")</f>
        <v>1.103</v>
      </c>
      <c r="C15" s="37">
        <f>RTD("wdf.rtq",,$A$7,"Bid_Volume3")/10000</f>
        <v>138.27000000000001</v>
      </c>
      <c r="E15" s="35" t="s">
        <v>170</v>
      </c>
      <c r="F15" s="36">
        <f>RTD("wdf.rtq",,$E$7,"bid_Price3")</f>
        <v>1.232</v>
      </c>
      <c r="G15" s="37">
        <f>RTD("wdf.rtq",,$E$7,"Bid_Volume3")/10000</f>
        <v>14.93</v>
      </c>
      <c r="H15" s="4">
        <f t="shared" ca="1" si="1"/>
        <v>3.8503293370590885E-3</v>
      </c>
      <c r="I15" s="21"/>
      <c r="J15" s="21"/>
      <c r="K15" s="21"/>
      <c r="L15" s="21"/>
      <c r="O15" s="21"/>
      <c r="P15" s="21"/>
      <c r="Q15" s="21"/>
      <c r="R15" s="21"/>
      <c r="S15" s="21"/>
    </row>
    <row r="16" spans="1:19">
      <c r="A16" s="35" t="s">
        <v>173</v>
      </c>
      <c r="B16" s="36">
        <f>RTD("wdf.rtq",,$A$7,"bid_Price4")</f>
        <v>1.1020000000000001</v>
      </c>
      <c r="C16" s="37">
        <f>RTD("wdf.rtq",,$A$7,"Bid_Volume4")/10000</f>
        <v>193.7174</v>
      </c>
      <c r="E16" s="35" t="s">
        <v>173</v>
      </c>
      <c r="F16" s="36">
        <f>RTD("wdf.rtq",,$E$7,"bid_Price4")</f>
        <v>1.2310000000000001</v>
      </c>
      <c r="G16" s="37">
        <f>RTD("wdf.rtq",,$E$7,"Bid_Volume4")/10000</f>
        <v>26.4284</v>
      </c>
      <c r="H16" s="4">
        <f t="shared" ca="1" si="1"/>
        <v>3.4209664930313632E-3</v>
      </c>
      <c r="I16" s="21"/>
      <c r="J16" s="21"/>
      <c r="K16" s="21"/>
      <c r="L16" s="21"/>
      <c r="O16" s="21"/>
      <c r="P16" s="21"/>
      <c r="Q16" s="21"/>
      <c r="R16" s="21"/>
      <c r="S16" s="21"/>
    </row>
    <row r="17" spans="1:19">
      <c r="A17" s="38" t="s">
        <v>174</v>
      </c>
      <c r="B17" s="39">
        <f>RTD("wdf.rtq",,$A$7,"bid_Price5")</f>
        <v>1.1000000000000001</v>
      </c>
      <c r="C17" s="40">
        <f>RTD("wdf.rtq",,$A$7,"Bid_Volume5")/10000</f>
        <v>379.62240000000003</v>
      </c>
      <c r="E17" s="38" t="s">
        <v>174</v>
      </c>
      <c r="F17" s="39">
        <f>RTD("wdf.rtq",,$E$7,"bid_Price5")</f>
        <v>1.23</v>
      </c>
      <c r="G17" s="40">
        <f>RTD("wdf.rtq",,$E$7,"Bid_Volume5")/10000</f>
        <v>13.4</v>
      </c>
      <c r="H17" s="4">
        <f t="shared" ca="1" si="1"/>
        <v>2.9916036490034159E-3</v>
      </c>
      <c r="I17" s="21"/>
      <c r="J17" s="21"/>
      <c r="K17" s="21"/>
      <c r="L17" s="21"/>
      <c r="O17" s="21"/>
      <c r="P17" s="21"/>
      <c r="Q17" s="21"/>
      <c r="R17" s="21"/>
      <c r="S17" s="21"/>
    </row>
    <row r="18" spans="1:19">
      <c r="A18" s="3" t="s">
        <v>184</v>
      </c>
      <c r="B18" s="47">
        <f>B12</f>
        <v>1.1060000000000001</v>
      </c>
      <c r="E18" s="3" t="s">
        <v>184</v>
      </c>
      <c r="F18" s="48">
        <f>F13</f>
        <v>1.234</v>
      </c>
      <c r="H18" s="4">
        <f t="shared" ca="1" si="1"/>
        <v>4.7090550251145391E-3</v>
      </c>
      <c r="I18" s="21"/>
      <c r="J18" s="21"/>
      <c r="K18" s="21"/>
      <c r="L18" s="21"/>
      <c r="O18" s="21"/>
      <c r="P18" s="21"/>
      <c r="Q18" s="21"/>
      <c r="R18" s="21"/>
      <c r="S18" s="21"/>
    </row>
    <row r="19" spans="1:19">
      <c r="O19" s="21"/>
      <c r="P19" s="21"/>
      <c r="Q19" s="21"/>
      <c r="R19" s="21"/>
      <c r="S19" s="21"/>
    </row>
    <row r="20" spans="1:19">
      <c r="O20" s="21"/>
      <c r="P20" s="21"/>
      <c r="Q20" s="21"/>
      <c r="R20" s="21"/>
      <c r="S20" s="21"/>
    </row>
    <row r="21" spans="1:19">
      <c r="A21" s="43" t="s">
        <v>202</v>
      </c>
      <c r="B21" s="44" t="s">
        <v>164</v>
      </c>
      <c r="C21" s="45" t="s">
        <v>175</v>
      </c>
      <c r="E21" s="43" t="str">
        <f>INDEX(H1:H4,MATCH(A21,A1:A4,FALSE))</f>
        <v>150151.SZ</v>
      </c>
      <c r="F21" s="44" t="s">
        <v>164</v>
      </c>
      <c r="G21" s="45" t="s">
        <v>175</v>
      </c>
      <c r="H21" s="21"/>
      <c r="J21" s="3" t="s">
        <v>70</v>
      </c>
      <c r="K21" s="46">
        <f ca="1">INDEX(S1:S4,MATCH(A21,A1:A4,FALSE))</f>
        <v>1.0555271099999999</v>
      </c>
      <c r="O21" s="21"/>
      <c r="P21" s="21"/>
      <c r="Q21" s="21"/>
      <c r="R21" s="21"/>
      <c r="S21" s="21"/>
    </row>
    <row r="22" spans="1:19">
      <c r="A22" s="23" t="s">
        <v>171</v>
      </c>
      <c r="B22" s="24">
        <f>RTD("wdf.rtq",,$A$21,"Ask_Price5")</f>
        <v>1.048</v>
      </c>
      <c r="C22" s="25">
        <f>RTD("wdf.rtq",,$A$21,"ask_Volume5")/10000</f>
        <v>0.5</v>
      </c>
      <c r="E22" s="23" t="s">
        <v>171</v>
      </c>
      <c r="F22" s="24">
        <f>RTD("wdf.rtq",,$E$21,"Ask_Price5")</f>
        <v>1.085</v>
      </c>
      <c r="G22" s="25">
        <f>RTD("wdf.rtq",,$E$21,"ask_Volume5")/10000</f>
        <v>25.72</v>
      </c>
      <c r="H22" s="4">
        <f ca="1">($B$32+F22)/2/$K$21-1</f>
        <v>7.0797707886443018E-3</v>
      </c>
      <c r="K22" s="21"/>
      <c r="O22" s="21"/>
      <c r="P22" s="21"/>
      <c r="Q22" s="21"/>
      <c r="R22" s="21"/>
      <c r="S22" s="21"/>
    </row>
    <row r="23" spans="1:19">
      <c r="A23" s="26" t="s">
        <v>172</v>
      </c>
      <c r="B23" s="27">
        <f>RTD("wdf.rtq",,$A$21,"Ask_Price4")</f>
        <v>1.046</v>
      </c>
      <c r="C23" s="28">
        <f>RTD("wdf.rtq",,$A$21,"ask_Volume4")/10000</f>
        <v>7.06</v>
      </c>
      <c r="E23" s="26" t="s">
        <v>172</v>
      </c>
      <c r="F23" s="27">
        <f>RTD("wdf.rtq",,$E$21,"Ask_Price4")</f>
        <v>1.0840000000000001</v>
      </c>
      <c r="G23" s="28">
        <f>RTD("wdf.rtq",,$E$21,"ask_Volume4")/10000</f>
        <v>30.349799999999998</v>
      </c>
      <c r="H23" s="4">
        <f t="shared" ref="H23:H32" ca="1" si="2">($B$32+F23)/2/$K$21-1</f>
        <v>6.6060738127324825E-3</v>
      </c>
      <c r="J23" s="3" t="s">
        <v>181</v>
      </c>
      <c r="K23" s="21"/>
      <c r="O23" s="21"/>
      <c r="P23" s="21"/>
      <c r="Q23" s="21"/>
      <c r="R23" s="21"/>
      <c r="S23" s="21"/>
    </row>
    <row r="24" spans="1:19">
      <c r="A24" s="26" t="s">
        <v>165</v>
      </c>
      <c r="B24" s="27">
        <f>RTD("wdf.rtq",,$A$21,"Ask_Price3")</f>
        <v>1.044</v>
      </c>
      <c r="C24" s="28">
        <f>RTD("wdf.rtq",,$A$21,"ask_Volume3")/10000</f>
        <v>6.05</v>
      </c>
      <c r="E24" s="26" t="s">
        <v>165</v>
      </c>
      <c r="F24" s="27">
        <f>RTD("wdf.rtq",,$E$21,"Ask_Price3")</f>
        <v>1.083</v>
      </c>
      <c r="G24" s="28">
        <f>RTD("wdf.rtq",,$E$21,"ask_Volume3")/10000</f>
        <v>22.524899999999999</v>
      </c>
      <c r="H24" s="4">
        <f t="shared" ca="1" si="2"/>
        <v>6.1323768368204412E-3</v>
      </c>
      <c r="J24" s="21" t="s">
        <v>182</v>
      </c>
      <c r="K24" s="4">
        <f ca="1">(B26+F26)/2/$K$21-1</f>
        <v>5.1849828849968027E-3</v>
      </c>
      <c r="O24" s="21"/>
      <c r="P24" s="21"/>
      <c r="Q24" s="21"/>
      <c r="R24" s="21"/>
      <c r="S24" s="21"/>
    </row>
    <row r="25" spans="1:19">
      <c r="A25" s="26" t="s">
        <v>166</v>
      </c>
      <c r="B25" s="27">
        <f>RTD("wdf.rtq",,$A$21,"Ask_Price2")</f>
        <v>1.042</v>
      </c>
      <c r="C25" s="28">
        <f>RTD("wdf.rtq",,$A$21,"ask_Volume2")/10000</f>
        <v>2</v>
      </c>
      <c r="E25" s="26" t="s">
        <v>166</v>
      </c>
      <c r="F25" s="27">
        <f>RTD("wdf.rtq",,$E$21,"Ask_Price2")</f>
        <v>1.0820000000000001</v>
      </c>
      <c r="G25" s="28">
        <f>RTD("wdf.rtq",,$E$21,"ask_Volume2")/10000</f>
        <v>2.83</v>
      </c>
      <c r="H25" s="4">
        <f t="shared" ca="1" si="2"/>
        <v>5.658679860908844E-3</v>
      </c>
      <c r="J25" s="3" t="s">
        <v>183</v>
      </c>
      <c r="K25" s="4">
        <f ca="1">(B27+F27)/2/$K$21-1</f>
        <v>4.2375889331731642E-3</v>
      </c>
      <c r="O25" s="21"/>
      <c r="P25" s="21"/>
      <c r="Q25" s="21"/>
      <c r="R25" s="21"/>
      <c r="S25" s="21"/>
    </row>
    <row r="26" spans="1:19">
      <c r="A26" s="29" t="s">
        <v>167</v>
      </c>
      <c r="B26" s="30">
        <f>RTD("wdf.rtq",,$A$21,"Ask_Price1")</f>
        <v>1.0409999999999999</v>
      </c>
      <c r="C26" s="31">
        <f>RTD("wdf.rtq",,$A$21,"ask_Volume1")/10000</f>
        <v>87.562100000000001</v>
      </c>
      <c r="E26" s="29" t="s">
        <v>167</v>
      </c>
      <c r="F26" s="30">
        <f>RTD("wdf.rtq",,$E$21,"Ask_Price1")</f>
        <v>1.081</v>
      </c>
      <c r="G26" s="31">
        <f>RTD("wdf.rtq",,$E$21,"ask_Volume1")/10000</f>
        <v>3.14</v>
      </c>
      <c r="H26" s="4">
        <f t="shared" ca="1" si="2"/>
        <v>5.1849828849968027E-3</v>
      </c>
      <c r="I26" s="21"/>
      <c r="J26" s="3" t="s">
        <v>185</v>
      </c>
      <c r="K26" s="4">
        <f ca="1">(B26+F27)/2/K21-1</f>
        <v>4.7112859090849835E-3</v>
      </c>
      <c r="O26" s="21"/>
      <c r="P26" s="21"/>
      <c r="Q26" s="21"/>
      <c r="R26" s="21"/>
      <c r="S26" s="21"/>
    </row>
    <row r="27" spans="1:19">
      <c r="A27" s="32" t="s">
        <v>168</v>
      </c>
      <c r="B27" s="33">
        <f>RTD("wdf.rtq",,$A$21,"bid_Price1")</f>
        <v>1.04</v>
      </c>
      <c r="C27" s="34">
        <f>RTD("wdf.rtq",,$A$21,"Bid_Volume1")/10000</f>
        <v>25.919499999999999</v>
      </c>
      <c r="E27" s="32" t="s">
        <v>168</v>
      </c>
      <c r="F27" s="129">
        <f>RTD("wdf.rtq",,$E$21,"bid_Price1")</f>
        <v>1.08</v>
      </c>
      <c r="G27" s="130">
        <f>RTD("wdf.rtq",,$E$21,"Bid_Volume1")/10000</f>
        <v>2.2999999999999998</v>
      </c>
      <c r="H27" s="120">
        <f t="shared" ca="1" si="2"/>
        <v>4.7112859090849835E-3</v>
      </c>
      <c r="I27" s="21"/>
      <c r="J27" s="3" t="s">
        <v>186</v>
      </c>
      <c r="K27" s="4">
        <f ca="1">(B27+F26)/2/K21-1</f>
        <v>4.7112859090849835E-3</v>
      </c>
      <c r="O27" s="21"/>
      <c r="P27" s="21"/>
      <c r="Q27" s="21"/>
      <c r="R27" s="21"/>
      <c r="S27" s="21"/>
    </row>
    <row r="28" spans="1:19">
      <c r="A28" s="35" t="s">
        <v>169</v>
      </c>
      <c r="B28" s="36">
        <f>RTD("wdf.rtq",,$A$21,"bid_Price2")</f>
        <v>1.0389999999999999</v>
      </c>
      <c r="C28" s="37">
        <f>RTD("wdf.rtq",,$A$21,"Bid_Volume2")/10000</f>
        <v>4</v>
      </c>
      <c r="E28" s="35" t="s">
        <v>169</v>
      </c>
      <c r="F28" s="173">
        <f>RTD("wdf.rtq",,$E$21,"bid_Price2")</f>
        <v>1.079</v>
      </c>
      <c r="G28" s="174">
        <f>RTD("wdf.rtq",,$E$21,"Bid_Volume2")/10000</f>
        <v>1.43</v>
      </c>
      <c r="H28" s="120">
        <f t="shared" ca="1" si="2"/>
        <v>4.2375889331731642E-3</v>
      </c>
      <c r="I28" s="21"/>
      <c r="J28" s="21"/>
      <c r="K28" s="21"/>
      <c r="O28" s="21"/>
      <c r="P28" s="21"/>
      <c r="Q28" s="21"/>
      <c r="R28" s="21"/>
      <c r="S28" s="21"/>
    </row>
    <row r="29" spans="1:19">
      <c r="A29" s="35" t="s">
        <v>170</v>
      </c>
      <c r="B29" s="36">
        <f>RTD("wdf.rtq",,$A$21,"bid_Price3")</f>
        <v>1.0369999999999999</v>
      </c>
      <c r="C29" s="37">
        <f>RTD("wdf.rtq",,$A$21,"Bid_Volume3")/10000</f>
        <v>9.6199999999999992</v>
      </c>
      <c r="E29" s="35" t="s">
        <v>170</v>
      </c>
      <c r="F29" s="36">
        <f>RTD("wdf.rtq",,$E$21,"bid_Price3")</f>
        <v>1.0780000000000001</v>
      </c>
      <c r="G29" s="37">
        <f>RTD("wdf.rtq",,$E$21,"Bid_Volume3")/10000</f>
        <v>14.007999999999999</v>
      </c>
      <c r="H29" s="4">
        <f t="shared" ca="1" si="2"/>
        <v>3.7638919572611229E-3</v>
      </c>
      <c r="I29" s="21"/>
      <c r="J29" s="21"/>
      <c r="K29" s="21"/>
      <c r="O29" s="21"/>
      <c r="P29" s="21"/>
      <c r="Q29" s="21"/>
      <c r="R29" s="21"/>
      <c r="S29" s="21"/>
    </row>
    <row r="30" spans="1:19">
      <c r="A30" s="35" t="s">
        <v>173</v>
      </c>
      <c r="B30" s="36">
        <f>RTD("wdf.rtq",,$A$21,"bid_Price4")</f>
        <v>1.0309999999999999</v>
      </c>
      <c r="C30" s="37">
        <f>RTD("wdf.rtq",,$A$21,"Bid_Volume4")/10000</f>
        <v>1</v>
      </c>
      <c r="E30" s="35" t="s">
        <v>173</v>
      </c>
      <c r="F30" s="36">
        <f>RTD("wdf.rtq",,$E$21,"bid_Price4")</f>
        <v>1.077</v>
      </c>
      <c r="G30" s="37">
        <f>RTD("wdf.rtq",,$E$21,"Bid_Volume4")/10000</f>
        <v>7.34</v>
      </c>
      <c r="H30" s="4">
        <f t="shared" ca="1" si="2"/>
        <v>3.2901949813493037E-3</v>
      </c>
      <c r="I30" s="21"/>
      <c r="J30" s="21"/>
      <c r="K30" s="21"/>
      <c r="O30" s="21"/>
      <c r="P30" s="21"/>
      <c r="Q30" s="21"/>
      <c r="R30" s="21"/>
      <c r="S30" s="21"/>
    </row>
    <row r="31" spans="1:19">
      <c r="A31" s="38" t="s">
        <v>174</v>
      </c>
      <c r="B31" s="39">
        <f>RTD("wdf.rtq",,$A$21,"bid_Price5")</f>
        <v>1.03</v>
      </c>
      <c r="C31" s="40">
        <f>RTD("wdf.rtq",,$A$21,"Bid_Volume5")/10000</f>
        <v>3.5</v>
      </c>
      <c r="E31" s="38" t="s">
        <v>174</v>
      </c>
      <c r="F31" s="39">
        <f>RTD("wdf.rtq",,$E$21,"bid_Price5")</f>
        <v>1.0760000000000001</v>
      </c>
      <c r="G31" s="40">
        <f>RTD("wdf.rtq",,$E$21,"Bid_Volume5")/10000</f>
        <v>1.1000000000000001</v>
      </c>
      <c r="H31" s="4">
        <f t="shared" ca="1" si="2"/>
        <v>2.8164980054374844E-3</v>
      </c>
      <c r="I31" s="21"/>
      <c r="J31" s="21"/>
      <c r="K31" s="21"/>
      <c r="O31" s="21"/>
      <c r="P31" s="21"/>
      <c r="Q31" s="21"/>
      <c r="R31" s="21"/>
      <c r="S31" s="21"/>
    </row>
    <row r="32" spans="1:19">
      <c r="A32" s="3" t="s">
        <v>184</v>
      </c>
      <c r="B32" s="47">
        <f>B26</f>
        <v>1.0409999999999999</v>
      </c>
      <c r="E32" s="3" t="s">
        <v>184</v>
      </c>
      <c r="F32" s="48">
        <v>1.208</v>
      </c>
      <c r="H32" s="4">
        <f t="shared" ca="1" si="2"/>
        <v>6.5344498825804731E-2</v>
      </c>
      <c r="I32" s="21"/>
      <c r="J32" s="21"/>
      <c r="K32" s="21"/>
      <c r="O32" s="21"/>
      <c r="P32" s="21"/>
      <c r="Q32" s="21"/>
      <c r="R32" s="21"/>
      <c r="S32" s="21"/>
    </row>
    <row r="33" spans="1:19">
      <c r="O33" s="21"/>
      <c r="P33" s="21"/>
      <c r="Q33" s="21"/>
      <c r="R33" s="21"/>
      <c r="S33" s="21"/>
    </row>
    <row r="34" spans="1:19">
      <c r="O34" s="21"/>
      <c r="P34" s="21"/>
      <c r="Q34" s="21"/>
      <c r="R34" s="21"/>
      <c r="S34" s="21"/>
    </row>
    <row r="35" spans="1:19">
      <c r="O35" s="21"/>
      <c r="P35" s="21"/>
      <c r="Q35" s="21"/>
      <c r="R35" s="21"/>
      <c r="S35" s="21"/>
    </row>
    <row r="36" spans="1:19">
      <c r="O36" s="21"/>
      <c r="P36" s="21"/>
      <c r="Q36" s="21"/>
      <c r="R36" s="21"/>
      <c r="S36" s="21"/>
    </row>
    <row r="37" spans="1:19">
      <c r="A37" s="109" t="s">
        <v>265</v>
      </c>
      <c r="O37" s="21"/>
      <c r="P37" s="21"/>
      <c r="Q37" s="21"/>
      <c r="R37" s="21"/>
      <c r="S37" s="21"/>
    </row>
    <row r="38" spans="1:19">
      <c r="O38" s="21"/>
      <c r="P38" s="21"/>
      <c r="Q38" s="21"/>
      <c r="R38" s="21"/>
      <c r="S38" s="21"/>
    </row>
    <row r="39" spans="1:19">
      <c r="O39" s="21"/>
      <c r="P39" s="21"/>
      <c r="Q39" s="21"/>
      <c r="R39" s="21"/>
      <c r="S39" s="21"/>
    </row>
    <row r="40" spans="1:19">
      <c r="O40" s="21"/>
      <c r="P40" s="21"/>
      <c r="Q40" s="21"/>
      <c r="R40" s="21"/>
      <c r="S40" s="21"/>
    </row>
    <row r="41" spans="1:19">
      <c r="O41" s="21"/>
      <c r="P41" s="21"/>
      <c r="Q41" s="21"/>
      <c r="R41" s="21"/>
      <c r="S41" s="21"/>
    </row>
    <row r="42" spans="1:19">
      <c r="O42" s="21"/>
      <c r="P42" s="21"/>
      <c r="Q42" s="21"/>
      <c r="R42" s="21"/>
      <c r="S42" s="21"/>
    </row>
    <row r="43" spans="1:19">
      <c r="O43" s="21"/>
      <c r="P43" s="21"/>
      <c r="Q43" s="21"/>
      <c r="R43" s="21"/>
      <c r="S43" s="21"/>
    </row>
    <row r="44" spans="1:19">
      <c r="O44" s="21"/>
      <c r="P44" s="21"/>
      <c r="Q44" s="21"/>
      <c r="R44" s="21"/>
      <c r="S44" s="21"/>
    </row>
    <row r="45" spans="1:19">
      <c r="O45" s="21"/>
      <c r="P45" s="21"/>
      <c r="Q45" s="21"/>
      <c r="R45" s="21"/>
      <c r="S45" s="21"/>
    </row>
    <row r="46" spans="1:19">
      <c r="O46" s="21"/>
      <c r="P46" s="21"/>
      <c r="Q46" s="21"/>
      <c r="R46" s="21"/>
      <c r="S46" s="21"/>
    </row>
    <row r="47" spans="1:19">
      <c r="O47" s="21"/>
      <c r="P47" s="21"/>
      <c r="Q47" s="21"/>
      <c r="R47" s="21"/>
      <c r="S47" s="21"/>
    </row>
    <row r="48" spans="1:19">
      <c r="O48" s="21"/>
      <c r="P48" s="21"/>
      <c r="Q48" s="21"/>
      <c r="R48" s="21"/>
      <c r="S48" s="21"/>
    </row>
    <row r="49" spans="13:19">
      <c r="O49" s="21"/>
      <c r="P49" s="21"/>
      <c r="Q49" s="21"/>
      <c r="R49" s="21"/>
      <c r="S49" s="21"/>
    </row>
    <row r="50" spans="13:19">
      <c r="O50" s="21"/>
      <c r="P50" s="21"/>
      <c r="Q50" s="21"/>
      <c r="R50" s="21"/>
      <c r="S50" s="21"/>
    </row>
    <row r="51" spans="13:19">
      <c r="O51" s="21"/>
      <c r="P51" s="21"/>
      <c r="Q51" s="21"/>
      <c r="R51" s="21"/>
      <c r="S51" s="21"/>
    </row>
    <row r="52" spans="13:19">
      <c r="O52" s="21"/>
      <c r="P52" s="21"/>
      <c r="Q52" s="21"/>
      <c r="R52" s="21"/>
      <c r="S52" s="21"/>
    </row>
    <row r="53" spans="13:19">
      <c r="O53" s="21"/>
      <c r="P53" s="21"/>
      <c r="Q53" s="21"/>
      <c r="R53" s="21"/>
      <c r="S53" s="21"/>
    </row>
    <row r="54" spans="13:19">
      <c r="O54" s="21"/>
      <c r="P54" s="21"/>
      <c r="Q54" s="21"/>
      <c r="R54" s="21"/>
      <c r="S54" s="21"/>
    </row>
    <row r="55" spans="13:19">
      <c r="O55" s="21"/>
      <c r="P55" s="21"/>
      <c r="Q55" s="21"/>
      <c r="R55" s="21"/>
      <c r="S55" s="21"/>
    </row>
    <row r="56" spans="13:19">
      <c r="O56" s="21"/>
      <c r="P56" s="21"/>
      <c r="Q56" s="21"/>
      <c r="R56" s="21"/>
      <c r="S56" s="21"/>
    </row>
    <row r="57" spans="13:19">
      <c r="O57" s="21"/>
      <c r="P57" s="21"/>
      <c r="Q57" s="21"/>
      <c r="R57" s="21"/>
      <c r="S57" s="21"/>
    </row>
    <row r="58" spans="13:19">
      <c r="O58" s="21"/>
      <c r="P58" s="21"/>
      <c r="Q58" s="21"/>
      <c r="R58" s="21"/>
      <c r="S58" s="21"/>
    </row>
    <row r="59" spans="13:19">
      <c r="O59" s="21"/>
      <c r="P59" s="21"/>
      <c r="Q59" s="21"/>
      <c r="R59" s="21"/>
      <c r="S59" s="21"/>
    </row>
    <row r="60" spans="13:19">
      <c r="O60" s="21"/>
      <c r="P60" s="21"/>
      <c r="Q60" s="21"/>
      <c r="R60" s="21"/>
      <c r="S60" s="21"/>
    </row>
    <row r="61" spans="13:19">
      <c r="O61" s="21"/>
      <c r="P61" s="21"/>
      <c r="Q61" s="21"/>
      <c r="R61" s="21"/>
      <c r="S61" s="21"/>
    </row>
    <row r="62" spans="13:19">
      <c r="O62" s="21"/>
      <c r="P62" s="21"/>
      <c r="Q62" s="21"/>
      <c r="R62" s="21"/>
      <c r="S62" s="21"/>
    </row>
    <row r="63" spans="13:19">
      <c r="O63" s="21"/>
      <c r="P63" s="21"/>
      <c r="Q63" s="21"/>
      <c r="R63" s="21"/>
      <c r="S63" s="21"/>
    </row>
    <row r="64" spans="13:19">
      <c r="M64" s="5"/>
      <c r="N64" s="16"/>
      <c r="O64" s="16"/>
      <c r="P64" s="49"/>
      <c r="Q64" s="22"/>
    </row>
    <row r="65" spans="13:17">
      <c r="M65" s="5"/>
      <c r="N65" s="16"/>
      <c r="O65" s="16"/>
      <c r="P65" s="49"/>
      <c r="Q65" s="22"/>
    </row>
    <row r="66" spans="13:17">
      <c r="M66" s="5"/>
      <c r="N66" s="16"/>
      <c r="O66" s="16"/>
      <c r="P66" s="49"/>
      <c r="Q66" s="22"/>
    </row>
    <row r="67" spans="13:17">
      <c r="M67" s="5"/>
      <c r="N67" s="16"/>
      <c r="O67" s="16"/>
      <c r="P67" s="49"/>
      <c r="Q67" s="22"/>
    </row>
    <row r="68" spans="13:17">
      <c r="M68" s="5"/>
      <c r="N68" s="16"/>
      <c r="O68" s="16"/>
      <c r="P68" s="49"/>
      <c r="Q68" s="22"/>
    </row>
    <row r="69" spans="13:17">
      <c r="M69" s="5"/>
      <c r="N69" s="16"/>
      <c r="O69" s="16"/>
      <c r="P69" s="49"/>
      <c r="Q69" s="22"/>
    </row>
    <row r="70" spans="13:17">
      <c r="M70" s="5"/>
      <c r="N70" s="16"/>
      <c r="O70" s="16"/>
      <c r="P70" s="49"/>
      <c r="Q70" s="22"/>
    </row>
    <row r="71" spans="13:17">
      <c r="M71" s="5"/>
      <c r="N71" s="16"/>
      <c r="O71" s="16"/>
      <c r="P71" s="49"/>
      <c r="Q71" s="22"/>
    </row>
    <row r="72" spans="13:17">
      <c r="M72" s="5"/>
      <c r="N72" s="16"/>
      <c r="O72" s="16"/>
      <c r="P72" s="49"/>
      <c r="Q72" s="22"/>
    </row>
    <row r="73" spans="13:17">
      <c r="M73" s="5"/>
      <c r="N73" s="16"/>
      <c r="O73" s="16"/>
      <c r="P73" s="49"/>
      <c r="Q73" s="22"/>
    </row>
    <row r="74" spans="13:17">
      <c r="M74" s="5"/>
      <c r="N74" s="16"/>
      <c r="O74" s="16"/>
      <c r="P74" s="49"/>
      <c r="Q74" s="22"/>
    </row>
    <row r="75" spans="13:17">
      <c r="M75" s="5"/>
      <c r="N75" s="16"/>
      <c r="O75" s="16"/>
      <c r="P75" s="49"/>
      <c r="Q75" s="22"/>
    </row>
    <row r="76" spans="13:17">
      <c r="M76" s="5"/>
      <c r="N76" s="16"/>
      <c r="O76" s="16"/>
      <c r="P76" s="49"/>
      <c r="Q76" s="22"/>
    </row>
    <row r="77" spans="13:17">
      <c r="M77" s="5"/>
      <c r="N77" s="16"/>
      <c r="O77" s="16"/>
      <c r="P77" s="49"/>
      <c r="Q77" s="22"/>
    </row>
    <row r="78" spans="13:17">
      <c r="M78" s="5"/>
      <c r="N78" s="16"/>
      <c r="O78" s="16"/>
      <c r="P78" s="49"/>
      <c r="Q78" s="22"/>
    </row>
    <row r="79" spans="13:17">
      <c r="M79" s="5"/>
      <c r="N79" s="16"/>
      <c r="O79" s="16"/>
      <c r="P79" s="49"/>
      <c r="Q79" s="22"/>
    </row>
    <row r="80" spans="13:17">
      <c r="M80" s="5"/>
      <c r="N80" s="16"/>
      <c r="O80" s="16"/>
      <c r="P80" s="49"/>
      <c r="Q80" s="22"/>
    </row>
    <row r="81" spans="13:17">
      <c r="M81" s="5"/>
      <c r="N81" s="16"/>
      <c r="O81" s="16"/>
      <c r="P81" s="49"/>
      <c r="Q81" s="22"/>
    </row>
    <row r="82" spans="13:17">
      <c r="M82" s="5"/>
      <c r="N82" s="16"/>
      <c r="O82" s="16"/>
      <c r="P82" s="49"/>
      <c r="Q82" s="22"/>
    </row>
    <row r="83" spans="13:17">
      <c r="M83" s="5"/>
      <c r="N83" s="16"/>
      <c r="O83" s="16"/>
      <c r="P83" s="49"/>
      <c r="Q83" s="22"/>
    </row>
    <row r="84" spans="13:17">
      <c r="M84" s="5"/>
      <c r="N84" s="16"/>
      <c r="O84" s="16"/>
      <c r="P84" s="49"/>
      <c r="Q84" s="22"/>
    </row>
    <row r="85" spans="13:17">
      <c r="M85" s="5"/>
      <c r="N85" s="16"/>
      <c r="O85" s="16"/>
      <c r="P85" s="49"/>
      <c r="Q85" s="22"/>
    </row>
    <row r="86" spans="13:17">
      <c r="M86" s="5"/>
      <c r="N86" s="16"/>
      <c r="O86" s="16"/>
      <c r="P86" s="49"/>
      <c r="Q86" s="22"/>
    </row>
    <row r="87" spans="13:17">
      <c r="M87" s="5"/>
      <c r="N87" s="16"/>
      <c r="O87" s="16"/>
      <c r="P87" s="49"/>
      <c r="Q87" s="22"/>
    </row>
    <row r="88" spans="13:17">
      <c r="M88" s="5"/>
      <c r="N88" s="16"/>
      <c r="O88" s="16"/>
      <c r="P88" s="49"/>
      <c r="Q88" s="22"/>
    </row>
    <row r="89" spans="13:17">
      <c r="M89" s="5"/>
      <c r="N89" s="16"/>
      <c r="O89" s="16"/>
      <c r="P89" s="49"/>
      <c r="Q89" s="22"/>
    </row>
    <row r="90" spans="13:17">
      <c r="M90" s="5"/>
      <c r="N90" s="16"/>
      <c r="O90" s="16"/>
      <c r="P90" s="49"/>
      <c r="Q90" s="22"/>
    </row>
    <row r="91" spans="13:17">
      <c r="M91" s="5"/>
      <c r="N91" s="16"/>
      <c r="O91" s="16"/>
      <c r="P91" s="49"/>
      <c r="Q91" s="22"/>
    </row>
    <row r="92" spans="13:17">
      <c r="M92" s="5"/>
      <c r="N92" s="16"/>
      <c r="O92" s="16"/>
      <c r="P92" s="49"/>
      <c r="Q92" s="22"/>
    </row>
    <row r="93" spans="13:17">
      <c r="M93" s="5"/>
      <c r="N93" s="16"/>
      <c r="O93" s="16"/>
      <c r="P93" s="49"/>
      <c r="Q93" s="22"/>
    </row>
    <row r="94" spans="13:17">
      <c r="M94" s="5"/>
      <c r="N94" s="16"/>
      <c r="O94" s="16"/>
      <c r="P94" s="49"/>
      <c r="Q94" s="22"/>
    </row>
    <row r="95" spans="13:17">
      <c r="M95" s="5"/>
      <c r="N95" s="16"/>
      <c r="O95" s="16"/>
      <c r="P95" s="49"/>
      <c r="Q95" s="22"/>
    </row>
    <row r="96" spans="13:17">
      <c r="M96" s="5"/>
      <c r="N96" s="16"/>
      <c r="O96" s="16"/>
      <c r="P96" s="49"/>
      <c r="Q96" s="22"/>
    </row>
    <row r="97" spans="13:17">
      <c r="M97" s="5"/>
      <c r="N97" s="16"/>
      <c r="O97" s="16"/>
      <c r="P97" s="49"/>
      <c r="Q97" s="22"/>
    </row>
    <row r="98" spans="13:17">
      <c r="M98" s="5"/>
      <c r="N98" s="16"/>
      <c r="O98" s="16"/>
      <c r="P98" s="49"/>
      <c r="Q98" s="22"/>
    </row>
    <row r="99" spans="13:17">
      <c r="M99" s="5"/>
      <c r="N99" s="16"/>
      <c r="O99" s="16"/>
      <c r="P99" s="49"/>
      <c r="Q99" s="22"/>
    </row>
    <row r="100" spans="13:17">
      <c r="M100" s="5"/>
      <c r="N100" s="16"/>
      <c r="O100" s="16"/>
      <c r="P100" s="49"/>
      <c r="Q100" s="22"/>
    </row>
    <row r="101" spans="13:17">
      <c r="M101" s="5"/>
      <c r="N101" s="16"/>
      <c r="O101" s="16"/>
      <c r="P101" s="49"/>
      <c r="Q101" s="22"/>
    </row>
    <row r="102" spans="13:17">
      <c r="M102" s="5"/>
      <c r="N102" s="16"/>
      <c r="O102" s="16"/>
      <c r="P102" s="49"/>
      <c r="Q102" s="22"/>
    </row>
    <row r="103" spans="13:17">
      <c r="M103" s="5"/>
      <c r="N103" s="16"/>
      <c r="O103" s="16"/>
      <c r="P103" s="49"/>
      <c r="Q103" s="22"/>
    </row>
    <row r="104" spans="13:17">
      <c r="M104" s="5"/>
      <c r="N104" s="16"/>
      <c r="O104" s="16"/>
      <c r="P104" s="49"/>
      <c r="Q104" s="22"/>
    </row>
    <row r="105" spans="13:17">
      <c r="M105" s="5"/>
      <c r="N105" s="16"/>
      <c r="O105" s="16"/>
      <c r="P105" s="49"/>
      <c r="Q105" s="22"/>
    </row>
    <row r="106" spans="13:17">
      <c r="M106" s="5"/>
      <c r="N106" s="16"/>
      <c r="O106" s="16"/>
      <c r="P106" s="49"/>
      <c r="Q106" s="22"/>
    </row>
    <row r="107" spans="13:17">
      <c r="M107" s="5"/>
      <c r="N107" s="16"/>
      <c r="O107" s="16"/>
      <c r="P107" s="49"/>
      <c r="Q107" s="22"/>
    </row>
    <row r="108" spans="13:17">
      <c r="M108" s="5"/>
      <c r="N108" s="16"/>
      <c r="O108" s="16"/>
      <c r="P108" s="49"/>
      <c r="Q108" s="22"/>
    </row>
    <row r="109" spans="13:17">
      <c r="M109" s="5"/>
      <c r="N109" s="16"/>
      <c r="O109" s="16"/>
      <c r="P109" s="49"/>
      <c r="Q109" s="22"/>
    </row>
    <row r="110" spans="13:17">
      <c r="M110" s="5"/>
      <c r="N110" s="16"/>
      <c r="O110" s="16"/>
      <c r="P110" s="49"/>
      <c r="Q110" s="22"/>
    </row>
    <row r="111" spans="13:17">
      <c r="M111" s="5"/>
      <c r="N111" s="16"/>
      <c r="O111" s="16"/>
      <c r="P111" s="49"/>
      <c r="Q111" s="22"/>
    </row>
  </sheetData>
  <phoneticPr fontId="1" type="noConversion"/>
  <conditionalFormatting sqref="M2:M4">
    <cfRule type="cellIs" dxfId="53" priority="1" operator="lessThan">
      <formula>-0.01</formula>
    </cfRule>
    <cfRule type="cellIs" dxfId="52" priority="2" operator="greaterThan">
      <formula>0.01</formula>
    </cfRule>
  </conditionalFormatting>
  <hyperlinks>
    <hyperlink ref="A37" location="持仓!A1" display="返回持仓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0"/>
  <dimension ref="A1:S111"/>
  <sheetViews>
    <sheetView workbookViewId="0">
      <selection activeCell="I41" sqref="I41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375" style="3" bestFit="1" customWidth="1"/>
    <col min="6" max="6" width="9.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6.37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9" style="3" bestFit="1" customWidth="1"/>
    <col min="17" max="17" width="9.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14" t="s">
        <v>63</v>
      </c>
      <c r="B2" s="14" t="s">
        <v>64</v>
      </c>
      <c r="C2" s="42">
        <f>RTD("wdf.rtq",,A2,"Rt_Price")</f>
        <v>1.034</v>
      </c>
      <c r="D2" s="11">
        <f>RTD("wdf.rtq",,A2,"PctChg")/100</f>
        <v>4.8999999999999998E-3</v>
      </c>
      <c r="E2" s="15">
        <f ca="1">[1]!f_unit_floortrading(A2,TODAY())/100000000</f>
        <v>0.74718116999999995</v>
      </c>
      <c r="F2" s="41">
        <f ca="1">[1]!f_unit_floortrading(A2,TODAY())/10000-[1]!f_unit_floortrading(A2,TODAY()-1)/10000</f>
        <v>619.48530000000028</v>
      </c>
      <c r="G2" s="12">
        <f>RTD("wdf.rtq",,A2,"Volume")/10000</f>
        <v>686.88810000000001</v>
      </c>
      <c r="H2" s="10" t="s">
        <v>205</v>
      </c>
      <c r="I2" s="14" t="s">
        <v>110</v>
      </c>
      <c r="J2" s="14">
        <f>RTD("wdf.rtq",,H2,"Rt_Price")</f>
        <v>1.262</v>
      </c>
      <c r="K2" s="11">
        <f>RTD("wdf.rtq",,H2,"PctChg")/100</f>
        <v>-4.0300000000000002E-2</v>
      </c>
      <c r="L2" s="12">
        <f>RTD("wdf.rtq",,H2,"Volume")/10000</f>
        <v>1755.4049</v>
      </c>
      <c r="M2" s="11">
        <f ca="1">(C2+J2)/S2/2-1</f>
        <v>9.0104634385059779E-3</v>
      </c>
      <c r="N2" s="11">
        <f>RTD("wdf.rtq",,Q2,"PctChg")/100</f>
        <v>-9.4000000000000004E-3</v>
      </c>
      <c r="O2" s="14" t="str">
        <f>[1]!f_info_smfcode(H2)</f>
        <v>161724.OF</v>
      </c>
      <c r="P2" s="13">
        <f ca="1">VLOOKUP(O2,净值更新!A:B,2)</f>
        <v>1.1479999999999999</v>
      </c>
      <c r="Q2" s="13" t="str">
        <f>[1]!f_info_trackindexcode(O2)</f>
        <v>399990.SZ</v>
      </c>
      <c r="R2" s="11">
        <v>0.95</v>
      </c>
      <c r="S2" s="13">
        <f ca="1">P2*(1+N2*R2)</f>
        <v>1.13774836</v>
      </c>
    </row>
    <row r="3" spans="1:19">
      <c r="A3" s="14" t="s">
        <v>157</v>
      </c>
      <c r="B3" s="14" t="s">
        <v>162</v>
      </c>
      <c r="C3" s="42">
        <f>RTD("wdf.rtq",,A3,"Rt_Price")</f>
        <v>1.2630000000000001</v>
      </c>
      <c r="D3" s="11">
        <f>RTD("wdf.rtq",,A3,"PctChg")/100</f>
        <v>-1.6000000000000001E-3</v>
      </c>
      <c r="E3" s="15">
        <f ca="1">[1]!f_unit_floortrading(A3,TODAY())/100000000</f>
        <v>1.0476953600000001</v>
      </c>
      <c r="F3" s="41">
        <f ca="1">[1]!f_unit_floortrading(A3,TODAY())/10000-[1]!f_unit_floortrading(A3,TODAY()-1)/10000</f>
        <v>0</v>
      </c>
      <c r="G3" s="12">
        <f>RTD("wdf.rtq",,A3,"Volume")/10000</f>
        <v>104.47</v>
      </c>
      <c r="H3" s="10" t="s">
        <v>158</v>
      </c>
      <c r="I3" s="14" t="s">
        <v>163</v>
      </c>
      <c r="J3" s="14">
        <f>RTD("wdf.rtq",,H3,"Rt_Price")</f>
        <v>1.0940000000000001</v>
      </c>
      <c r="K3" s="11">
        <f>RTD("wdf.rtq",,H3,"PctChg")/100</f>
        <v>-1.6199999999999999E-2</v>
      </c>
      <c r="L3" s="12">
        <f>RTD("wdf.rtq",,H3,"Volume")/10000</f>
        <v>735.48310000000004</v>
      </c>
      <c r="M3" s="11">
        <f t="shared" ref="M3:M4" ca="1" si="0">(C3+J3)/S3/2-1</f>
        <v>-5.9696016900793181E-3</v>
      </c>
      <c r="N3" s="11">
        <f>RTD("wdf.rtq",,Q3,"PctChg")/100</f>
        <v>-8.3000000000000001E-3</v>
      </c>
      <c r="O3" s="14" t="str">
        <f>[1]!f_info_smfcode(H3)</f>
        <v>161032.OF</v>
      </c>
      <c r="P3" s="13">
        <f ca="1">VLOOKUP(O3,净值更新!A:B,2)</f>
        <v>1.1950000000000001</v>
      </c>
      <c r="Q3" s="13" t="str">
        <f>[1]!f_info_trackindexcode(O3)</f>
        <v>399998.SZ</v>
      </c>
      <c r="R3" s="11">
        <v>0.95</v>
      </c>
      <c r="S3" s="13">
        <f ca="1">P3*(1+N3*R3)</f>
        <v>1.185577425</v>
      </c>
    </row>
    <row r="4" spans="1:19">
      <c r="A4" s="14" t="s">
        <v>153</v>
      </c>
      <c r="B4" s="14" t="s">
        <v>154</v>
      </c>
      <c r="C4" s="42">
        <f>RTD("wdf.rtq",,A4,"Rt_Price")</f>
        <v>1.08</v>
      </c>
      <c r="D4" s="11">
        <f>RTD("wdf.rtq",,A4,"PctChg")/100</f>
        <v>1.9E-3</v>
      </c>
      <c r="E4" s="15">
        <f ca="1">[1]!f_unit_floortrading(A4,TODAY())/100000000</f>
        <v>6.0724432200000003</v>
      </c>
      <c r="F4" s="41">
        <f ca="1">[1]!f_unit_floortrading(A4,TODAY())/10000-[1]!f_unit_floortrading(A4,TODAY()-1)/10000</f>
        <v>1555.8530000000028</v>
      </c>
      <c r="G4" s="12">
        <f>RTD("wdf.rtq",,A4,"Volume")/10000</f>
        <v>2361.4870999999998</v>
      </c>
      <c r="H4" s="10" t="s">
        <v>155</v>
      </c>
      <c r="I4" s="14" t="s">
        <v>156</v>
      </c>
      <c r="J4" s="14">
        <f>RTD("wdf.rtq",,H4,"Rt_Price")</f>
        <v>0.53600000000000003</v>
      </c>
      <c r="K4" s="11">
        <f>RTD("wdf.rtq",,H4,"PctChg")/100</f>
        <v>-2.7200000000000002E-2</v>
      </c>
      <c r="L4" s="12">
        <f>RTD("wdf.rtq",,H4,"Volume")/10000</f>
        <v>12772.734</v>
      </c>
      <c r="M4" s="11">
        <f t="shared" ca="1" si="0"/>
        <v>6.7017493504888392E-3</v>
      </c>
      <c r="N4" s="11">
        <f>RTD("wdf.rtq",,Q4,"PctChg")/100</f>
        <v>-8.3000000000000001E-3</v>
      </c>
      <c r="O4" s="14" t="str">
        <f>[1]!f_info_smfcode(H4)</f>
        <v>168204.OF</v>
      </c>
      <c r="P4" s="13">
        <f ca="1">VLOOKUP(O4,净值更新!A:B,2)</f>
        <v>0.80900000000000005</v>
      </c>
      <c r="Q4" s="13" t="str">
        <f>[1]!f_info_trackindexcode(O4)</f>
        <v>399998.SZ</v>
      </c>
      <c r="R4" s="11">
        <v>0.95</v>
      </c>
      <c r="S4" s="13">
        <f ca="1">P4*(1+N4*R4)</f>
        <v>0.80262103500000004</v>
      </c>
    </row>
    <row r="5" spans="1:19">
      <c r="A5" s="14" t="s">
        <v>545</v>
      </c>
      <c r="B5" s="14" t="s">
        <v>215</v>
      </c>
      <c r="C5" s="42">
        <f>RTD("wdf.rtq",,A5,"Rt_Price")</f>
        <v>1.081</v>
      </c>
      <c r="D5" s="11">
        <f>RTD("wdf.rtq",,A5,"PctChg")/100</f>
        <v>4.5999999999999999E-3</v>
      </c>
      <c r="E5" s="15">
        <f ca="1">[1]!f_unit_floortrading(A5,TODAY())/100000000</f>
        <v>10.52309975</v>
      </c>
      <c r="F5" s="41">
        <f ca="1">[1]!f_unit_floortrading(A5,TODAY())/10000-[1]!f_unit_floortrading(A5,TODAY()-1)/10000</f>
        <v>6592.5690999999933</v>
      </c>
      <c r="G5" s="12">
        <f>RTD("wdf.rtq",,A5,"Volume")/10000</f>
        <v>7906.9290000000001</v>
      </c>
      <c r="H5" s="10" t="s">
        <v>546</v>
      </c>
      <c r="I5" s="14" t="s">
        <v>214</v>
      </c>
      <c r="J5" s="14">
        <f>RTD("wdf.rtq",,H5,"Rt_Price")</f>
        <v>0.56600000000000006</v>
      </c>
      <c r="K5" s="11">
        <f>RTD("wdf.rtq",,H5,"PctChg")/100</f>
        <v>1.43E-2</v>
      </c>
      <c r="L5" s="12">
        <f>RTD("wdf.rtq",,H5,"Volume")/10000</f>
        <v>30862.718099999998</v>
      </c>
      <c r="M5" s="11">
        <f ca="1">(C5+J5)/S5/2-1</f>
        <v>2.4333384568815397E-3</v>
      </c>
      <c r="N5" s="11">
        <f>RTD("wdf.rtq",,Q5,"PctChg")/100</f>
        <v>9.7000000000000003E-3</v>
      </c>
      <c r="O5" s="14" t="str">
        <f>[1]!f_info_smfcode(H5)</f>
        <v>168203.OF</v>
      </c>
      <c r="P5" s="13">
        <f ca="1">VLOOKUP(O5,净值更新!A:B,2)</f>
        <v>0.81399999999999995</v>
      </c>
      <c r="Q5" s="13" t="str">
        <f>[1]!f_info_trackindexcode(O5)</f>
        <v>399440.SZ</v>
      </c>
      <c r="R5" s="11">
        <v>0.95</v>
      </c>
      <c r="S5" s="13">
        <f ca="1">P5*(1+N5*R5)</f>
        <v>0.82150100999999998</v>
      </c>
    </row>
    <row r="6" spans="1:19">
      <c r="M6" s="50"/>
      <c r="N6" s="51"/>
      <c r="O6" s="51"/>
      <c r="P6" s="51"/>
    </row>
    <row r="7" spans="1:19">
      <c r="A7" s="43" t="s">
        <v>1597</v>
      </c>
      <c r="B7" s="44" t="s">
        <v>164</v>
      </c>
      <c r="C7" s="45" t="s">
        <v>175</v>
      </c>
      <c r="E7" s="43" t="str">
        <f>INDEX(H1:H4,MATCH(A7,A1:A4,FALSE))</f>
        <v>150290.SZ</v>
      </c>
      <c r="F7" s="44" t="s">
        <v>164</v>
      </c>
      <c r="G7" s="45" t="s">
        <v>175</v>
      </c>
      <c r="H7" s="21"/>
      <c r="J7" s="3" t="s">
        <v>70</v>
      </c>
      <c r="K7" s="46">
        <f ca="1">INDEX(S1:S4,MATCH(A7,A1:A4,FALSE))</f>
        <v>0.80262103500000004</v>
      </c>
      <c r="L7" s="21"/>
      <c r="M7" s="3" t="s">
        <v>424</v>
      </c>
      <c r="N7" s="134" t="s">
        <v>425</v>
      </c>
      <c r="O7" s="21"/>
      <c r="P7" s="21"/>
      <c r="Q7" s="21"/>
      <c r="R7" s="21"/>
      <c r="S7" s="21"/>
    </row>
    <row r="8" spans="1:19">
      <c r="A8" s="23" t="s">
        <v>171</v>
      </c>
      <c r="B8" s="24">
        <f>RTD("wdf.rtq",,$A$7,"Ask_Price5")</f>
        <v>1.085</v>
      </c>
      <c r="C8" s="25">
        <f>RTD("wdf.rtq",,$A$7,"ask_Volume5")/10000</f>
        <v>101.72</v>
      </c>
      <c r="E8" s="23" t="s">
        <v>171</v>
      </c>
      <c r="F8" s="24">
        <f>RTD("wdf.rtq",,$E$7,"Ask_Price5")</f>
        <v>0.54100000000000004</v>
      </c>
      <c r="G8" s="25">
        <f>RTD("wdf.rtq",,$E$7,"ask_Volume5")/10000</f>
        <v>0.88</v>
      </c>
      <c r="H8" s="4">
        <f ca="1">($B$18+F8)/2/$K$7-1</f>
        <v>9.8165443670437114E-3</v>
      </c>
      <c r="K8" s="21"/>
      <c r="L8" s="21"/>
      <c r="M8" s="3" t="s">
        <v>426</v>
      </c>
      <c r="N8" s="134">
        <v>20160301</v>
      </c>
      <c r="O8" s="21"/>
      <c r="P8" s="21"/>
      <c r="Q8" s="21"/>
      <c r="R8" s="21"/>
      <c r="S8" s="21"/>
    </row>
    <row r="9" spans="1:19">
      <c r="A9" s="26" t="s">
        <v>172</v>
      </c>
      <c r="B9" s="27">
        <f>RTD("wdf.rtq",,$A$7,"Ask_Price4")</f>
        <v>1.0840000000000001</v>
      </c>
      <c r="C9" s="28">
        <f>RTD("wdf.rtq",,$A$7,"ask_Volume4")/10000</f>
        <v>97.23</v>
      </c>
      <c r="E9" s="26" t="s">
        <v>172</v>
      </c>
      <c r="F9" s="27">
        <f>RTD("wdf.rtq",,$E$7,"Ask_Price4")</f>
        <v>0.54</v>
      </c>
      <c r="G9" s="28">
        <f>RTD("wdf.rtq",,$E$7,"ask_Volume4")/10000</f>
        <v>30.86</v>
      </c>
      <c r="H9" s="4">
        <f t="shared" ref="H9:H18" ca="1" si="1">($B$18+F9)/2/$K$7-1</f>
        <v>9.1935853637328258E-3</v>
      </c>
      <c r="J9" s="3" t="s">
        <v>181</v>
      </c>
      <c r="K9" s="21"/>
      <c r="L9" s="21"/>
      <c r="M9" s="3" t="s">
        <v>427</v>
      </c>
      <c r="N9" s="134" t="s">
        <v>2355</v>
      </c>
      <c r="O9" s="21"/>
      <c r="P9" s="21"/>
      <c r="Q9" s="21">
        <f>SUMPRODUCT(P12:P111,Q12:Q111)/100</f>
        <v>-0.7521401000000002</v>
      </c>
      <c r="R9" s="21"/>
      <c r="S9" s="21"/>
    </row>
    <row r="10" spans="1:19">
      <c r="A10" s="26" t="s">
        <v>165</v>
      </c>
      <c r="B10" s="27">
        <f>RTD("wdf.rtq",,$A$7,"Ask_Price3")</f>
        <v>1.083</v>
      </c>
      <c r="C10" s="28">
        <f>RTD("wdf.rtq",,$A$7,"ask_Volume3")/10000</f>
        <v>180.93199999999999</v>
      </c>
      <c r="E10" s="26" t="s">
        <v>165</v>
      </c>
      <c r="F10" s="27">
        <f>RTD("wdf.rtq",,$E$7,"Ask_Price3")</f>
        <v>0.53900000000000003</v>
      </c>
      <c r="G10" s="28">
        <f>RTD("wdf.rtq",,$E$7,"ask_Volume3")/10000</f>
        <v>16.09</v>
      </c>
      <c r="H10" s="4">
        <f t="shared" ca="1" si="1"/>
        <v>8.5706263604219401E-3</v>
      </c>
      <c r="J10" s="21" t="s">
        <v>182</v>
      </c>
      <c r="K10" s="4">
        <f ca="1">(B12+F12)/2/$K$7-1</f>
        <v>7.9476673571106105E-3</v>
      </c>
      <c r="L10" s="21"/>
      <c r="N10" s="134"/>
      <c r="O10" s="21"/>
      <c r="P10" s="21"/>
      <c r="Q10" s="21"/>
      <c r="R10" s="21"/>
      <c r="S10" s="21"/>
    </row>
    <row r="11" spans="1:19">
      <c r="A11" s="26" t="s">
        <v>166</v>
      </c>
      <c r="B11" s="27">
        <f>RTD("wdf.rtq",,$A$7,"Ask_Price2")</f>
        <v>1.0820000000000001</v>
      </c>
      <c r="C11" s="28">
        <f>RTD("wdf.rtq",,$A$7,"ask_Volume2")/10000</f>
        <v>387.57420000000002</v>
      </c>
      <c r="E11" s="26" t="s">
        <v>166</v>
      </c>
      <c r="F11" s="27">
        <f>RTD("wdf.rtq",,$E$7,"Ask_Price2")</f>
        <v>0.53800000000000003</v>
      </c>
      <c r="G11" s="28">
        <f>RTD("wdf.rtq",,$E$7,"ask_Volume2")/10000</f>
        <v>16.53</v>
      </c>
      <c r="H11" s="4">
        <f t="shared" ca="1" si="1"/>
        <v>7.9476673571108325E-3</v>
      </c>
      <c r="J11" s="3" t="s">
        <v>183</v>
      </c>
      <c r="K11" s="4">
        <f ca="1">(B13+F13)/2/$K$7-1</f>
        <v>6.7017493504888392E-3</v>
      </c>
      <c r="L11" s="21"/>
      <c r="M11" s="3" t="s">
        <v>426</v>
      </c>
      <c r="N11" s="3" t="s">
        <v>427</v>
      </c>
      <c r="O11" s="21" t="s">
        <v>428</v>
      </c>
      <c r="P11" s="21" t="s">
        <v>429</v>
      </c>
      <c r="Q11" s="3" t="s">
        <v>4</v>
      </c>
      <c r="R11" s="21"/>
      <c r="S11" s="21"/>
    </row>
    <row r="12" spans="1:19">
      <c r="A12" s="29" t="s">
        <v>167</v>
      </c>
      <c r="B12" s="30">
        <f>RTD("wdf.rtq",,$A$7,"Ask_Price1")</f>
        <v>1.081</v>
      </c>
      <c r="C12" s="31">
        <f>RTD("wdf.rtq",,$A$7,"ask_Volume1")/10000</f>
        <v>3.2383000000000002</v>
      </c>
      <c r="E12" s="29" t="s">
        <v>167</v>
      </c>
      <c r="F12" s="30">
        <f>RTD("wdf.rtq",,$E$7,"Ask_Price1")</f>
        <v>0.53700000000000003</v>
      </c>
      <c r="G12" s="31">
        <f>RTD("wdf.rtq",,$E$7,"ask_Volume1")/10000</f>
        <v>10.42</v>
      </c>
      <c r="H12" s="4">
        <f t="shared" ca="1" si="1"/>
        <v>7.3247083537997248E-3</v>
      </c>
      <c r="I12" s="21"/>
      <c r="J12" s="3" t="s">
        <v>185</v>
      </c>
      <c r="K12" s="4">
        <f ca="1">(B12+F13)/2/K7-1</f>
        <v>7.3247083537997248E-3</v>
      </c>
      <c r="L12" s="21"/>
      <c r="M12" s="5">
        <f>[1]!wset("IndexConstituent","date="&amp;N8,"windcode="&amp;N9,"cols=4;rows=33")</f>
        <v>42430</v>
      </c>
      <c r="N12" s="16" t="s">
        <v>2529</v>
      </c>
      <c r="O12" s="16" t="s">
        <v>2530</v>
      </c>
      <c r="P12" s="49">
        <v>1.0649999999999999</v>
      </c>
      <c r="Q12" s="116">
        <f>RTD("wdf.rtq",,N12,"PctChg")</f>
        <v>-1.25</v>
      </c>
      <c r="R12" s="21"/>
      <c r="S12" s="21"/>
    </row>
    <row r="13" spans="1:19">
      <c r="A13" s="32" t="s">
        <v>168</v>
      </c>
      <c r="B13" s="33">
        <f>RTD("wdf.rtq",,$A$7,"bid_Price1")</f>
        <v>1.08</v>
      </c>
      <c r="C13" s="34">
        <f>RTD("wdf.rtq",,$A$7,"Bid_Volume1")/10000</f>
        <v>117.2539</v>
      </c>
      <c r="E13" s="32" t="s">
        <v>168</v>
      </c>
      <c r="F13" s="33">
        <f>RTD("wdf.rtq",,$E$7,"bid_Price1")</f>
        <v>0.53600000000000003</v>
      </c>
      <c r="G13" s="34">
        <f>RTD("wdf.rtq",,$E$7,"Bid_Volume1")/10000</f>
        <v>51.946300000000001</v>
      </c>
      <c r="H13" s="4">
        <f t="shared" ca="1" si="1"/>
        <v>6.7017493504888392E-3</v>
      </c>
      <c r="I13" s="21"/>
      <c r="J13" s="3" t="s">
        <v>186</v>
      </c>
      <c r="K13" s="4">
        <f ca="1">(B13+F12)/2/K7-1</f>
        <v>7.3247083537997248E-3</v>
      </c>
      <c r="L13" s="21"/>
      <c r="M13" s="5">
        <v>42430</v>
      </c>
      <c r="N13" s="16" t="s">
        <v>2356</v>
      </c>
      <c r="O13" s="16" t="s">
        <v>2357</v>
      </c>
      <c r="P13" s="49">
        <v>2.415</v>
      </c>
      <c r="Q13" s="116">
        <f>RTD("wdf.rtq",,N13,"PctChg")</f>
        <v>-0.86</v>
      </c>
      <c r="R13" s="21"/>
      <c r="S13" s="21"/>
    </row>
    <row r="14" spans="1:19">
      <c r="A14" s="35" t="s">
        <v>169</v>
      </c>
      <c r="B14" s="36">
        <f>RTD("wdf.rtq",,$A$7,"bid_Price2")</f>
        <v>1.079</v>
      </c>
      <c r="C14" s="37">
        <f>RTD("wdf.rtq",,$A$7,"Bid_Volume2")/10000</f>
        <v>30</v>
      </c>
      <c r="E14" s="35" t="s">
        <v>169</v>
      </c>
      <c r="F14" s="36">
        <f>RTD("wdf.rtq",,$E$7,"bid_Price2")</f>
        <v>0.53500000000000003</v>
      </c>
      <c r="G14" s="37">
        <f>RTD("wdf.rtq",,$E$7,"Bid_Volume2")/10000</f>
        <v>84.88</v>
      </c>
      <c r="H14" s="4">
        <f t="shared" ca="1" si="1"/>
        <v>6.0787903471781757E-3</v>
      </c>
      <c r="I14" s="21"/>
      <c r="J14" s="21"/>
      <c r="K14" s="21"/>
      <c r="L14" s="21"/>
      <c r="M14" s="5">
        <v>42430</v>
      </c>
      <c r="N14" s="16" t="s">
        <v>2358</v>
      </c>
      <c r="O14" s="16" t="s">
        <v>2359</v>
      </c>
      <c r="P14" s="49">
        <v>1.0069999999999999</v>
      </c>
      <c r="Q14" s="116">
        <f>RTD("wdf.rtq",,N14,"PctChg")</f>
        <v>-0.42000000000000004</v>
      </c>
      <c r="R14" s="21"/>
      <c r="S14" s="21"/>
    </row>
    <row r="15" spans="1:19">
      <c r="A15" s="35" t="s">
        <v>170</v>
      </c>
      <c r="B15" s="36">
        <f>RTD("wdf.rtq",,$A$7,"bid_Price3")</f>
        <v>1.0780000000000001</v>
      </c>
      <c r="C15" s="37">
        <f>RTD("wdf.rtq",,$A$7,"Bid_Volume3")/10000</f>
        <v>299.6816</v>
      </c>
      <c r="E15" s="35" t="s">
        <v>170</v>
      </c>
      <c r="F15" s="36">
        <f>RTD("wdf.rtq",,$E$7,"bid_Price3")</f>
        <v>0.53400000000000003</v>
      </c>
      <c r="G15" s="37">
        <f>RTD("wdf.rtq",,$E$7,"Bid_Volume3")/10000</f>
        <v>37.751899999999999</v>
      </c>
      <c r="H15" s="4">
        <f t="shared" ca="1" si="1"/>
        <v>5.455831343867068E-3</v>
      </c>
      <c r="I15" s="21"/>
      <c r="J15" s="21"/>
      <c r="K15" s="21"/>
      <c r="L15" s="21"/>
      <c r="M15" s="5">
        <v>42430</v>
      </c>
      <c r="N15" s="16" t="s">
        <v>2360</v>
      </c>
      <c r="O15" s="16" t="s">
        <v>2361</v>
      </c>
      <c r="P15" s="49">
        <v>1.246</v>
      </c>
      <c r="Q15" s="116">
        <f>RTD("wdf.rtq",,N15,"PctChg")</f>
        <v>-0.90000000000000013</v>
      </c>
      <c r="R15" s="21"/>
      <c r="S15" s="21"/>
    </row>
    <row r="16" spans="1:19">
      <c r="A16" s="35" t="s">
        <v>173</v>
      </c>
      <c r="B16" s="36">
        <f>RTD("wdf.rtq",,$A$7,"bid_Price4")</f>
        <v>1.073</v>
      </c>
      <c r="C16" s="37">
        <f>RTD("wdf.rtq",,$A$7,"Bid_Volume4")/10000</f>
        <v>0.01</v>
      </c>
      <c r="E16" s="35" t="s">
        <v>173</v>
      </c>
      <c r="F16" s="36">
        <f>RTD("wdf.rtq",,$E$7,"bid_Price4")</f>
        <v>0.53300000000000003</v>
      </c>
      <c r="G16" s="37">
        <f>RTD("wdf.rtq",,$E$7,"Bid_Volume4")/10000</f>
        <v>24.73</v>
      </c>
      <c r="H16" s="4">
        <f t="shared" ca="1" si="1"/>
        <v>4.8328723405559604E-3</v>
      </c>
      <c r="I16" s="21"/>
      <c r="J16" s="21"/>
      <c r="K16" s="21"/>
      <c r="L16" s="21"/>
      <c r="M16" s="5">
        <v>42430</v>
      </c>
      <c r="N16" s="16" t="s">
        <v>2362</v>
      </c>
      <c r="O16" s="16" t="s">
        <v>2363</v>
      </c>
      <c r="P16" s="49">
        <v>2.621</v>
      </c>
      <c r="Q16" s="116">
        <f>RTD("wdf.rtq",,N16,"PctChg")</f>
        <v>0.59</v>
      </c>
      <c r="R16" s="21"/>
      <c r="S16" s="21"/>
    </row>
    <row r="17" spans="1:19">
      <c r="A17" s="38" t="s">
        <v>174</v>
      </c>
      <c r="B17" s="39">
        <f>RTD("wdf.rtq",,$A$7,"bid_Price5")</f>
        <v>0</v>
      </c>
      <c r="C17" s="40">
        <f>RTD("wdf.rtq",,$A$7,"Bid_Volume5")/10000</f>
        <v>0</v>
      </c>
      <c r="E17" s="38" t="s">
        <v>174</v>
      </c>
      <c r="F17" s="39">
        <f>RTD("wdf.rtq",,$E$7,"bid_Price5")</f>
        <v>0.53200000000000003</v>
      </c>
      <c r="G17" s="40">
        <f>RTD("wdf.rtq",,$E$7,"Bid_Volume5")/10000</f>
        <v>11.43</v>
      </c>
      <c r="H17" s="4">
        <f t="shared" ca="1" si="1"/>
        <v>4.2099133372450748E-3</v>
      </c>
      <c r="I17" s="21"/>
      <c r="J17" s="21"/>
      <c r="K17" s="21"/>
      <c r="L17" s="21"/>
      <c r="M17" s="5">
        <v>42430</v>
      </c>
      <c r="N17" s="16" t="s">
        <v>1942</v>
      </c>
      <c r="O17" s="16" t="s">
        <v>1943</v>
      </c>
      <c r="P17" s="49">
        <v>3.6819999999999999</v>
      </c>
      <c r="Q17" s="116">
        <f>RTD("wdf.rtq",,N17,"PctChg")</f>
        <v>-1.17</v>
      </c>
      <c r="R17" s="21"/>
      <c r="S17" s="21"/>
    </row>
    <row r="18" spans="1:19">
      <c r="A18" s="3" t="s">
        <v>184</v>
      </c>
      <c r="B18" s="47">
        <f>B13</f>
        <v>1.08</v>
      </c>
      <c r="E18" s="3" t="s">
        <v>184</v>
      </c>
      <c r="F18" s="48">
        <f>F13</f>
        <v>0.53600000000000003</v>
      </c>
      <c r="H18" s="4">
        <f t="shared" ca="1" si="1"/>
        <v>6.7017493504888392E-3</v>
      </c>
      <c r="I18" s="21"/>
      <c r="J18" s="21"/>
      <c r="K18" s="21"/>
      <c r="L18" s="21"/>
      <c r="M18" s="5">
        <v>42430</v>
      </c>
      <c r="N18" s="16" t="s">
        <v>2364</v>
      </c>
      <c r="O18" s="16" t="s">
        <v>2365</v>
      </c>
      <c r="P18" s="49">
        <v>1.4530000000000001</v>
      </c>
      <c r="Q18" s="116">
        <f>RTD("wdf.rtq",,N18,"PctChg")</f>
        <v>-0.45999999999999996</v>
      </c>
      <c r="R18" s="21"/>
      <c r="S18" s="21"/>
    </row>
    <row r="19" spans="1:19">
      <c r="M19" s="5">
        <v>42430</v>
      </c>
      <c r="N19" s="16" t="s">
        <v>1962</v>
      </c>
      <c r="O19" s="16" t="s">
        <v>1963</v>
      </c>
      <c r="P19" s="49">
        <v>8.1739999999999995</v>
      </c>
      <c r="Q19" s="116">
        <f>RTD("wdf.rtq",,N19,"PctChg")</f>
        <v>-1.8000000000000003</v>
      </c>
      <c r="R19" s="21"/>
      <c r="S19" s="21"/>
    </row>
    <row r="20" spans="1:19">
      <c r="M20" s="5">
        <v>42430</v>
      </c>
      <c r="N20" s="16" t="s">
        <v>2033</v>
      </c>
      <c r="O20" s="16" t="s">
        <v>2034</v>
      </c>
      <c r="P20" s="49">
        <v>1.651</v>
      </c>
      <c r="Q20" s="116">
        <f>RTD("wdf.rtq",,N20,"PctChg")</f>
        <v>-0.35000000000000003</v>
      </c>
      <c r="R20" s="21"/>
      <c r="S20" s="21"/>
    </row>
    <row r="21" spans="1:19">
      <c r="A21" s="43" t="s">
        <v>206</v>
      </c>
      <c r="B21" s="44" t="s">
        <v>164</v>
      </c>
      <c r="C21" s="45" t="s">
        <v>175</v>
      </c>
      <c r="E21" s="43" t="str">
        <f>INDEX(H1:H4,MATCH(A21,A1:A4,FALSE))</f>
        <v>150322.SZ</v>
      </c>
      <c r="F21" s="44" t="s">
        <v>164</v>
      </c>
      <c r="G21" s="45" t="s">
        <v>175</v>
      </c>
      <c r="H21" s="21"/>
      <c r="J21" s="3" t="s">
        <v>70</v>
      </c>
      <c r="K21" s="46">
        <f ca="1">INDEX(S1:S4,MATCH(A21,A1:A4,FALSE))</f>
        <v>1.185577425</v>
      </c>
      <c r="M21" s="5">
        <v>42430</v>
      </c>
      <c r="N21" s="16" t="s">
        <v>2366</v>
      </c>
      <c r="O21" s="16" t="s">
        <v>2367</v>
      </c>
      <c r="P21" s="49">
        <v>1.1759999999999999</v>
      </c>
      <c r="Q21" s="116">
        <f>RTD("wdf.rtq",,N21,"PctChg")</f>
        <v>-0.94000000000000006</v>
      </c>
      <c r="R21" s="21"/>
      <c r="S21" s="21"/>
    </row>
    <row r="22" spans="1:19">
      <c r="A22" s="23" t="s">
        <v>171</v>
      </c>
      <c r="B22" s="24">
        <f>RTD("wdf.rtq",,$A$21,"Ask_Price5")</f>
        <v>1.2750000000000001</v>
      </c>
      <c r="C22" s="25">
        <f>RTD("wdf.rtq",,$A$21,"ask_Volume5")/10000</f>
        <v>2.4900000000000002</v>
      </c>
      <c r="E22" s="23" t="s">
        <v>171</v>
      </c>
      <c r="F22" s="24">
        <f>RTD("wdf.rtq",,$E$21,"Ask_Price5")</f>
        <v>1.0980000000000001</v>
      </c>
      <c r="G22" s="25">
        <f>RTD("wdf.rtq",,$E$21,"ask_Volume5")/10000</f>
        <v>2</v>
      </c>
      <c r="H22" s="4">
        <f ca="1">($B$32+F22)/2/$K$21-1</f>
        <v>-4.7043954130620014E-3</v>
      </c>
      <c r="K22" s="21"/>
      <c r="M22" s="5">
        <v>42430</v>
      </c>
      <c r="N22" s="16" t="s">
        <v>2368</v>
      </c>
      <c r="O22" s="16" t="s">
        <v>2369</v>
      </c>
      <c r="P22" s="49">
        <v>3.129</v>
      </c>
      <c r="Q22" s="116">
        <f>RTD("wdf.rtq",,N22,"PctChg")</f>
        <v>-0.39</v>
      </c>
      <c r="R22" s="21"/>
      <c r="S22" s="21"/>
    </row>
    <row r="23" spans="1:19">
      <c r="A23" s="26" t="s">
        <v>172</v>
      </c>
      <c r="B23" s="27">
        <f>RTD("wdf.rtq",,$A$21,"Ask_Price4")</f>
        <v>1.272</v>
      </c>
      <c r="C23" s="28">
        <f>RTD("wdf.rtq",,$A$21,"ask_Volume4")/10000</f>
        <v>18</v>
      </c>
      <c r="E23" s="26" t="s">
        <v>172</v>
      </c>
      <c r="F23" s="27">
        <f>RTD("wdf.rtq",,$E$21,"Ask_Price4")</f>
        <v>1.097</v>
      </c>
      <c r="G23" s="28">
        <f>RTD("wdf.rtq",,$E$21,"ask_Volume4")/10000</f>
        <v>4.92</v>
      </c>
      <c r="H23" s="4">
        <f t="shared" ref="H23:H32" ca="1" si="2">($B$32+F23)/2/$K$21-1</f>
        <v>-5.1261308387344773E-3</v>
      </c>
      <c r="J23" s="3" t="s">
        <v>181</v>
      </c>
      <c r="K23" s="21"/>
      <c r="M23" s="5">
        <v>42430</v>
      </c>
      <c r="N23" s="16" t="s">
        <v>2370</v>
      </c>
      <c r="O23" s="16" t="s">
        <v>2371</v>
      </c>
      <c r="P23" s="49">
        <v>7.8940000000000001</v>
      </c>
      <c r="Q23" s="116">
        <f>RTD("wdf.rtq",,N23,"PctChg")</f>
        <v>0.24000000000000002</v>
      </c>
      <c r="R23" s="21"/>
      <c r="S23" s="21"/>
    </row>
    <row r="24" spans="1:19">
      <c r="A24" s="26" t="s">
        <v>165</v>
      </c>
      <c r="B24" s="27">
        <f>RTD("wdf.rtq",,$A$21,"Ask_Price3")</f>
        <v>1.27</v>
      </c>
      <c r="C24" s="28">
        <f>RTD("wdf.rtq",,$A$21,"ask_Volume3")/10000</f>
        <v>100</v>
      </c>
      <c r="E24" s="26" t="s">
        <v>165</v>
      </c>
      <c r="F24" s="27">
        <f>RTD("wdf.rtq",,$E$21,"Ask_Price3")</f>
        <v>1.0960000000000001</v>
      </c>
      <c r="G24" s="28">
        <f>RTD("wdf.rtq",,$E$21,"ask_Volume3")/10000</f>
        <v>1.56</v>
      </c>
      <c r="H24" s="4">
        <f t="shared" ca="1" si="2"/>
        <v>-5.5478662644069532E-3</v>
      </c>
      <c r="J24" s="21" t="s">
        <v>182</v>
      </c>
      <c r="K24" s="4">
        <f ca="1">(B26+F26)/2/$K$21-1</f>
        <v>-3.8609245617171606E-3</v>
      </c>
      <c r="M24" s="5">
        <v>42430</v>
      </c>
      <c r="N24" s="16" t="s">
        <v>2372</v>
      </c>
      <c r="O24" s="16" t="s">
        <v>2373</v>
      </c>
      <c r="P24" s="49">
        <v>2.621</v>
      </c>
      <c r="Q24" s="116">
        <f>RTD("wdf.rtq",,N24,"PctChg")</f>
        <v>-3.25</v>
      </c>
      <c r="R24" s="21"/>
      <c r="S24" s="21"/>
    </row>
    <row r="25" spans="1:19">
      <c r="A25" s="26" t="s">
        <v>166</v>
      </c>
      <c r="B25" s="27">
        <f>RTD("wdf.rtq",,$A$21,"Ask_Price2")</f>
        <v>1.2690000000000001</v>
      </c>
      <c r="C25" s="28">
        <f>RTD("wdf.rtq",,$A$21,"ask_Volume2")/10000</f>
        <v>5.73</v>
      </c>
      <c r="E25" s="26" t="s">
        <v>166</v>
      </c>
      <c r="F25" s="27">
        <f>RTD("wdf.rtq",,$E$21,"Ask_Price2")</f>
        <v>1.095</v>
      </c>
      <c r="G25" s="28">
        <f>RTD("wdf.rtq",,$E$21,"ask_Volume2")/10000</f>
        <v>3.3</v>
      </c>
      <c r="H25" s="4">
        <f t="shared" ca="1" si="2"/>
        <v>-5.9696016900793181E-3</v>
      </c>
      <c r="J25" s="3" t="s">
        <v>183</v>
      </c>
      <c r="K25" s="4">
        <f ca="1">(B27+F27)/2/$K$21-1</f>
        <v>-6.8130725414242699E-3</v>
      </c>
      <c r="M25" s="5">
        <v>42430</v>
      </c>
      <c r="N25" s="16" t="s">
        <v>2374</v>
      </c>
      <c r="O25" s="16" t="s">
        <v>2375</v>
      </c>
      <c r="P25" s="49">
        <v>1.08</v>
      </c>
      <c r="Q25" s="116">
        <f>RTD("wdf.rtq",,N25,"PctChg")</f>
        <v>-4</v>
      </c>
      <c r="R25" s="21"/>
      <c r="S25" s="21"/>
    </row>
    <row r="26" spans="1:19">
      <c r="A26" s="29" t="s">
        <v>167</v>
      </c>
      <c r="B26" s="30">
        <f>RTD("wdf.rtq",,$A$21,"Ask_Price1")</f>
        <v>1.268</v>
      </c>
      <c r="C26" s="31">
        <f>RTD("wdf.rtq",,$A$21,"ask_Volume1")/10000</f>
        <v>3.2</v>
      </c>
      <c r="E26" s="29" t="s">
        <v>167</v>
      </c>
      <c r="F26" s="30">
        <f>RTD("wdf.rtq",,$E$21,"Ask_Price1")</f>
        <v>1.0940000000000001</v>
      </c>
      <c r="G26" s="31">
        <f>RTD("wdf.rtq",,$E$21,"ask_Volume1")/10000</f>
        <v>5.6349999999999998</v>
      </c>
      <c r="H26" s="4">
        <f t="shared" ca="1" si="2"/>
        <v>-6.391337115751905E-3</v>
      </c>
      <c r="I26" s="21"/>
      <c r="J26" s="3" t="s">
        <v>185</v>
      </c>
      <c r="K26" s="4">
        <f ca="1">(B26+F27)/2/K21-1</f>
        <v>-4.2826599873897475E-3</v>
      </c>
      <c r="M26" s="5">
        <v>42430</v>
      </c>
      <c r="N26" s="16" t="s">
        <v>2376</v>
      </c>
      <c r="O26" s="16" t="s">
        <v>2377</v>
      </c>
      <c r="P26" s="49">
        <v>5.59</v>
      </c>
      <c r="Q26" s="116">
        <f>RTD("wdf.rtq",,N26,"PctChg")</f>
        <v>-0.53</v>
      </c>
      <c r="R26" s="21"/>
      <c r="S26" s="21"/>
    </row>
    <row r="27" spans="1:19">
      <c r="A27" s="32" t="s">
        <v>168</v>
      </c>
      <c r="B27" s="33">
        <f>RTD("wdf.rtq",,$A$21,"bid_Price1")</f>
        <v>1.262</v>
      </c>
      <c r="C27" s="34">
        <f>RTD("wdf.rtq",,$A$21,"Bid_Volume1")/10000</f>
        <v>3.7</v>
      </c>
      <c r="E27" s="32" t="s">
        <v>168</v>
      </c>
      <c r="F27" s="33">
        <f>RTD("wdf.rtq",,$E$21,"bid_Price1")</f>
        <v>1.093</v>
      </c>
      <c r="G27" s="34">
        <f>RTD("wdf.rtq",,$E$21,"Bid_Volume1")/10000</f>
        <v>4.2004999999999999</v>
      </c>
      <c r="H27" s="4">
        <f t="shared" ca="1" si="2"/>
        <v>-6.8130725414242699E-3</v>
      </c>
      <c r="I27" s="21"/>
      <c r="J27" s="3" t="s">
        <v>186</v>
      </c>
      <c r="K27" s="4">
        <f ca="1">(B27+F26)/2/K21-1</f>
        <v>-6.391337115751905E-3</v>
      </c>
      <c r="M27" s="5">
        <v>42430</v>
      </c>
      <c r="N27" s="16" t="s">
        <v>922</v>
      </c>
      <c r="O27" s="16" t="s">
        <v>923</v>
      </c>
      <c r="P27" s="49">
        <v>3.8820000000000001</v>
      </c>
      <c r="Q27" s="116">
        <f>RTD("wdf.rtq",,N27,"PctChg")</f>
        <v>-0.88</v>
      </c>
      <c r="R27" s="21"/>
      <c r="S27" s="21"/>
    </row>
    <row r="28" spans="1:19">
      <c r="A28" s="35" t="s">
        <v>169</v>
      </c>
      <c r="B28" s="36">
        <f>RTD("wdf.rtq",,$A$21,"bid_Price2")</f>
        <v>1.2610000000000001</v>
      </c>
      <c r="C28" s="37">
        <f>RTD("wdf.rtq",,$A$21,"Bid_Volume2")/10000</f>
        <v>2</v>
      </c>
      <c r="E28" s="35" t="s">
        <v>169</v>
      </c>
      <c r="F28" s="36">
        <f>RTD("wdf.rtq",,$E$21,"bid_Price2")</f>
        <v>1.091</v>
      </c>
      <c r="G28" s="37">
        <f>RTD("wdf.rtq",,$E$21,"Bid_Volume2")/10000</f>
        <v>2.68</v>
      </c>
      <c r="H28" s="4">
        <f t="shared" ca="1" si="2"/>
        <v>-7.6565433927692217E-3</v>
      </c>
      <c r="I28" s="21"/>
      <c r="J28" s="21"/>
      <c r="K28" s="21"/>
      <c r="M28" s="5">
        <v>42430</v>
      </c>
      <c r="N28" s="16" t="s">
        <v>2378</v>
      </c>
      <c r="O28" s="16" t="s">
        <v>2379</v>
      </c>
      <c r="P28" s="49">
        <v>2.16</v>
      </c>
      <c r="Q28" s="116">
        <f>RTD("wdf.rtq",,N28,"PctChg")</f>
        <v>0</v>
      </c>
      <c r="R28" s="21"/>
      <c r="S28" s="21"/>
    </row>
    <row r="29" spans="1:19">
      <c r="A29" s="35" t="s">
        <v>170</v>
      </c>
      <c r="B29" s="36">
        <f>RTD("wdf.rtq",,$A$21,"bid_Price3")</f>
        <v>1.26</v>
      </c>
      <c r="C29" s="37">
        <f>RTD("wdf.rtq",,$A$21,"Bid_Volume3")/10000</f>
        <v>3</v>
      </c>
      <c r="E29" s="35" t="s">
        <v>170</v>
      </c>
      <c r="F29" s="36">
        <f>RTD("wdf.rtq",,$E$21,"bid_Price3")</f>
        <v>1.0900000000000001</v>
      </c>
      <c r="G29" s="37">
        <f>RTD("wdf.rtq",,$E$21,"Bid_Volume3")/10000</f>
        <v>1.5</v>
      </c>
      <c r="H29" s="4">
        <f t="shared" ca="1" si="2"/>
        <v>-8.0782788184413645E-3</v>
      </c>
      <c r="I29" s="21"/>
      <c r="J29" s="21"/>
      <c r="K29" s="21"/>
      <c r="M29" s="5">
        <v>42430</v>
      </c>
      <c r="N29" s="16" t="s">
        <v>2380</v>
      </c>
      <c r="O29" s="16" t="s">
        <v>2381</v>
      </c>
      <c r="P29" s="49">
        <v>1.1319999999999999</v>
      </c>
      <c r="Q29" s="116">
        <f>RTD("wdf.rtq",,N29,"PctChg")</f>
        <v>0</v>
      </c>
      <c r="R29" s="21"/>
      <c r="S29" s="21"/>
    </row>
    <row r="30" spans="1:19">
      <c r="A30" s="35" t="s">
        <v>173</v>
      </c>
      <c r="B30" s="36">
        <f>RTD("wdf.rtq",,$A$21,"bid_Price4")</f>
        <v>1.258</v>
      </c>
      <c r="C30" s="37">
        <f>RTD("wdf.rtq",,$A$21,"Bid_Volume4")/10000</f>
        <v>2.5</v>
      </c>
      <c r="E30" s="35" t="s">
        <v>173</v>
      </c>
      <c r="F30" s="36">
        <f>RTD("wdf.rtq",,$E$21,"bid_Price4")</f>
        <v>1.089</v>
      </c>
      <c r="G30" s="37">
        <f>RTD("wdf.rtq",,$E$21,"Bid_Volume4")/10000</f>
        <v>2.75</v>
      </c>
      <c r="H30" s="4">
        <f t="shared" ca="1" si="2"/>
        <v>-8.5000142441139515E-3</v>
      </c>
      <c r="I30" s="21"/>
      <c r="J30" s="21"/>
      <c r="K30" s="21"/>
      <c r="M30" s="5">
        <v>42430</v>
      </c>
      <c r="N30" s="16" t="s">
        <v>2382</v>
      </c>
      <c r="O30" s="16" t="s">
        <v>2383</v>
      </c>
      <c r="P30" s="49">
        <v>1.661</v>
      </c>
      <c r="Q30" s="116">
        <f>RTD("wdf.rtq",,N30,"PctChg")</f>
        <v>-0.88</v>
      </c>
      <c r="R30" s="21"/>
      <c r="S30" s="21"/>
    </row>
    <row r="31" spans="1:19">
      <c r="A31" s="38" t="s">
        <v>174</v>
      </c>
      <c r="B31" s="39">
        <f>RTD("wdf.rtq",,$A$21,"bid_Price5")</f>
        <v>1.25</v>
      </c>
      <c r="C31" s="40">
        <f>RTD("wdf.rtq",,$A$21,"Bid_Volume5")/10000</f>
        <v>3</v>
      </c>
      <c r="E31" s="38" t="s">
        <v>174</v>
      </c>
      <c r="F31" s="39">
        <f>RTD("wdf.rtq",,$E$21,"bid_Price5")</f>
        <v>1.0880000000000001</v>
      </c>
      <c r="G31" s="40">
        <f>RTD("wdf.rtq",,$E$21,"Bid_Volume5")/10000</f>
        <v>3.21</v>
      </c>
      <c r="H31" s="4">
        <f t="shared" ca="1" si="2"/>
        <v>-8.9217496697863163E-3</v>
      </c>
      <c r="I31" s="21"/>
      <c r="J31" s="21"/>
      <c r="K31" s="21"/>
      <c r="M31" s="5">
        <v>42430</v>
      </c>
      <c r="N31" s="16" t="s">
        <v>2384</v>
      </c>
      <c r="O31" s="16" t="s">
        <v>2385</v>
      </c>
      <c r="P31" s="49">
        <v>0.88600000000000001</v>
      </c>
      <c r="Q31" s="116">
        <f>RTD("wdf.rtq",,N31,"PctChg")</f>
        <v>3.9800000000000004</v>
      </c>
      <c r="R31" s="21"/>
      <c r="S31" s="21"/>
    </row>
    <row r="32" spans="1:19">
      <c r="A32" s="3" t="s">
        <v>184</v>
      </c>
      <c r="B32" s="47">
        <f>B27</f>
        <v>1.262</v>
      </c>
      <c r="E32" s="3" t="s">
        <v>184</v>
      </c>
      <c r="F32" s="48">
        <v>1.0649999999999999</v>
      </c>
      <c r="H32" s="4">
        <f t="shared" ca="1" si="2"/>
        <v>-1.8621664460252374E-2</v>
      </c>
      <c r="I32" s="21"/>
      <c r="J32" s="21"/>
      <c r="K32" s="21"/>
      <c r="M32" s="5">
        <v>42430</v>
      </c>
      <c r="N32" s="16" t="s">
        <v>2386</v>
      </c>
      <c r="O32" s="16" t="s">
        <v>2387</v>
      </c>
      <c r="P32" s="49">
        <v>1.268</v>
      </c>
      <c r="Q32" s="116">
        <f>RTD("wdf.rtq",,N32,"PctChg")</f>
        <v>-0.78</v>
      </c>
      <c r="R32" s="21"/>
      <c r="S32" s="21"/>
    </row>
    <row r="33" spans="1:19">
      <c r="M33" s="5">
        <v>42430</v>
      </c>
      <c r="N33" s="16" t="s">
        <v>2388</v>
      </c>
      <c r="O33" s="16" t="s">
        <v>2389</v>
      </c>
      <c r="P33" s="49">
        <v>2.581</v>
      </c>
      <c r="Q33" s="116">
        <f>RTD("wdf.rtq",,N33,"PctChg")</f>
        <v>-5.04</v>
      </c>
      <c r="R33" s="21"/>
      <c r="S33" s="21"/>
    </row>
    <row r="34" spans="1:19">
      <c r="M34" s="5">
        <v>42430</v>
      </c>
      <c r="N34" s="16" t="s">
        <v>2390</v>
      </c>
      <c r="O34" s="16" t="s">
        <v>2391</v>
      </c>
      <c r="P34" s="49">
        <v>1.288</v>
      </c>
      <c r="Q34" s="116">
        <f>RTD("wdf.rtq",,N34,"PctChg")</f>
        <v>-1.26</v>
      </c>
      <c r="R34" s="21"/>
      <c r="S34" s="21"/>
    </row>
    <row r="35" spans="1:19">
      <c r="M35" s="5">
        <v>42430</v>
      </c>
      <c r="N35" s="16" t="s">
        <v>2392</v>
      </c>
      <c r="O35" s="16" t="s">
        <v>2393</v>
      </c>
      <c r="P35" s="49">
        <v>1.6259999999999999</v>
      </c>
      <c r="Q35" s="116">
        <f>RTD("wdf.rtq",,N35,"PctChg")</f>
        <v>-1.8500000000000003</v>
      </c>
      <c r="R35" s="21"/>
      <c r="S35" s="21"/>
    </row>
    <row r="36" spans="1:19">
      <c r="M36" s="5">
        <v>42430</v>
      </c>
      <c r="N36" s="16" t="s">
        <v>2394</v>
      </c>
      <c r="O36" s="16" t="s">
        <v>2395</v>
      </c>
      <c r="P36" s="49">
        <v>1.9079999999999999</v>
      </c>
      <c r="Q36" s="116">
        <f>RTD("wdf.rtq",,N36,"PctChg")</f>
        <v>-1.4000000000000001</v>
      </c>
      <c r="R36" s="21"/>
      <c r="S36" s="21"/>
    </row>
    <row r="37" spans="1:19">
      <c r="A37" s="109" t="s">
        <v>265</v>
      </c>
      <c r="M37" s="5">
        <v>42430</v>
      </c>
      <c r="N37" s="16" t="s">
        <v>2396</v>
      </c>
      <c r="O37" s="16" t="s">
        <v>2397</v>
      </c>
      <c r="P37" s="49">
        <v>2.6349999999999998</v>
      </c>
      <c r="Q37" s="116">
        <f>RTD("wdf.rtq",,N37,"PctChg")</f>
        <v>-1.08</v>
      </c>
      <c r="R37" s="21"/>
      <c r="S37" s="21"/>
    </row>
    <row r="38" spans="1:19">
      <c r="M38" s="5">
        <v>42430</v>
      </c>
      <c r="N38" s="16" t="s">
        <v>2398</v>
      </c>
      <c r="O38" s="16" t="s">
        <v>2399</v>
      </c>
      <c r="P38" s="49">
        <v>1.3080000000000001</v>
      </c>
      <c r="Q38" s="116">
        <f>RTD("wdf.rtq",,N38,"PctChg")</f>
        <v>-4.2100000000000009</v>
      </c>
      <c r="R38" s="21"/>
      <c r="S38" s="21"/>
    </row>
    <row r="39" spans="1:19">
      <c r="M39" s="5">
        <v>42430</v>
      </c>
      <c r="N39" s="16" t="s">
        <v>2400</v>
      </c>
      <c r="O39" s="16" t="s">
        <v>2401</v>
      </c>
      <c r="P39" s="49">
        <v>10.103999999999999</v>
      </c>
      <c r="Q39" s="116">
        <f>RTD("wdf.rtq",,N39,"PctChg")</f>
        <v>0.39</v>
      </c>
      <c r="R39" s="21"/>
      <c r="S39" s="21"/>
    </row>
    <row r="40" spans="1:19">
      <c r="M40" s="5">
        <v>42430</v>
      </c>
      <c r="N40" s="16" t="s">
        <v>2402</v>
      </c>
      <c r="O40" s="16" t="s">
        <v>2403</v>
      </c>
      <c r="P40" s="49">
        <v>2.0350000000000001</v>
      </c>
      <c r="Q40" s="116">
        <f>RTD("wdf.rtq",,N40,"PctChg")</f>
        <v>0</v>
      </c>
      <c r="R40" s="21"/>
      <c r="S40" s="21"/>
    </row>
    <row r="41" spans="1:19">
      <c r="M41" s="5">
        <v>42430</v>
      </c>
      <c r="N41" s="16" t="s">
        <v>2404</v>
      </c>
      <c r="O41" s="16" t="s">
        <v>2405</v>
      </c>
      <c r="P41" s="49">
        <v>5.6619999999999999</v>
      </c>
      <c r="Q41" s="116">
        <f>RTD("wdf.rtq",,N41,"PctChg")</f>
        <v>-0.5</v>
      </c>
      <c r="R41" s="21"/>
      <c r="S41" s="21"/>
    </row>
    <row r="42" spans="1:19">
      <c r="M42" s="5">
        <v>42430</v>
      </c>
      <c r="N42" s="16" t="s">
        <v>2406</v>
      </c>
      <c r="O42" s="16" t="s">
        <v>2407</v>
      </c>
      <c r="P42" s="49">
        <v>3.0430000000000001</v>
      </c>
      <c r="Q42" s="116">
        <f>RTD("wdf.rtq",,N42,"PctChg")</f>
        <v>-0.66</v>
      </c>
      <c r="R42" s="21"/>
      <c r="S42" s="21"/>
    </row>
    <row r="43" spans="1:19">
      <c r="M43" s="5">
        <v>42430</v>
      </c>
      <c r="N43" s="16" t="s">
        <v>2408</v>
      </c>
      <c r="O43" s="16" t="s">
        <v>2409</v>
      </c>
      <c r="P43" s="49">
        <v>6.1920000000000002</v>
      </c>
      <c r="Q43" s="116">
        <f>RTD("wdf.rtq",,N43,"PctChg")</f>
        <v>0.24000000000000002</v>
      </c>
      <c r="R43" s="21"/>
      <c r="S43" s="21"/>
    </row>
    <row r="44" spans="1:19">
      <c r="M44" s="5">
        <v>42430</v>
      </c>
      <c r="N44" s="16" t="s">
        <v>990</v>
      </c>
      <c r="O44" s="16" t="s">
        <v>991</v>
      </c>
      <c r="P44" s="49">
        <v>5.8239999999999998</v>
      </c>
      <c r="Q44" s="116">
        <f>RTD("wdf.rtq",,N44,"PctChg")</f>
        <v>-0.84000000000000008</v>
      </c>
      <c r="R44" s="21"/>
      <c r="S44" s="21"/>
    </row>
    <row r="45" spans="1:19">
      <c r="M45" s="5"/>
      <c r="N45" s="16"/>
      <c r="O45" s="16"/>
      <c r="P45" s="49"/>
      <c r="Q45" s="116"/>
      <c r="R45" s="21"/>
      <c r="S45" s="21"/>
    </row>
    <row r="46" spans="1:19">
      <c r="M46" s="5"/>
      <c r="N46" s="16"/>
      <c r="O46" s="16"/>
      <c r="P46" s="49"/>
      <c r="Q46" s="116"/>
      <c r="R46" s="21"/>
      <c r="S46" s="21"/>
    </row>
    <row r="47" spans="1:19">
      <c r="M47" s="5"/>
      <c r="N47" s="16"/>
      <c r="O47" s="16"/>
      <c r="P47" s="49"/>
      <c r="Q47" s="116"/>
      <c r="R47" s="21"/>
      <c r="S47" s="21"/>
    </row>
    <row r="48" spans="1:19">
      <c r="M48" s="5"/>
      <c r="N48" s="16"/>
      <c r="O48" s="16"/>
      <c r="P48" s="49"/>
      <c r="Q48" s="116"/>
      <c r="R48" s="21"/>
      <c r="S48" s="21"/>
    </row>
    <row r="49" spans="13:17">
      <c r="M49" s="5"/>
      <c r="N49" s="16"/>
      <c r="O49" s="16"/>
      <c r="P49" s="49"/>
      <c r="Q49" s="116"/>
    </row>
    <row r="50" spans="13:17">
      <c r="M50" s="5"/>
      <c r="N50" s="16"/>
      <c r="O50" s="16"/>
      <c r="P50" s="49"/>
      <c r="Q50" s="116"/>
    </row>
    <row r="51" spans="13:17">
      <c r="M51" s="5"/>
      <c r="N51" s="16"/>
      <c r="O51" s="16"/>
      <c r="P51" s="49"/>
      <c r="Q51" s="116"/>
    </row>
    <row r="52" spans="13:17">
      <c r="M52" s="5"/>
      <c r="N52" s="16"/>
      <c r="O52" s="16"/>
      <c r="P52" s="49"/>
      <c r="Q52" s="116"/>
    </row>
    <row r="53" spans="13:17">
      <c r="M53" s="5"/>
      <c r="N53" s="16"/>
      <c r="O53" s="16"/>
      <c r="P53" s="49"/>
      <c r="Q53" s="116"/>
    </row>
    <row r="54" spans="13:17">
      <c r="M54" s="5"/>
      <c r="N54" s="16"/>
      <c r="O54" s="16"/>
      <c r="P54" s="49"/>
      <c r="Q54" s="116"/>
    </row>
    <row r="55" spans="13:17">
      <c r="M55" s="5"/>
      <c r="N55" s="16"/>
      <c r="O55" s="16"/>
      <c r="P55" s="49"/>
      <c r="Q55" s="116"/>
    </row>
    <row r="56" spans="13:17">
      <c r="M56" s="5"/>
      <c r="N56" s="16"/>
      <c r="O56" s="16"/>
      <c r="P56" s="49"/>
      <c r="Q56" s="116"/>
    </row>
    <row r="57" spans="13:17">
      <c r="M57" s="5"/>
      <c r="N57" s="16"/>
      <c r="O57" s="16"/>
      <c r="P57" s="49"/>
      <c r="Q57" s="116"/>
    </row>
    <row r="58" spans="13:17">
      <c r="M58" s="5"/>
      <c r="N58" s="16"/>
      <c r="O58" s="16"/>
      <c r="P58" s="49"/>
      <c r="Q58" s="116"/>
    </row>
    <row r="59" spans="13:17">
      <c r="M59" s="5"/>
      <c r="N59" s="16"/>
      <c r="O59" s="16"/>
      <c r="P59" s="49"/>
      <c r="Q59" s="116"/>
    </row>
    <row r="60" spans="13:17">
      <c r="M60" s="5"/>
      <c r="N60" s="16"/>
      <c r="O60" s="16"/>
      <c r="P60" s="49"/>
      <c r="Q60" s="116"/>
    </row>
    <row r="61" spans="13:17">
      <c r="M61" s="5"/>
      <c r="N61" s="16"/>
      <c r="O61" s="16"/>
      <c r="P61" s="49"/>
      <c r="Q61" s="116"/>
    </row>
    <row r="62" spans="13:17">
      <c r="M62" s="5"/>
      <c r="N62" s="16"/>
      <c r="O62" s="16"/>
      <c r="P62" s="49"/>
      <c r="Q62" s="116"/>
    </row>
    <row r="63" spans="13:17">
      <c r="M63" s="5"/>
      <c r="N63" s="16"/>
      <c r="O63" s="16"/>
      <c r="P63" s="49"/>
      <c r="Q63" s="116"/>
    </row>
    <row r="64" spans="13:17">
      <c r="M64" s="5"/>
      <c r="N64" s="16"/>
      <c r="O64" s="16"/>
      <c r="P64" s="49"/>
      <c r="Q64" s="116"/>
    </row>
    <row r="65" spans="13:17">
      <c r="M65" s="5"/>
      <c r="N65" s="16"/>
      <c r="O65" s="16"/>
      <c r="P65" s="49"/>
      <c r="Q65" s="116"/>
    </row>
    <row r="66" spans="13:17">
      <c r="M66" s="5"/>
      <c r="N66" s="16"/>
      <c r="O66" s="16"/>
      <c r="P66" s="49"/>
      <c r="Q66" s="116"/>
    </row>
    <row r="67" spans="13:17">
      <c r="M67" s="5"/>
      <c r="N67" s="16"/>
      <c r="O67" s="16"/>
      <c r="P67" s="49"/>
      <c r="Q67" s="116"/>
    </row>
    <row r="68" spans="13:17">
      <c r="M68" s="5"/>
      <c r="N68" s="16"/>
      <c r="O68" s="16"/>
      <c r="P68" s="49"/>
      <c r="Q68" s="116"/>
    </row>
    <row r="69" spans="13:17">
      <c r="M69" s="5"/>
      <c r="N69" s="16"/>
      <c r="O69" s="16"/>
      <c r="P69" s="49"/>
      <c r="Q69" s="116"/>
    </row>
    <row r="70" spans="13:17">
      <c r="M70" s="5"/>
      <c r="N70" s="16"/>
      <c r="O70" s="16"/>
      <c r="P70" s="49"/>
      <c r="Q70" s="116"/>
    </row>
    <row r="71" spans="13:17">
      <c r="M71" s="5"/>
      <c r="N71" s="16"/>
      <c r="O71" s="16"/>
      <c r="P71" s="49"/>
      <c r="Q71" s="116"/>
    </row>
    <row r="72" spans="13:17">
      <c r="M72" s="5"/>
      <c r="N72" s="16"/>
      <c r="O72" s="16"/>
      <c r="P72" s="49"/>
      <c r="Q72" s="116"/>
    </row>
    <row r="73" spans="13:17">
      <c r="M73" s="5"/>
      <c r="N73" s="16"/>
      <c r="O73" s="16"/>
      <c r="P73" s="49"/>
      <c r="Q73" s="116"/>
    </row>
    <row r="74" spans="13:17">
      <c r="M74" s="5"/>
      <c r="N74" s="16"/>
      <c r="O74" s="16"/>
      <c r="P74" s="49"/>
      <c r="Q74" s="116"/>
    </row>
    <row r="75" spans="13:17">
      <c r="M75" s="5"/>
      <c r="N75" s="16"/>
      <c r="O75" s="16"/>
      <c r="P75" s="49"/>
      <c r="Q75" s="116"/>
    </row>
    <row r="76" spans="13:17">
      <c r="M76" s="5"/>
      <c r="N76" s="16"/>
      <c r="O76" s="16"/>
      <c r="P76" s="49"/>
      <c r="Q76" s="116"/>
    </row>
    <row r="77" spans="13:17">
      <c r="M77" s="5"/>
      <c r="N77" s="16"/>
      <c r="O77" s="16"/>
      <c r="P77" s="49"/>
      <c r="Q77" s="116"/>
    </row>
    <row r="78" spans="13:17">
      <c r="M78" s="5"/>
      <c r="N78" s="16"/>
      <c r="O78" s="16"/>
      <c r="P78" s="49"/>
      <c r="Q78" s="116"/>
    </row>
    <row r="79" spans="13:17">
      <c r="M79" s="5"/>
      <c r="N79" s="16"/>
      <c r="O79" s="16"/>
      <c r="P79" s="49"/>
      <c r="Q79" s="116"/>
    </row>
    <row r="80" spans="13:17">
      <c r="M80" s="5"/>
      <c r="N80" s="16"/>
      <c r="O80" s="16"/>
      <c r="P80" s="49"/>
      <c r="Q80" s="116"/>
    </row>
    <row r="81" spans="13:17">
      <c r="M81" s="5"/>
      <c r="N81" s="16"/>
      <c r="O81" s="16"/>
      <c r="P81" s="49"/>
      <c r="Q81" s="116"/>
    </row>
    <row r="82" spans="13:17">
      <c r="M82" s="5"/>
      <c r="N82" s="16"/>
      <c r="O82" s="16"/>
      <c r="P82" s="49"/>
      <c r="Q82" s="116"/>
    </row>
    <row r="83" spans="13:17">
      <c r="M83" s="5"/>
      <c r="N83" s="16"/>
      <c r="O83" s="16"/>
      <c r="P83" s="49"/>
      <c r="Q83" s="116"/>
    </row>
    <row r="84" spans="13:17">
      <c r="M84" s="5"/>
      <c r="N84" s="16"/>
      <c r="O84" s="16"/>
      <c r="P84" s="49"/>
      <c r="Q84" s="116"/>
    </row>
    <row r="85" spans="13:17">
      <c r="M85" s="5"/>
      <c r="N85" s="16"/>
      <c r="O85" s="16"/>
      <c r="P85" s="49"/>
      <c r="Q85" s="116"/>
    </row>
    <row r="86" spans="13:17">
      <c r="M86" s="5"/>
      <c r="N86" s="16"/>
      <c r="O86" s="16"/>
      <c r="P86" s="49"/>
      <c r="Q86" s="116"/>
    </row>
    <row r="87" spans="13:17">
      <c r="M87" s="5"/>
      <c r="N87" s="16"/>
      <c r="O87" s="16"/>
      <c r="P87" s="49"/>
      <c r="Q87" s="116"/>
    </row>
    <row r="88" spans="13:17">
      <c r="M88" s="5"/>
      <c r="N88" s="16"/>
      <c r="O88" s="16"/>
      <c r="P88" s="49"/>
      <c r="Q88" s="116"/>
    </row>
    <row r="89" spans="13:17">
      <c r="M89" s="5"/>
      <c r="N89" s="16"/>
      <c r="O89" s="16"/>
      <c r="P89" s="49"/>
      <c r="Q89" s="116"/>
    </row>
    <row r="90" spans="13:17">
      <c r="M90" s="5"/>
      <c r="N90" s="16"/>
      <c r="O90" s="16"/>
      <c r="P90" s="49"/>
      <c r="Q90" s="116"/>
    </row>
    <row r="91" spans="13:17">
      <c r="M91" s="5"/>
      <c r="N91" s="16"/>
      <c r="O91" s="16"/>
      <c r="P91" s="49"/>
      <c r="Q91" s="116"/>
    </row>
    <row r="92" spans="13:17">
      <c r="M92" s="5"/>
      <c r="N92" s="16"/>
      <c r="O92" s="16"/>
      <c r="P92" s="49"/>
      <c r="Q92" s="116"/>
    </row>
    <row r="93" spans="13:17">
      <c r="M93" s="5"/>
      <c r="N93" s="16"/>
      <c r="O93" s="16"/>
      <c r="P93" s="49"/>
      <c r="Q93" s="116"/>
    </row>
    <row r="94" spans="13:17">
      <c r="M94" s="5"/>
      <c r="N94" s="16"/>
      <c r="O94" s="16"/>
      <c r="P94" s="49"/>
      <c r="Q94" s="116"/>
    </row>
    <row r="95" spans="13:17">
      <c r="M95" s="5"/>
      <c r="N95" s="16"/>
      <c r="O95" s="16"/>
      <c r="P95" s="49"/>
      <c r="Q95" s="116"/>
    </row>
    <row r="96" spans="13:17">
      <c r="M96" s="5"/>
      <c r="N96" s="16"/>
      <c r="O96" s="16"/>
      <c r="P96" s="49"/>
      <c r="Q96" s="116"/>
    </row>
    <row r="97" spans="13:17">
      <c r="M97" s="5"/>
      <c r="N97" s="16"/>
      <c r="O97" s="16"/>
      <c r="P97" s="49"/>
      <c r="Q97" s="116"/>
    </row>
    <row r="98" spans="13:17">
      <c r="M98" s="5"/>
      <c r="N98" s="16"/>
      <c r="O98" s="16"/>
      <c r="P98" s="49"/>
      <c r="Q98" s="116"/>
    </row>
    <row r="99" spans="13:17">
      <c r="M99" s="5"/>
      <c r="N99" s="16"/>
      <c r="O99" s="16"/>
      <c r="P99" s="49"/>
      <c r="Q99" s="116"/>
    </row>
    <row r="100" spans="13:17">
      <c r="M100" s="5"/>
      <c r="N100" s="16"/>
      <c r="O100" s="16"/>
      <c r="P100" s="49"/>
      <c r="Q100" s="116"/>
    </row>
    <row r="101" spans="13:17">
      <c r="M101" s="5"/>
      <c r="N101" s="16"/>
      <c r="O101" s="16"/>
      <c r="P101" s="49"/>
      <c r="Q101" s="116"/>
    </row>
    <row r="102" spans="13:17">
      <c r="M102" s="5"/>
      <c r="N102" s="16"/>
      <c r="O102" s="16"/>
      <c r="P102" s="49"/>
      <c r="Q102" s="116"/>
    </row>
    <row r="103" spans="13:17">
      <c r="M103" s="5"/>
      <c r="N103" s="16"/>
      <c r="O103" s="16"/>
      <c r="P103" s="49"/>
      <c r="Q103" s="116"/>
    </row>
    <row r="104" spans="13:17">
      <c r="M104" s="5"/>
      <c r="N104" s="16"/>
      <c r="O104" s="16"/>
      <c r="P104" s="49"/>
      <c r="Q104" s="116"/>
    </row>
    <row r="105" spans="13:17">
      <c r="M105" s="5"/>
      <c r="N105" s="16"/>
      <c r="O105" s="16"/>
      <c r="P105" s="49"/>
      <c r="Q105" s="116"/>
    </row>
    <row r="106" spans="13:17">
      <c r="M106" s="5"/>
      <c r="N106" s="16"/>
      <c r="O106" s="16"/>
      <c r="P106" s="49"/>
      <c r="Q106" s="116"/>
    </row>
    <row r="107" spans="13:17">
      <c r="M107" s="5"/>
      <c r="N107" s="16"/>
      <c r="O107" s="16"/>
      <c r="P107" s="49"/>
      <c r="Q107" s="116"/>
    </row>
    <row r="108" spans="13:17">
      <c r="M108" s="5"/>
      <c r="N108" s="16"/>
      <c r="O108" s="16"/>
      <c r="P108" s="49"/>
      <c r="Q108" s="116"/>
    </row>
    <row r="109" spans="13:17">
      <c r="M109" s="5"/>
      <c r="N109" s="16"/>
      <c r="O109" s="16"/>
      <c r="P109" s="49"/>
      <c r="Q109" s="116"/>
    </row>
    <row r="110" spans="13:17">
      <c r="M110" s="5"/>
      <c r="N110" s="16"/>
      <c r="O110" s="16"/>
      <c r="P110" s="49"/>
      <c r="Q110" s="116"/>
    </row>
    <row r="111" spans="13:17">
      <c r="M111" s="5"/>
      <c r="N111" s="16"/>
      <c r="O111" s="16"/>
      <c r="P111" s="49"/>
      <c r="Q111" s="116"/>
    </row>
  </sheetData>
  <phoneticPr fontId="1" type="noConversion"/>
  <conditionalFormatting sqref="M2:M4">
    <cfRule type="cellIs" dxfId="51" priority="3" operator="lessThan">
      <formula>-0.01</formula>
    </cfRule>
    <cfRule type="cellIs" dxfId="50" priority="4" operator="greaterThan">
      <formula>0.01</formula>
    </cfRule>
  </conditionalFormatting>
  <conditionalFormatting sqref="M5">
    <cfRule type="cellIs" dxfId="49" priority="1" operator="lessThan">
      <formula>-0.01</formula>
    </cfRule>
    <cfRule type="cellIs" dxfId="48" priority="2" operator="greaterThan">
      <formula>0.01</formula>
    </cfRule>
  </conditionalFormatting>
  <hyperlinks>
    <hyperlink ref="A37" location="持仓!A1" display="返回持仓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7"/>
  <dimension ref="A1:S112"/>
  <sheetViews>
    <sheetView zoomScale="90" zoomScaleNormal="90" workbookViewId="0">
      <selection activeCell="H36" sqref="H36"/>
    </sheetView>
  </sheetViews>
  <sheetFormatPr defaultRowHeight="13.5"/>
  <cols>
    <col min="1" max="1" width="9" style="3" bestFit="1" customWidth="1"/>
    <col min="2" max="2" width="8.75" style="21" bestFit="1" customWidth="1"/>
    <col min="3" max="3" width="10" style="3" bestFit="1" customWidth="1"/>
    <col min="4" max="4" width="6.5" style="3" bestFit="1" customWidth="1"/>
    <col min="5" max="5" width="11.875" style="3" bestFit="1" customWidth="1"/>
    <col min="6" max="6" width="10.125" style="3" bestFit="1" customWidth="1"/>
    <col min="7" max="7" width="10" style="3" bestFit="1" customWidth="1"/>
    <col min="8" max="8" width="9" style="3" bestFit="1" customWidth="1"/>
    <col min="9" max="9" width="8.75" style="3" bestFit="1" customWidth="1"/>
    <col min="10" max="10" width="9" style="3" bestFit="1" customWidth="1"/>
    <col min="11" max="11" width="9.5" style="3" bestFit="1" customWidth="1"/>
    <col min="12" max="12" width="6.5" style="3" bestFit="1" customWidth="1"/>
    <col min="13" max="13" width="11" style="3" bestFit="1" customWidth="1"/>
    <col min="14" max="14" width="11.625" style="3" bestFit="1" customWidth="1"/>
    <col min="15" max="15" width="10.5" style="3" bestFit="1" customWidth="1"/>
    <col min="16" max="17" width="9.25" style="3" bestFit="1" customWidth="1"/>
    <col min="18" max="18" width="11.625" style="3" bestFit="1" customWidth="1"/>
    <col min="19" max="19" width="7.75" style="3" bestFit="1" customWidth="1"/>
    <col min="20" max="16384" width="9" style="21"/>
  </cols>
  <sheetData>
    <row r="1" spans="1:19" s="9" customFormat="1" ht="12">
      <c r="A1" s="8" t="s">
        <v>406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74" t="s">
        <v>2335</v>
      </c>
      <c r="B2" s="74" t="s">
        <v>2344</v>
      </c>
      <c r="C2" s="75">
        <f>RTD("wdf.rtq",,A2,"Rt_Price")</f>
        <v>1.07</v>
      </c>
      <c r="D2" s="76">
        <f>RTD("wdf.rtq",,A2,"PctChg")/100</f>
        <v>7.5000000000000015E-3</v>
      </c>
      <c r="E2" s="77">
        <f ca="1">[1]!f_unit_floortrading(A2,TODAY())/100000000</f>
        <v>35.91139355</v>
      </c>
      <c r="F2" s="78">
        <f ca="1">[1]!f_unit_floortrading(A2,TODAY())/10000-[1]!f_unit_floortrading(A2,TODAY()-1)/10000</f>
        <v>2796.8871999999974</v>
      </c>
      <c r="G2" s="90">
        <f>RTD("wdf.rtq",,A2,"Volume")/10000</f>
        <v>5613.1760000000004</v>
      </c>
      <c r="H2" s="102" t="s">
        <v>2345</v>
      </c>
      <c r="I2" s="80" t="s">
        <v>2346</v>
      </c>
      <c r="J2" s="80">
        <f>RTD("wdf.rtq",,H2,"Rt_Price")</f>
        <v>0.96099999999999997</v>
      </c>
      <c r="K2" s="81">
        <f>RTD("wdf.rtq",,H2,"PctChg")/100</f>
        <v>-3.1000000000000003E-3</v>
      </c>
      <c r="L2" s="103">
        <f>RTD("wdf.rtq",,H2,"Volume")/10000</f>
        <v>38242.580900000001</v>
      </c>
      <c r="M2" s="71">
        <f ca="1">(C2+J2)/S2/2-1</f>
        <v>-5.7034906086861348E-4</v>
      </c>
      <c r="N2" s="11">
        <f>RTD("wdf.rtq",,Q2,"PctChg")/100</f>
        <v>3.2000000000000002E-3</v>
      </c>
      <c r="O2" s="14" t="str">
        <f>[1]!f_info_smfcode(H2)</f>
        <v>161022.OF</v>
      </c>
      <c r="P2" s="13">
        <f ca="1">VLOOKUP(O2,净值更新!A:B,2)</f>
        <v>1.0129999999999999</v>
      </c>
      <c r="Q2" s="13" t="str">
        <f>[1]!f_info_trackindexcode(O2)</f>
        <v>399006.SZ</v>
      </c>
      <c r="R2" s="11">
        <v>0.95</v>
      </c>
      <c r="S2" s="13">
        <f ca="1">P2*(1+N2*R2)</f>
        <v>1.0160795199999999</v>
      </c>
    </row>
    <row r="3" spans="1:19">
      <c r="A3" s="74" t="s">
        <v>2347</v>
      </c>
      <c r="B3" s="74" t="s">
        <v>2348</v>
      </c>
      <c r="C3" s="75">
        <f>RTD("wdf.rtq",,A3,"Rt_Price")</f>
        <v>1.0309999999999999</v>
      </c>
      <c r="D3" s="76">
        <f>RTD("wdf.rtq",,A3,"PctChg")/100</f>
        <v>5.8999999999999999E-3</v>
      </c>
      <c r="E3" s="77">
        <f ca="1">[1]!f_unit_floortrading(A3,TODAY())/100000000</f>
        <v>1.2407144000000001</v>
      </c>
      <c r="F3" s="78">
        <f ca="1">[1]!f_unit_floortrading(A3,TODAY())/10000-[1]!f_unit_floortrading(A3,TODAY()-1)/10000</f>
        <v>75.856900000000678</v>
      </c>
      <c r="G3" s="90">
        <f>RTD("wdf.rtq",,A3,"Volume")/10000</f>
        <v>152.9237</v>
      </c>
      <c r="H3" s="102" t="s">
        <v>2349</v>
      </c>
      <c r="I3" s="80" t="s">
        <v>2350</v>
      </c>
      <c r="J3" s="80">
        <f>RTD("wdf.rtq",,H3,"Rt_Price")</f>
        <v>1.042</v>
      </c>
      <c r="K3" s="81">
        <f>RTD("wdf.rtq",,H3,"PctChg")/100</f>
        <v>-9.4999999999999998E-3</v>
      </c>
      <c r="L3" s="103">
        <f>RTD("wdf.rtq",,H3,"Volume")/10000</f>
        <v>1261.5038</v>
      </c>
      <c r="M3" s="71">
        <f t="shared" ref="M3:M4" ca="1" si="0">(C3+J3)/S3/2-1</f>
        <v>-1.5859034910681302E-3</v>
      </c>
      <c r="N3" s="11">
        <f>RTD("wdf.rtq",,Q3,"PctChg")/100</f>
        <v>3.2000000000000002E-3</v>
      </c>
      <c r="O3" s="14" t="str">
        <f>[1]!f_info_smfcode(H3)</f>
        <v>160637.OF</v>
      </c>
      <c r="P3" s="13">
        <f ca="1">VLOOKUP(O3,净值更新!A:B,2)</f>
        <v>1.0349999999999999</v>
      </c>
      <c r="Q3" s="13" t="str">
        <f>[1]!f_info_trackindexcode(O3)</f>
        <v>399006.SZ</v>
      </c>
      <c r="R3" s="11">
        <v>0.95</v>
      </c>
      <c r="S3" s="13">
        <f ca="1">P3*(1+N3*R3)</f>
        <v>1.0381463999999998</v>
      </c>
    </row>
    <row r="4" spans="1:19">
      <c r="A4" s="74" t="s">
        <v>2351</v>
      </c>
      <c r="B4" s="74" t="s">
        <v>2352</v>
      </c>
      <c r="C4" s="75">
        <f>RTD("wdf.rtq",,A4,"Rt_Price")</f>
        <v>1.081</v>
      </c>
      <c r="D4" s="76">
        <f>RTD("wdf.rtq",,A4,"PctChg")/100</f>
        <v>4.5999999999999999E-3</v>
      </c>
      <c r="E4" s="77">
        <f ca="1">[1]!f_unit_floortrading(A4,TODAY())/100000000</f>
        <v>3.87381676</v>
      </c>
      <c r="F4" s="78">
        <f ca="1">[1]!f_unit_floortrading(A4,TODAY())/10000-[1]!f_unit_floortrading(A4,TODAY()-1)/10000</f>
        <v>1021.9556999999986</v>
      </c>
      <c r="G4" s="90">
        <f>RTD("wdf.rtq",,A4,"Volume")/10000</f>
        <v>950.30139999999994</v>
      </c>
      <c r="H4" s="102" t="s">
        <v>2353</v>
      </c>
      <c r="I4" s="80" t="s">
        <v>2354</v>
      </c>
      <c r="J4" s="80">
        <f>RTD("wdf.rtq",,H4,"Rt_Price")</f>
        <v>0.68100000000000005</v>
      </c>
      <c r="K4" s="81">
        <f>RTD("wdf.rtq",,H4,"PctChg")/100</f>
        <v>-1.0200000000000001E-2</v>
      </c>
      <c r="L4" s="103">
        <f>RTD("wdf.rtq",,H4,"Volume")/10000</f>
        <v>6389.4038</v>
      </c>
      <c r="M4" s="71">
        <f t="shared" ca="1" si="0"/>
        <v>-1.1786522722837534E-3</v>
      </c>
      <c r="N4" s="11">
        <f>RTD("wdf.rtq",,Q4,"PctChg")/100</f>
        <v>2.2000000000000001E-3</v>
      </c>
      <c r="O4" s="14" t="str">
        <f>[1]!f_info_smfcode(H4)</f>
        <v>160420.OF</v>
      </c>
      <c r="P4" s="13">
        <f ca="1">VLOOKUP(O4,净值更新!A:B,2)</f>
        <v>0.88019999999999998</v>
      </c>
      <c r="Q4" s="13" t="str">
        <f>[1]!f_info_trackindexcode(O4)</f>
        <v>399673.SZ</v>
      </c>
      <c r="R4" s="11">
        <v>0.95</v>
      </c>
      <c r="S4" s="13">
        <f ca="1">P4*(1+N4*R4)</f>
        <v>0.88203961799999997</v>
      </c>
    </row>
    <row r="5" spans="1:19">
      <c r="A5" s="74" t="s">
        <v>696</v>
      </c>
      <c r="B5" s="74" t="s">
        <v>628</v>
      </c>
      <c r="C5" s="75">
        <f>RTD("wdf.rtq",,A5,"Rt_Price")</f>
        <v>1.056</v>
      </c>
      <c r="D5" s="76">
        <f>RTD("wdf.rtq",,A5,"PctChg")/100</f>
        <v>3.8E-3</v>
      </c>
      <c r="E5" s="77">
        <f ca="1">[1]!f_unit_floortrading(A5,TODAY())/100000000</f>
        <v>9.5061134799999998</v>
      </c>
      <c r="F5" s="78">
        <f ca="1">[1]!f_unit_floortrading(A5,TODAY())/10000-[1]!f_unit_floortrading(A5,TODAY()-1)/10000</f>
        <v>-291.02000000000407</v>
      </c>
      <c r="G5" s="90">
        <f>RTD("wdf.rtq",,A5,"Volume")/10000</f>
        <v>3984.21</v>
      </c>
      <c r="H5" s="102" t="s">
        <v>1280</v>
      </c>
      <c r="I5" s="80" t="s">
        <v>1279</v>
      </c>
      <c r="J5" s="80">
        <f>RTD("wdf.rtq",,H5,"Rt_Price")</f>
        <v>0.46800000000000003</v>
      </c>
      <c r="K5" s="81">
        <f>RTD("wdf.rtq",,H5,"PctChg")/100</f>
        <v>-8.5000000000000006E-3</v>
      </c>
      <c r="L5" s="103">
        <f>RTD("wdf.rtq",,H5,"Volume")/10000</f>
        <v>14277.294</v>
      </c>
      <c r="M5" s="71">
        <f t="shared" ref="M5" ca="1" si="1">(C5+J5)/S5/2-1</f>
        <v>-8.6849282557508456E-3</v>
      </c>
      <c r="N5" s="11">
        <f>RTD("wdf.rtq",,Q5,"PctChg")/100</f>
        <v>2.3E-3</v>
      </c>
      <c r="O5" s="14" t="str">
        <f>[1]!f_info_smfcode(H5)</f>
        <v>161223.OF</v>
      </c>
      <c r="P5" s="13">
        <f ca="1">VLOOKUP(O5,净值更新!A:B,2)</f>
        <v>0.76700000000000002</v>
      </c>
      <c r="Q5" s="13" t="str">
        <f>[1]!f_info_trackindexcode(O5)</f>
        <v>000958.SH</v>
      </c>
      <c r="R5" s="11">
        <v>0.95</v>
      </c>
      <c r="S5" s="13">
        <f ca="1">P5*(1+N5*R5)</f>
        <v>0.76867589500000011</v>
      </c>
    </row>
    <row r="6" spans="1:19">
      <c r="M6" s="50"/>
      <c r="N6" s="51"/>
      <c r="O6" s="51"/>
      <c r="P6" s="51"/>
    </row>
    <row r="7" spans="1:19">
      <c r="A7" s="43" t="s">
        <v>2410</v>
      </c>
      <c r="B7" s="44" t="s">
        <v>164</v>
      </c>
      <c r="C7" s="45" t="s">
        <v>175</v>
      </c>
      <c r="E7" s="43" t="str">
        <f>INDEX(H1:H5,MATCH(A7,A1:A5,FALSE))</f>
        <v>150244.SZ</v>
      </c>
      <c r="F7" s="44" t="s">
        <v>164</v>
      </c>
      <c r="G7" s="45" t="s">
        <v>175</v>
      </c>
      <c r="H7" s="21"/>
      <c r="J7" s="3" t="s">
        <v>70</v>
      </c>
      <c r="K7" s="46">
        <f ca="1">INDEX(S1:S5,MATCH(A7,A1:A5,FALSE))</f>
        <v>1.0381463999999998</v>
      </c>
      <c r="L7" s="21"/>
      <c r="O7" s="21"/>
      <c r="P7" s="21"/>
      <c r="Q7" s="21"/>
      <c r="R7" s="21"/>
      <c r="S7" s="21"/>
    </row>
    <row r="8" spans="1:19">
      <c r="A8" s="23" t="s">
        <v>171</v>
      </c>
      <c r="B8" s="24">
        <f>RTD("wdf.rtq",,$A$7,"Ask_Price5")</f>
        <v>1.038</v>
      </c>
      <c r="C8" s="25">
        <f>RTD("wdf.rtq",,$A$7,"ask_Volume5")/10000</f>
        <v>18.753699999999998</v>
      </c>
      <c r="E8" s="23" t="s">
        <v>171</v>
      </c>
      <c r="F8" s="24">
        <f>RTD("wdf.rtq",,$E$7,"Ask_Price5")</f>
        <v>1.048</v>
      </c>
      <c r="G8" s="25">
        <f>RTD("wdf.rtq",,$E$7,"ask_Volume5")/10000</f>
        <v>26.09</v>
      </c>
      <c r="H8" s="4">
        <f ca="1">($B$18+F8)/2/$K$7-1</f>
        <v>8.2223470601094917E-4</v>
      </c>
      <c r="K8" s="21"/>
      <c r="L8" s="21"/>
      <c r="O8" s="21"/>
      <c r="P8" s="21"/>
      <c r="Q8" s="21"/>
      <c r="R8" s="21"/>
      <c r="S8" s="21"/>
    </row>
    <row r="9" spans="1:19">
      <c r="A9" s="26" t="s">
        <v>172</v>
      </c>
      <c r="B9" s="27">
        <f>RTD("wdf.rtq",,$A$7,"Ask_Price4")</f>
        <v>1.0349999999999999</v>
      </c>
      <c r="C9" s="28">
        <f>RTD("wdf.rtq",,$A$7,"ask_Volume4")/10000</f>
        <v>0.04</v>
      </c>
      <c r="E9" s="26" t="s">
        <v>172</v>
      </c>
      <c r="F9" s="27">
        <f>RTD("wdf.rtq",,$E$7,"Ask_Price4")</f>
        <v>1.0469999999999999</v>
      </c>
      <c r="G9" s="28">
        <f>RTD("wdf.rtq",,$E$7,"ask_Volume4")/10000</f>
        <v>5.72</v>
      </c>
      <c r="H9" s="4">
        <f t="shared" ref="H9:H18" ca="1" si="2">($B$18+F9)/2/$K$7-1</f>
        <v>3.4060706659500006E-4</v>
      </c>
      <c r="J9" s="3" t="s">
        <v>181</v>
      </c>
      <c r="K9" s="21"/>
      <c r="L9" s="21"/>
      <c r="N9" s="3" t="s">
        <v>424</v>
      </c>
      <c r="O9" s="134" t="s">
        <v>425</v>
      </c>
      <c r="P9" s="21"/>
      <c r="Q9" s="21"/>
      <c r="R9" s="21"/>
      <c r="S9" s="21"/>
    </row>
    <row r="10" spans="1:19">
      <c r="A10" s="26" t="s">
        <v>165</v>
      </c>
      <c r="B10" s="27">
        <f>RTD("wdf.rtq",,$A$7,"Ask_Price3")</f>
        <v>1.034</v>
      </c>
      <c r="C10" s="28">
        <f>RTD("wdf.rtq",,$A$7,"ask_Volume3")/10000</f>
        <v>14.79</v>
      </c>
      <c r="E10" s="26" t="s">
        <v>165</v>
      </c>
      <c r="F10" s="27">
        <f>RTD("wdf.rtq",,$E$7,"Ask_Price3")</f>
        <v>1.046</v>
      </c>
      <c r="G10" s="28">
        <f>RTD("wdf.rtq",,$E$7,"ask_Volume3")/10000</f>
        <v>1</v>
      </c>
      <c r="H10" s="4">
        <f t="shared" ca="1" si="2"/>
        <v>-1.41020572820727E-4</v>
      </c>
      <c r="J10" s="21" t="s">
        <v>182</v>
      </c>
      <c r="K10" s="4">
        <f ca="1">(B12+F12)/2/$K$7-1</f>
        <v>-1.1042758516524032E-3</v>
      </c>
      <c r="L10" s="21"/>
      <c r="N10" s="3" t="s">
        <v>426</v>
      </c>
      <c r="O10" s="134">
        <v>20160301</v>
      </c>
      <c r="P10" s="21"/>
      <c r="Q10" s="21"/>
      <c r="R10" s="21"/>
      <c r="S10" s="21"/>
    </row>
    <row r="11" spans="1:19">
      <c r="A11" s="26" t="s">
        <v>166</v>
      </c>
      <c r="B11" s="27">
        <f>RTD("wdf.rtq",,$A$7,"Ask_Price2")</f>
        <v>1.032</v>
      </c>
      <c r="C11" s="28">
        <f>RTD("wdf.rtq",,$A$7,"ask_Volume2")/10000</f>
        <v>26.2</v>
      </c>
      <c r="E11" s="26" t="s">
        <v>166</v>
      </c>
      <c r="F11" s="27">
        <f>RTD("wdf.rtq",,$E$7,"Ask_Price2")</f>
        <v>1.0449999999999999</v>
      </c>
      <c r="G11" s="28">
        <f>RTD("wdf.rtq",,$E$7,"ask_Volume2")/10000</f>
        <v>14.79</v>
      </c>
      <c r="H11" s="4">
        <f t="shared" ca="1" si="2"/>
        <v>-6.2264821223645406E-4</v>
      </c>
      <c r="J11" s="3" t="s">
        <v>183</v>
      </c>
      <c r="K11" s="4">
        <f ca="1">(B13+F13)/2/$K$7-1</f>
        <v>-2.0675311304838573E-3</v>
      </c>
      <c r="L11" s="21"/>
      <c r="N11" s="3" t="s">
        <v>427</v>
      </c>
      <c r="O11" s="134" t="s">
        <v>1282</v>
      </c>
      <c r="P11" s="21"/>
      <c r="Q11" s="21"/>
      <c r="R11" s="21">
        <f>SUMPRODUCT(Q14:Q63,R14:R63)/100</f>
        <v>0.24839266000000004</v>
      </c>
      <c r="S11" s="21"/>
    </row>
    <row r="12" spans="1:19">
      <c r="A12" s="29" t="s">
        <v>167</v>
      </c>
      <c r="B12" s="30">
        <f>RTD("wdf.rtq",,$A$7,"Ask_Price1")</f>
        <v>1.0309999999999999</v>
      </c>
      <c r="C12" s="31">
        <f>RTD("wdf.rtq",,$A$7,"ask_Volume1")/10000</f>
        <v>42.6</v>
      </c>
      <c r="E12" s="29" t="s">
        <v>167</v>
      </c>
      <c r="F12" s="30">
        <f>RTD("wdf.rtq",,$E$7,"Ask_Price1")</f>
        <v>1.0429999999999999</v>
      </c>
      <c r="G12" s="31">
        <f>RTD("wdf.rtq",,$E$7,"ask_Volume1")/10000</f>
        <v>5.48</v>
      </c>
      <c r="H12" s="4">
        <f t="shared" ca="1" si="2"/>
        <v>-1.5859034910681302E-3</v>
      </c>
      <c r="I12" s="21"/>
      <c r="J12" s="3" t="s">
        <v>185</v>
      </c>
      <c r="K12" s="4">
        <f ca="1">(B12+F13)/2/K7-1</f>
        <v>-1.5859034910681302E-3</v>
      </c>
      <c r="L12" s="21"/>
      <c r="O12" s="134"/>
      <c r="P12" s="21"/>
      <c r="Q12" s="21"/>
      <c r="R12" s="21"/>
      <c r="S12" s="21"/>
    </row>
    <row r="13" spans="1:19">
      <c r="A13" s="32" t="s">
        <v>168</v>
      </c>
      <c r="B13" s="33">
        <f>RTD("wdf.rtq",,$A$7,"bid_Price1")</f>
        <v>1.03</v>
      </c>
      <c r="C13" s="34">
        <f>RTD("wdf.rtq",,$A$7,"Bid_Volume1")/10000</f>
        <v>16.399999999999999</v>
      </c>
      <c r="E13" s="32" t="s">
        <v>168</v>
      </c>
      <c r="F13" s="33">
        <f>RTD("wdf.rtq",,$E$7,"bid_Price1")</f>
        <v>1.042</v>
      </c>
      <c r="G13" s="34">
        <f>RTD("wdf.rtq",,$E$7,"Bid_Volume1")/10000</f>
        <v>3.7</v>
      </c>
      <c r="H13" s="4">
        <f t="shared" ca="1" si="2"/>
        <v>-2.0675311304838573E-3</v>
      </c>
      <c r="I13" s="21"/>
      <c r="J13" s="3" t="s">
        <v>186</v>
      </c>
      <c r="K13" s="4">
        <f ca="1">(B13+F12)/2/K7-1</f>
        <v>-1.5859034910681302E-3</v>
      </c>
      <c r="L13" s="21"/>
      <c r="N13" s="3" t="s">
        <v>426</v>
      </c>
      <c r="O13" s="3" t="s">
        <v>427</v>
      </c>
      <c r="P13" s="21" t="s">
        <v>428</v>
      </c>
      <c r="Q13" s="21" t="s">
        <v>429</v>
      </c>
      <c r="R13" s="3" t="s">
        <v>4</v>
      </c>
      <c r="S13" s="21"/>
    </row>
    <row r="14" spans="1:19">
      <c r="A14" s="35" t="s">
        <v>169</v>
      </c>
      <c r="B14" s="36">
        <f>RTD("wdf.rtq",,$A$7,"bid_Price2")</f>
        <v>1.0289999999999999</v>
      </c>
      <c r="C14" s="37">
        <f>RTD("wdf.rtq",,$A$7,"Bid_Volume2")/10000</f>
        <v>53.850499999999997</v>
      </c>
      <c r="E14" s="35" t="s">
        <v>169</v>
      </c>
      <c r="F14" s="36">
        <f>RTD("wdf.rtq",,$E$7,"bid_Price2")</f>
        <v>1.0409999999999999</v>
      </c>
      <c r="G14" s="37">
        <f>RTD("wdf.rtq",,$E$7,"Bid_Volume2")/10000</f>
        <v>4.1628999999999996</v>
      </c>
      <c r="H14" s="4">
        <f t="shared" ca="1" si="2"/>
        <v>-2.5491587698998064E-3</v>
      </c>
      <c r="I14" s="21"/>
      <c r="J14" s="21"/>
      <c r="K14" s="21"/>
      <c r="L14" s="21"/>
      <c r="N14" s="5">
        <f>[1]!wset("IndexConstituent","date="&amp;O10,"windcode="&amp;O11,"cols=4;rows=50")</f>
        <v>42430</v>
      </c>
      <c r="O14" s="16" t="s">
        <v>2543</v>
      </c>
      <c r="P14" s="16" t="s">
        <v>2544</v>
      </c>
      <c r="Q14" s="49">
        <v>1.6554</v>
      </c>
      <c r="R14" s="116">
        <f>RTD("wdf.rtq",,O14,"PctChg")</f>
        <v>-0.24000000000000002</v>
      </c>
      <c r="S14" s="21"/>
    </row>
    <row r="15" spans="1:19">
      <c r="A15" s="35" t="s">
        <v>170</v>
      </c>
      <c r="B15" s="36">
        <f>RTD("wdf.rtq",,$A$7,"bid_Price3")</f>
        <v>1.028</v>
      </c>
      <c r="C15" s="37">
        <f>RTD("wdf.rtq",,$A$7,"Bid_Volume3")/10000</f>
        <v>23.44</v>
      </c>
      <c r="E15" s="35" t="s">
        <v>170</v>
      </c>
      <c r="F15" s="36">
        <f>RTD("wdf.rtq",,$E$7,"bid_Price3")</f>
        <v>1.04</v>
      </c>
      <c r="G15" s="37">
        <f>RTD("wdf.rtq",,$E$7,"Bid_Volume3")/10000</f>
        <v>11.5587</v>
      </c>
      <c r="H15" s="4">
        <f t="shared" ca="1" si="2"/>
        <v>-3.0307864093153114E-3</v>
      </c>
      <c r="I15" s="21"/>
      <c r="J15" s="21"/>
      <c r="K15" s="21"/>
      <c r="L15" s="21"/>
      <c r="N15" s="5">
        <v>42430</v>
      </c>
      <c r="O15" s="16" t="s">
        <v>1283</v>
      </c>
      <c r="P15" s="16" t="s">
        <v>1284</v>
      </c>
      <c r="Q15" s="49">
        <v>1.5541</v>
      </c>
      <c r="R15" s="116">
        <f>RTD("wdf.rtq",,O15,"PctChg")</f>
        <v>0.31000000000000005</v>
      </c>
      <c r="S15" s="21"/>
    </row>
    <row r="16" spans="1:19">
      <c r="A16" s="35" t="s">
        <v>173</v>
      </c>
      <c r="B16" s="36">
        <f>RTD("wdf.rtq",,$A$7,"bid_Price4")</f>
        <v>1.026</v>
      </c>
      <c r="C16" s="37">
        <f>RTD("wdf.rtq",,$A$7,"Bid_Volume4")/10000</f>
        <v>19.440000000000001</v>
      </c>
      <c r="E16" s="35" t="s">
        <v>173</v>
      </c>
      <c r="F16" s="36">
        <f>RTD("wdf.rtq",,$E$7,"bid_Price4")</f>
        <v>1.0389999999999999</v>
      </c>
      <c r="G16" s="37">
        <f>RTD("wdf.rtq",,$E$7,"Bid_Volume4")/10000</f>
        <v>41.64</v>
      </c>
      <c r="H16" s="4">
        <f t="shared" ca="1" si="2"/>
        <v>-3.5124140487312605E-3</v>
      </c>
      <c r="I16" s="21"/>
      <c r="J16" s="21"/>
      <c r="K16" s="21"/>
      <c r="L16" s="21"/>
      <c r="N16" s="5">
        <v>42430</v>
      </c>
      <c r="O16" s="16" t="s">
        <v>1285</v>
      </c>
      <c r="P16" s="16" t="s">
        <v>1286</v>
      </c>
      <c r="Q16" s="49">
        <v>0.96830000000000005</v>
      </c>
      <c r="R16" s="116">
        <f>RTD("wdf.rtq",,O16,"PctChg")</f>
        <v>-0.18000000000000002</v>
      </c>
      <c r="S16" s="21"/>
    </row>
    <row r="17" spans="1:19">
      <c r="A17" s="38" t="s">
        <v>174</v>
      </c>
      <c r="B17" s="39">
        <f>RTD("wdf.rtq",,$A$7,"bid_Price5")</f>
        <v>1.024</v>
      </c>
      <c r="C17" s="40">
        <f>RTD("wdf.rtq",,$A$7,"Bid_Volume5")/10000</f>
        <v>1.49</v>
      </c>
      <c r="E17" s="38" t="s">
        <v>174</v>
      </c>
      <c r="F17" s="39">
        <f>RTD("wdf.rtq",,$E$7,"bid_Price5")</f>
        <v>1.038</v>
      </c>
      <c r="G17" s="40">
        <f>RTD("wdf.rtq",,$E$7,"Bid_Volume5")/10000</f>
        <v>11.32</v>
      </c>
      <c r="H17" s="4">
        <f t="shared" ca="1" si="2"/>
        <v>-3.9940416881469876E-3</v>
      </c>
      <c r="I17" s="21"/>
      <c r="J17" s="21"/>
      <c r="K17" s="21"/>
      <c r="L17" s="21"/>
      <c r="N17" s="5">
        <v>42430</v>
      </c>
      <c r="O17" s="16" t="s">
        <v>1287</v>
      </c>
      <c r="P17" s="16" t="s">
        <v>1288</v>
      </c>
      <c r="Q17" s="49">
        <v>1.4764999999999999</v>
      </c>
      <c r="R17" s="116">
        <f>RTD("wdf.rtq",,O17,"PctChg")</f>
        <v>0.61</v>
      </c>
      <c r="S17" s="21"/>
    </row>
    <row r="18" spans="1:19">
      <c r="A18" s="3" t="s">
        <v>184</v>
      </c>
      <c r="B18" s="47">
        <f>B13</f>
        <v>1.03</v>
      </c>
      <c r="E18" s="3" t="s">
        <v>184</v>
      </c>
      <c r="F18" s="48">
        <f>F13</f>
        <v>1.042</v>
      </c>
      <c r="H18" s="4">
        <f t="shared" ca="1" si="2"/>
        <v>-2.0675311304838573E-3</v>
      </c>
      <c r="I18" s="21"/>
      <c r="J18" s="21"/>
      <c r="K18" s="21"/>
      <c r="L18" s="21"/>
      <c r="N18" s="5">
        <v>42430</v>
      </c>
      <c r="O18" s="16" t="s">
        <v>569</v>
      </c>
      <c r="P18" s="16" t="s">
        <v>570</v>
      </c>
      <c r="Q18" s="49">
        <v>4.9093</v>
      </c>
      <c r="R18" s="116">
        <f>RTD("wdf.rtq",,O18,"PctChg")</f>
        <v>1.06</v>
      </c>
      <c r="S18" s="21"/>
    </row>
    <row r="19" spans="1:19">
      <c r="N19" s="5">
        <v>42430</v>
      </c>
      <c r="O19" s="16" t="s">
        <v>1289</v>
      </c>
      <c r="P19" s="16" t="s">
        <v>1290</v>
      </c>
      <c r="Q19" s="49">
        <v>1.2209000000000001</v>
      </c>
      <c r="R19" s="116">
        <f>RTD("wdf.rtq",,O19,"PctChg")</f>
        <v>-0.16</v>
      </c>
      <c r="S19" s="21"/>
    </row>
    <row r="20" spans="1:19">
      <c r="N20" s="5">
        <v>42430</v>
      </c>
      <c r="O20" s="16" t="s">
        <v>1291</v>
      </c>
      <c r="P20" s="16" t="s">
        <v>1292</v>
      </c>
      <c r="Q20" s="49">
        <v>4.3631000000000002</v>
      </c>
      <c r="R20" s="116">
        <f>RTD("wdf.rtq",,O20,"PctChg")</f>
        <v>-0.36000000000000004</v>
      </c>
      <c r="S20" s="21"/>
    </row>
    <row r="21" spans="1:19">
      <c r="A21" s="43" t="s">
        <v>2473</v>
      </c>
      <c r="B21" s="44" t="s">
        <v>164</v>
      </c>
      <c r="C21" s="45" t="s">
        <v>175</v>
      </c>
      <c r="E21" s="43" t="str">
        <f>INDEX(H1:H5,MATCH(A21,A1:A5,FALSE))</f>
        <v>150214.SZ</v>
      </c>
      <c r="F21" s="44" t="s">
        <v>164</v>
      </c>
      <c r="G21" s="45" t="s">
        <v>175</v>
      </c>
      <c r="H21" s="21"/>
      <c r="J21" s="3" t="s">
        <v>70</v>
      </c>
      <c r="K21" s="46">
        <f ca="1">INDEX(S1:S5,MATCH(A21,A1:A5,FALSE))</f>
        <v>0.76867589500000011</v>
      </c>
      <c r="N21" s="5">
        <v>42430</v>
      </c>
      <c r="O21" s="16" t="s">
        <v>571</v>
      </c>
      <c r="P21" s="16" t="s">
        <v>572</v>
      </c>
      <c r="Q21" s="49">
        <v>3.5554999999999999</v>
      </c>
      <c r="R21" s="116">
        <f>RTD("wdf.rtq",,O21,"PctChg")</f>
        <v>2.0099999999999998</v>
      </c>
      <c r="S21" s="21"/>
    </row>
    <row r="22" spans="1:19">
      <c r="A22" s="23" t="s">
        <v>171</v>
      </c>
      <c r="B22" s="24">
        <f>RTD("wdf.rtq",,$A$21,"Ask_Price5")</f>
        <v>1.0609999999999999</v>
      </c>
      <c r="C22" s="25">
        <f>RTD("wdf.rtq",,$A$21,"ask_Volume5")/10000</f>
        <v>5</v>
      </c>
      <c r="E22" s="23" t="s">
        <v>171</v>
      </c>
      <c r="F22" s="24">
        <f>RTD("wdf.rtq",,$E$21,"Ask_Price5")</f>
        <v>0.47200000000000003</v>
      </c>
      <c r="G22" s="25">
        <f>RTD("wdf.rtq",,$E$21,"ask_Volume5")/10000</f>
        <v>49.74</v>
      </c>
      <c r="H22" s="4">
        <f t="shared" ref="H22:H31" ca="1" si="3">($B$32+F22)/2/$K$21-1</f>
        <v>-6.7335206342071796E-3</v>
      </c>
      <c r="K22" s="21"/>
      <c r="N22" s="5">
        <v>42430</v>
      </c>
      <c r="O22" s="16" t="s">
        <v>1293</v>
      </c>
      <c r="P22" s="16" t="s">
        <v>1294</v>
      </c>
      <c r="Q22" s="49">
        <v>2.0501</v>
      </c>
      <c r="R22" s="116">
        <f>RTD("wdf.rtq",,O22,"PctChg")</f>
        <v>-1.27</v>
      </c>
      <c r="S22" s="21"/>
    </row>
    <row r="23" spans="1:19">
      <c r="A23" s="26" t="s">
        <v>172</v>
      </c>
      <c r="B23" s="27">
        <f>RTD("wdf.rtq",,$A$21,"Ask_Price4")</f>
        <v>1.06</v>
      </c>
      <c r="C23" s="28">
        <f>RTD("wdf.rtq",,$A$21,"ask_Volume4")/10000</f>
        <v>100</v>
      </c>
      <c r="E23" s="26" t="s">
        <v>172</v>
      </c>
      <c r="F23" s="27">
        <f>RTD("wdf.rtq",,$E$21,"Ask_Price4")</f>
        <v>0.47100000000000003</v>
      </c>
      <c r="G23" s="28">
        <f>RTD("wdf.rtq",,$E$21,"ask_Volume4")/10000</f>
        <v>23.1</v>
      </c>
      <c r="H23" s="4">
        <f t="shared" ca="1" si="3"/>
        <v>-7.3839898413883276E-3</v>
      </c>
      <c r="J23" s="3" t="s">
        <v>181</v>
      </c>
      <c r="K23" s="21"/>
      <c r="N23" s="5">
        <v>42430</v>
      </c>
      <c r="O23" s="16" t="s">
        <v>1295</v>
      </c>
      <c r="P23" s="16" t="s">
        <v>1296</v>
      </c>
      <c r="Q23" s="49">
        <v>0.92030000000000001</v>
      </c>
      <c r="R23" s="116">
        <f>RTD("wdf.rtq",,O23,"PctChg")</f>
        <v>0.74</v>
      </c>
      <c r="S23" s="21"/>
    </row>
    <row r="24" spans="1:19">
      <c r="A24" s="26" t="s">
        <v>165</v>
      </c>
      <c r="B24" s="27">
        <f>RTD("wdf.rtq",,$A$21,"Ask_Price3")</f>
        <v>1.0580000000000001</v>
      </c>
      <c r="C24" s="28">
        <f>RTD("wdf.rtq",,$A$21,"ask_Volume3")/10000</f>
        <v>389</v>
      </c>
      <c r="E24" s="26" t="s">
        <v>165</v>
      </c>
      <c r="F24" s="27">
        <f>RTD("wdf.rtq",,$E$21,"Ask_Price3")</f>
        <v>0.47000000000000003</v>
      </c>
      <c r="G24" s="28">
        <f>RTD("wdf.rtq",,$E$21,"ask_Volume3")/10000</f>
        <v>156.1131</v>
      </c>
      <c r="H24" s="4">
        <f t="shared" ca="1" si="3"/>
        <v>-8.0344590485696976E-3</v>
      </c>
      <c r="J24" s="21" t="s">
        <v>182</v>
      </c>
      <c r="K24" s="4">
        <f ca="1">(B26+F26)/2/$K$21-1</f>
        <v>-8.6849282557508456E-3</v>
      </c>
      <c r="N24" s="5">
        <v>42430</v>
      </c>
      <c r="O24" s="16" t="s">
        <v>1297</v>
      </c>
      <c r="P24" s="16" t="s">
        <v>1298</v>
      </c>
      <c r="Q24" s="49">
        <v>1.7882</v>
      </c>
      <c r="R24" s="116">
        <f>RTD("wdf.rtq",,O24,"PctChg")</f>
        <v>-0.38</v>
      </c>
      <c r="S24" s="21"/>
    </row>
    <row r="25" spans="1:19">
      <c r="A25" s="26" t="s">
        <v>166</v>
      </c>
      <c r="B25" s="27">
        <f>RTD("wdf.rtq",,$A$21,"Ask_Price2")</f>
        <v>1.0569999999999999</v>
      </c>
      <c r="C25" s="28">
        <f>RTD("wdf.rtq",,$A$21,"ask_Volume2")/10000</f>
        <v>143.9</v>
      </c>
      <c r="E25" s="26" t="s">
        <v>166</v>
      </c>
      <c r="F25" s="27">
        <f>RTD("wdf.rtq",,$E$21,"Ask_Price2")</f>
        <v>0.46900000000000003</v>
      </c>
      <c r="G25" s="28">
        <f>RTD("wdf.rtq",,$E$21,"ask_Volume2")/10000</f>
        <v>81.042400000000001</v>
      </c>
      <c r="H25" s="4">
        <f t="shared" ca="1" si="3"/>
        <v>-8.6849282557508456E-3</v>
      </c>
      <c r="J25" s="3" t="s">
        <v>183</v>
      </c>
      <c r="K25" s="4">
        <f ca="1">(B27+F27)/2/$K$21-1</f>
        <v>-9.9858666701133636E-3</v>
      </c>
      <c r="N25" s="5">
        <v>42430</v>
      </c>
      <c r="O25" s="16" t="s">
        <v>1299</v>
      </c>
      <c r="P25" s="16" t="s">
        <v>1300</v>
      </c>
      <c r="Q25" s="49">
        <v>0.53890000000000005</v>
      </c>
      <c r="R25" s="116">
        <f>RTD("wdf.rtq",,O25,"PctChg")</f>
        <v>0</v>
      </c>
      <c r="S25" s="21"/>
    </row>
    <row r="26" spans="1:19">
      <c r="A26" s="29" t="s">
        <v>167</v>
      </c>
      <c r="B26" s="30">
        <f>RTD("wdf.rtq",,$A$21,"Ask_Price1")</f>
        <v>1.056</v>
      </c>
      <c r="C26" s="31">
        <f>RTD("wdf.rtq",,$A$21,"ask_Volume1")/10000</f>
        <v>187.63</v>
      </c>
      <c r="E26" s="29" t="s">
        <v>167</v>
      </c>
      <c r="F26" s="30">
        <f>RTD("wdf.rtq",,$E$21,"Ask_Price1")</f>
        <v>0.46800000000000003</v>
      </c>
      <c r="G26" s="31">
        <f>RTD("wdf.rtq",,$E$21,"ask_Volume1")/10000</f>
        <v>6.66</v>
      </c>
      <c r="H26" s="4">
        <f t="shared" ca="1" si="3"/>
        <v>-9.3353974629322156E-3</v>
      </c>
      <c r="I26" s="21"/>
      <c r="J26" s="3" t="s">
        <v>185</v>
      </c>
      <c r="K26" s="4">
        <f ca="1">(B26+F27)/2/K21-1</f>
        <v>-9.3353974629321046E-3</v>
      </c>
      <c r="N26" s="5">
        <v>42430</v>
      </c>
      <c r="O26" s="16" t="s">
        <v>1301</v>
      </c>
      <c r="P26" s="16" t="s">
        <v>1302</v>
      </c>
      <c r="Q26" s="49">
        <v>1.6351</v>
      </c>
      <c r="R26" s="116">
        <f>RTD("wdf.rtq",,O26,"PctChg")</f>
        <v>-0.27999999999999997</v>
      </c>
      <c r="S26" s="21"/>
    </row>
    <row r="27" spans="1:19">
      <c r="A27" s="32" t="s">
        <v>168</v>
      </c>
      <c r="B27" s="33">
        <f>RTD("wdf.rtq",,$A$21,"bid_Price1")</f>
        <v>1.0549999999999999</v>
      </c>
      <c r="C27" s="34">
        <f>RTD("wdf.rtq",,$A$21,"Bid_Volume1")/10000</f>
        <v>12.32</v>
      </c>
      <c r="E27" s="32" t="s">
        <v>168</v>
      </c>
      <c r="F27" s="129">
        <f>RTD("wdf.rtq",,$E$21,"bid_Price1")</f>
        <v>0.46700000000000003</v>
      </c>
      <c r="G27" s="130">
        <f>RTD("wdf.rtq",,$E$21,"Bid_Volume1")/10000</f>
        <v>97.16</v>
      </c>
      <c r="H27" s="120">
        <f t="shared" ca="1" si="3"/>
        <v>-9.9858666701133636E-3</v>
      </c>
      <c r="I27" s="21"/>
      <c r="J27" s="3" t="s">
        <v>186</v>
      </c>
      <c r="K27" s="4">
        <f ca="1">(B27+F26)/2/K21-1</f>
        <v>-9.3353974629322156E-3</v>
      </c>
      <c r="N27" s="5">
        <v>42430</v>
      </c>
      <c r="O27" s="16" t="s">
        <v>573</v>
      </c>
      <c r="P27" s="16" t="s">
        <v>574</v>
      </c>
      <c r="Q27" s="49">
        <v>2.1267</v>
      </c>
      <c r="R27" s="116">
        <f>RTD("wdf.rtq",,O27,"PctChg")</f>
        <v>-1.34</v>
      </c>
      <c r="S27" s="21"/>
    </row>
    <row r="28" spans="1:19">
      <c r="A28" s="35" t="s">
        <v>169</v>
      </c>
      <c r="B28" s="36">
        <f>RTD("wdf.rtq",,$A$21,"bid_Price2")</f>
        <v>1.054</v>
      </c>
      <c r="C28" s="37">
        <f>RTD("wdf.rtq",,$A$21,"Bid_Volume2")/10000</f>
        <v>84</v>
      </c>
      <c r="E28" s="35" t="s">
        <v>169</v>
      </c>
      <c r="F28" s="36">
        <f>RTD("wdf.rtq",,$E$21,"bid_Price2")</f>
        <v>0.46600000000000003</v>
      </c>
      <c r="G28" s="37">
        <f>RTD("wdf.rtq",,$E$21,"Bid_Volume2")/10000</f>
        <v>69.5</v>
      </c>
      <c r="H28" s="4">
        <f t="shared" ca="1" si="3"/>
        <v>-1.0636335877294734E-2</v>
      </c>
      <c r="I28" s="21"/>
      <c r="J28" s="21"/>
      <c r="K28" s="21"/>
      <c r="N28" s="5">
        <v>42430</v>
      </c>
      <c r="O28" s="16" t="s">
        <v>575</v>
      </c>
      <c r="P28" s="16" t="s">
        <v>576</v>
      </c>
      <c r="Q28" s="49">
        <v>7.6524999999999999</v>
      </c>
      <c r="R28" s="116">
        <f>RTD("wdf.rtq",,O28,"PctChg")</f>
        <v>-1.51</v>
      </c>
      <c r="S28" s="21"/>
    </row>
    <row r="29" spans="1:19">
      <c r="A29" s="35" t="s">
        <v>170</v>
      </c>
      <c r="B29" s="36">
        <f>RTD("wdf.rtq",,$A$21,"bid_Price3")</f>
        <v>0</v>
      </c>
      <c r="C29" s="37">
        <f>RTD("wdf.rtq",,$A$21,"Bid_Volume3")/10000</f>
        <v>0</v>
      </c>
      <c r="E29" s="35" t="s">
        <v>170</v>
      </c>
      <c r="F29" s="36">
        <f>RTD("wdf.rtq",,$E$21,"bid_Price3")</f>
        <v>0.46500000000000002</v>
      </c>
      <c r="G29" s="37">
        <f>RTD("wdf.rtq",,$E$21,"Bid_Volume3")/10000</f>
        <v>128.41999999999999</v>
      </c>
      <c r="H29" s="4">
        <f t="shared" ca="1" si="3"/>
        <v>-1.1286805084475993E-2</v>
      </c>
      <c r="I29" s="21"/>
      <c r="J29" s="21"/>
      <c r="K29" s="21"/>
      <c r="N29" s="5">
        <v>42430</v>
      </c>
      <c r="O29" s="16" t="s">
        <v>1303</v>
      </c>
      <c r="P29" s="16" t="s">
        <v>1304</v>
      </c>
      <c r="Q29" s="49">
        <v>4.0697000000000001</v>
      </c>
      <c r="R29" s="116">
        <f>RTD("wdf.rtq",,O29,"PctChg")</f>
        <v>3.47</v>
      </c>
      <c r="S29" s="21"/>
    </row>
    <row r="30" spans="1:19">
      <c r="A30" s="35" t="s">
        <v>173</v>
      </c>
      <c r="B30" s="36">
        <f>RTD("wdf.rtq",,$A$21,"bid_Price4")</f>
        <v>0</v>
      </c>
      <c r="C30" s="37">
        <f>RTD("wdf.rtq",,$A$21,"Bid_Volume4")/10000</f>
        <v>0</v>
      </c>
      <c r="E30" s="35" t="s">
        <v>173</v>
      </c>
      <c r="F30" s="36">
        <f>RTD("wdf.rtq",,$E$21,"bid_Price4")</f>
        <v>0.46400000000000002</v>
      </c>
      <c r="G30" s="37">
        <f>RTD("wdf.rtq",,$E$21,"Bid_Volume4")/10000</f>
        <v>61.15</v>
      </c>
      <c r="H30" s="4">
        <f t="shared" ca="1" si="3"/>
        <v>-1.1937274291657252E-2</v>
      </c>
      <c r="I30" s="21"/>
      <c r="J30" s="21"/>
      <c r="K30" s="21"/>
      <c r="N30" s="5">
        <v>42430</v>
      </c>
      <c r="O30" s="16" t="s">
        <v>1305</v>
      </c>
      <c r="P30" s="16" t="s">
        <v>1306</v>
      </c>
      <c r="Q30" s="49">
        <v>2.0712999999999999</v>
      </c>
      <c r="R30" s="116">
        <f>RTD("wdf.rtq",,O30,"PctChg")</f>
        <v>6.63</v>
      </c>
      <c r="S30" s="21"/>
    </row>
    <row r="31" spans="1:19">
      <c r="A31" s="38" t="s">
        <v>174</v>
      </c>
      <c r="B31" s="39">
        <f>RTD("wdf.rtq",,$A$21,"bid_Price5")</f>
        <v>0</v>
      </c>
      <c r="C31" s="40">
        <f>RTD("wdf.rtq",,$A$21,"Bid_Volume5")/10000</f>
        <v>0</v>
      </c>
      <c r="E31" s="38" t="s">
        <v>174</v>
      </c>
      <c r="F31" s="39">
        <f>RTD("wdf.rtq",,$E$21,"bid_Price5")</f>
        <v>0.46300000000000002</v>
      </c>
      <c r="G31" s="40">
        <f>RTD("wdf.rtq",,$E$21,"Bid_Volume5")/10000</f>
        <v>22.93</v>
      </c>
      <c r="H31" s="4">
        <f t="shared" ca="1" si="3"/>
        <v>-1.2587743498838511E-2</v>
      </c>
      <c r="I31" s="21"/>
      <c r="J31" s="21"/>
      <c r="K31" s="21"/>
      <c r="N31" s="5">
        <v>42430</v>
      </c>
      <c r="O31" s="16" t="s">
        <v>1307</v>
      </c>
      <c r="P31" s="16" t="s">
        <v>1308</v>
      </c>
      <c r="Q31" s="49">
        <v>1.6362000000000001</v>
      </c>
      <c r="R31" s="116">
        <f>RTD("wdf.rtq",,O31,"PctChg")</f>
        <v>0.11</v>
      </c>
      <c r="S31" s="21"/>
    </row>
    <row r="32" spans="1:19">
      <c r="A32" s="3" t="s">
        <v>184</v>
      </c>
      <c r="B32" s="47">
        <f>B27</f>
        <v>1.0549999999999999</v>
      </c>
      <c r="E32" s="3" t="s">
        <v>184</v>
      </c>
      <c r="F32" s="48"/>
      <c r="H32" s="4"/>
      <c r="I32" s="21"/>
      <c r="J32" s="21"/>
      <c r="K32" s="21"/>
      <c r="N32" s="5">
        <v>42430</v>
      </c>
      <c r="O32" s="16" t="s">
        <v>1309</v>
      </c>
      <c r="P32" s="16" t="s">
        <v>1310</v>
      </c>
      <c r="Q32" s="49">
        <v>1.9735</v>
      </c>
      <c r="R32" s="116">
        <f>RTD("wdf.rtq",,O32,"PctChg")</f>
        <v>-0.36000000000000004</v>
      </c>
      <c r="S32" s="21"/>
    </row>
    <row r="33" spans="1:19">
      <c r="F33" s="48"/>
      <c r="H33" s="4"/>
      <c r="N33" s="5">
        <v>42430</v>
      </c>
      <c r="O33" s="16" t="s">
        <v>1311</v>
      </c>
      <c r="P33" s="16" t="s">
        <v>1312</v>
      </c>
      <c r="Q33" s="49">
        <v>1.2967</v>
      </c>
      <c r="R33" s="116">
        <f>RTD("wdf.rtq",,O33,"PctChg")</f>
        <v>-0.41000000000000003</v>
      </c>
      <c r="S33" s="21"/>
    </row>
    <row r="34" spans="1:19">
      <c r="F34" s="48"/>
      <c r="H34" s="4"/>
      <c r="N34" s="5">
        <v>42430</v>
      </c>
      <c r="O34" s="16" t="s">
        <v>1313</v>
      </c>
      <c r="P34" s="16" t="s">
        <v>1314</v>
      </c>
      <c r="Q34" s="49">
        <v>2.0849000000000002</v>
      </c>
      <c r="R34" s="116">
        <f>RTD("wdf.rtq",,O34,"PctChg")</f>
        <v>-0.34</v>
      </c>
      <c r="S34" s="21"/>
    </row>
    <row r="35" spans="1:19">
      <c r="N35" s="5">
        <v>42430</v>
      </c>
      <c r="O35" s="16" t="s">
        <v>1315</v>
      </c>
      <c r="P35" s="16" t="s">
        <v>1316</v>
      </c>
      <c r="Q35" s="49">
        <v>0.96850000000000003</v>
      </c>
      <c r="R35" s="116">
        <f>RTD("wdf.rtq",,O35,"PctChg")</f>
        <v>4.87</v>
      </c>
      <c r="S35" s="21"/>
    </row>
    <row r="36" spans="1:19">
      <c r="N36" s="5">
        <v>42430</v>
      </c>
      <c r="O36" s="16" t="s">
        <v>450</v>
      </c>
      <c r="P36" s="16" t="s">
        <v>451</v>
      </c>
      <c r="Q36" s="49">
        <v>1.2697000000000001</v>
      </c>
      <c r="R36" s="116">
        <f>RTD("wdf.rtq",,O36,"PctChg")</f>
        <v>-0.63</v>
      </c>
      <c r="S36" s="21"/>
    </row>
    <row r="37" spans="1:19">
      <c r="N37" s="5">
        <v>42430</v>
      </c>
      <c r="O37" s="16" t="s">
        <v>577</v>
      </c>
      <c r="P37" s="16" t="s">
        <v>578</v>
      </c>
      <c r="Q37" s="49">
        <v>11.696199999999999</v>
      </c>
      <c r="R37" s="116">
        <f>RTD("wdf.rtq",,O37,"PctChg")</f>
        <v>0.96000000000000008</v>
      </c>
      <c r="S37" s="21"/>
    </row>
    <row r="38" spans="1:19">
      <c r="A38" s="109" t="s">
        <v>265</v>
      </c>
      <c r="N38" s="5">
        <v>42430</v>
      </c>
      <c r="O38" s="16" t="s">
        <v>1317</v>
      </c>
      <c r="P38" s="16" t="s">
        <v>1318</v>
      </c>
      <c r="Q38" s="49">
        <v>0.96740000000000004</v>
      </c>
      <c r="R38" s="116">
        <f>RTD("wdf.rtq",,O38,"PctChg")</f>
        <v>0</v>
      </c>
      <c r="S38" s="21"/>
    </row>
    <row r="39" spans="1:19">
      <c r="N39" s="5">
        <v>42430</v>
      </c>
      <c r="O39" s="16" t="s">
        <v>1066</v>
      </c>
      <c r="P39" s="16" t="s">
        <v>1067</v>
      </c>
      <c r="Q39" s="49">
        <v>3.1341999999999999</v>
      </c>
      <c r="R39" s="116">
        <f>RTD("wdf.rtq",,O39,"PctChg")</f>
        <v>0.21000000000000002</v>
      </c>
      <c r="S39" s="21"/>
    </row>
    <row r="40" spans="1:19">
      <c r="N40" s="5">
        <v>42430</v>
      </c>
      <c r="O40" s="16" t="s">
        <v>581</v>
      </c>
      <c r="P40" s="16" t="s">
        <v>582</v>
      </c>
      <c r="Q40" s="49">
        <v>1.5276000000000001</v>
      </c>
      <c r="R40" s="116">
        <f>RTD("wdf.rtq",,O40,"PctChg")</f>
        <v>6.9999999999999993E-2</v>
      </c>
      <c r="S40" s="21"/>
    </row>
    <row r="41" spans="1:19">
      <c r="N41" s="5">
        <v>42430</v>
      </c>
      <c r="O41" s="16" t="s">
        <v>1068</v>
      </c>
      <c r="P41" s="16" t="s">
        <v>1069</v>
      </c>
      <c r="Q41" s="49">
        <v>0.76319999999999999</v>
      </c>
      <c r="R41" s="116">
        <f>RTD("wdf.rtq",,O41,"PctChg")</f>
        <v>-0.55999999999999994</v>
      </c>
      <c r="S41" s="21"/>
    </row>
    <row r="42" spans="1:19">
      <c r="N42" s="5">
        <v>42430</v>
      </c>
      <c r="O42" s="16" t="s">
        <v>1319</v>
      </c>
      <c r="P42" s="16" t="s">
        <v>1320</v>
      </c>
      <c r="Q42" s="49">
        <v>0.72870000000000001</v>
      </c>
      <c r="R42" s="116">
        <f>RTD("wdf.rtq",,O42,"PctChg")</f>
        <v>1.86</v>
      </c>
      <c r="S42" s="21"/>
    </row>
    <row r="43" spans="1:19">
      <c r="N43" s="5">
        <v>42430</v>
      </c>
      <c r="O43" s="16" t="s">
        <v>1321</v>
      </c>
      <c r="P43" s="16" t="s">
        <v>1322</v>
      </c>
      <c r="Q43" s="49">
        <v>2.2557</v>
      </c>
      <c r="R43" s="116">
        <f>RTD("wdf.rtq",,O43,"PctChg")</f>
        <v>-1.32</v>
      </c>
      <c r="S43" s="21"/>
    </row>
    <row r="44" spans="1:19">
      <c r="N44" s="5">
        <v>42430</v>
      </c>
      <c r="O44" s="16" t="s">
        <v>1323</v>
      </c>
      <c r="P44" s="16" t="s">
        <v>1324</v>
      </c>
      <c r="Q44" s="49">
        <v>1.5318000000000001</v>
      </c>
      <c r="R44" s="116">
        <f>RTD("wdf.rtq",,O44,"PctChg")</f>
        <v>0</v>
      </c>
      <c r="S44" s="21"/>
    </row>
    <row r="45" spans="1:19">
      <c r="N45" s="5">
        <v>42430</v>
      </c>
      <c r="O45" s="16" t="s">
        <v>1325</v>
      </c>
      <c r="P45" s="16" t="s">
        <v>1326</v>
      </c>
      <c r="Q45" s="49">
        <v>0.6724</v>
      </c>
      <c r="R45" s="116">
        <f>RTD("wdf.rtq",,O45,"PctChg")</f>
        <v>-1.72</v>
      </c>
      <c r="S45" s="21"/>
    </row>
    <row r="46" spans="1:19">
      <c r="N46" s="5">
        <v>42430</v>
      </c>
      <c r="O46" s="16" t="s">
        <v>1327</v>
      </c>
      <c r="P46" s="16" t="s">
        <v>1328</v>
      </c>
      <c r="Q46" s="49">
        <v>0.80420000000000003</v>
      </c>
      <c r="R46" s="116">
        <f>RTD("wdf.rtq",,O46,"PctChg")</f>
        <v>0</v>
      </c>
      <c r="S46" s="21"/>
    </row>
    <row r="47" spans="1:19">
      <c r="N47" s="5">
        <v>42430</v>
      </c>
      <c r="O47" s="16" t="s">
        <v>1329</v>
      </c>
      <c r="P47" s="16" t="s">
        <v>1330</v>
      </c>
      <c r="Q47" s="49">
        <v>3.4472</v>
      </c>
      <c r="R47" s="116">
        <f>RTD("wdf.rtq",,O47,"PctChg")</f>
        <v>-0.45999999999999996</v>
      </c>
      <c r="S47" s="21"/>
    </row>
    <row r="48" spans="1:19">
      <c r="N48" s="5">
        <v>42430</v>
      </c>
      <c r="O48" s="16" t="s">
        <v>1331</v>
      </c>
      <c r="P48" s="16" t="s">
        <v>1332</v>
      </c>
      <c r="Q48" s="49">
        <v>1.4625999999999999</v>
      </c>
      <c r="R48" s="116">
        <f>RTD("wdf.rtq",,O48,"PctChg")</f>
        <v>-0.36000000000000004</v>
      </c>
      <c r="S48" s="21"/>
    </row>
    <row r="49" spans="11:19">
      <c r="N49" s="5">
        <v>42430</v>
      </c>
      <c r="O49" s="16" t="s">
        <v>1333</v>
      </c>
      <c r="P49" s="16" t="s">
        <v>1334</v>
      </c>
      <c r="Q49" s="49">
        <v>1.1535</v>
      </c>
      <c r="R49" s="116">
        <f>RTD("wdf.rtq",,O49,"PctChg")</f>
        <v>-0.05</v>
      </c>
      <c r="S49" s="21"/>
    </row>
    <row r="50" spans="11:19">
      <c r="K50" s="3">
        <v>16122</v>
      </c>
      <c r="N50" s="5">
        <v>42430</v>
      </c>
      <c r="O50" s="16" t="s">
        <v>1335</v>
      </c>
      <c r="P50" s="16" t="s">
        <v>1336</v>
      </c>
      <c r="Q50" s="49">
        <v>0.57779999999999998</v>
      </c>
      <c r="R50" s="116">
        <f>RTD("wdf.rtq",,O50,"PctChg")</f>
        <v>-0.72000000000000008</v>
      </c>
      <c r="S50" s="21"/>
    </row>
    <row r="51" spans="11:19">
      <c r="N51" s="5">
        <v>42430</v>
      </c>
      <c r="O51" s="16" t="s">
        <v>1337</v>
      </c>
      <c r="P51" s="16" t="s">
        <v>1338</v>
      </c>
      <c r="Q51" s="49">
        <v>1.1375</v>
      </c>
      <c r="R51" s="116">
        <f>RTD("wdf.rtq",,O51,"PctChg")</f>
        <v>0</v>
      </c>
      <c r="S51" s="21"/>
    </row>
    <row r="52" spans="11:19">
      <c r="N52" s="5">
        <v>42430</v>
      </c>
      <c r="O52" s="16" t="s">
        <v>585</v>
      </c>
      <c r="P52" s="16" t="s">
        <v>586</v>
      </c>
      <c r="Q52" s="49">
        <v>1.0286999999999999</v>
      </c>
      <c r="R52" s="116">
        <f>RTD("wdf.rtq",,O52,"PctChg")</f>
        <v>0.70000000000000007</v>
      </c>
      <c r="S52" s="21"/>
    </row>
    <row r="53" spans="11:19">
      <c r="N53" s="5">
        <v>42430</v>
      </c>
      <c r="O53" s="16" t="s">
        <v>1339</v>
      </c>
      <c r="P53" s="16" t="s">
        <v>1340</v>
      </c>
      <c r="Q53" s="49">
        <v>0.77400000000000002</v>
      </c>
      <c r="R53" s="116">
        <f>RTD("wdf.rtq",,O53,"PctChg")</f>
        <v>0.25</v>
      </c>
      <c r="S53" s="21"/>
    </row>
    <row r="54" spans="11:19">
      <c r="N54" s="5">
        <v>42430</v>
      </c>
      <c r="O54" s="16" t="s">
        <v>1341</v>
      </c>
      <c r="P54" s="16" t="s">
        <v>1342</v>
      </c>
      <c r="Q54" s="49">
        <v>1.5108999999999999</v>
      </c>
      <c r="R54" s="116">
        <f>RTD("wdf.rtq",,O54,"PctChg")</f>
        <v>0.27</v>
      </c>
      <c r="S54" s="21"/>
    </row>
    <row r="55" spans="11:19">
      <c r="N55" s="5">
        <v>42430</v>
      </c>
      <c r="O55" s="16" t="s">
        <v>587</v>
      </c>
      <c r="P55" s="16" t="s">
        <v>588</v>
      </c>
      <c r="Q55" s="49">
        <v>1.7519</v>
      </c>
      <c r="R55" s="116">
        <f>RTD("wdf.rtq",,O55,"PctChg")</f>
        <v>0.52</v>
      </c>
      <c r="S55" s="21"/>
    </row>
    <row r="56" spans="11:19">
      <c r="N56" s="5">
        <v>42430</v>
      </c>
      <c r="O56" s="16" t="s">
        <v>1343</v>
      </c>
      <c r="P56" s="16" t="s">
        <v>1344</v>
      </c>
      <c r="Q56" s="49">
        <v>1.9917</v>
      </c>
      <c r="R56" s="116">
        <f>RTD("wdf.rtq",,O56,"PctChg")</f>
        <v>-1.9100000000000001</v>
      </c>
      <c r="S56" s="21"/>
    </row>
    <row r="57" spans="11:19">
      <c r="N57" s="5">
        <v>42430</v>
      </c>
      <c r="O57" s="16" t="s">
        <v>1345</v>
      </c>
      <c r="P57" s="16" t="s">
        <v>1346</v>
      </c>
      <c r="Q57" s="49">
        <v>1.2163999999999999</v>
      </c>
      <c r="R57" s="116">
        <f>RTD("wdf.rtq",,O57,"PctChg")</f>
        <v>0.45000000000000007</v>
      </c>
      <c r="S57" s="21"/>
    </row>
    <row r="58" spans="11:19">
      <c r="N58" s="5">
        <v>42430</v>
      </c>
      <c r="O58" s="16" t="s">
        <v>1347</v>
      </c>
      <c r="P58" s="16" t="s">
        <v>1348</v>
      </c>
      <c r="Q58" s="49">
        <v>1.3469</v>
      </c>
      <c r="R58" s="116">
        <f>RTD("wdf.rtq",,O58,"PctChg")</f>
        <v>1.56</v>
      </c>
      <c r="S58" s="21"/>
    </row>
    <row r="59" spans="11:19">
      <c r="N59" s="5">
        <v>42430</v>
      </c>
      <c r="O59" s="16" t="s">
        <v>1349</v>
      </c>
      <c r="P59" s="16" t="s">
        <v>1350</v>
      </c>
      <c r="Q59" s="49">
        <v>0.52849999999999997</v>
      </c>
      <c r="R59" s="116">
        <f>RTD("wdf.rtq",,O59,"PctChg")</f>
        <v>0.11</v>
      </c>
      <c r="S59" s="21"/>
    </row>
    <row r="60" spans="11:19">
      <c r="N60" s="5">
        <v>42430</v>
      </c>
      <c r="O60" s="16" t="s">
        <v>1351</v>
      </c>
      <c r="P60" s="16" t="s">
        <v>1352</v>
      </c>
      <c r="Q60" s="49">
        <v>1.3264</v>
      </c>
      <c r="R60" s="116">
        <f>RTD("wdf.rtq",,O60,"PctChg")</f>
        <v>0.48000000000000004</v>
      </c>
      <c r="S60" s="21"/>
    </row>
    <row r="61" spans="11:19">
      <c r="N61" s="5">
        <v>42430</v>
      </c>
      <c r="O61" s="16" t="s">
        <v>591</v>
      </c>
      <c r="P61" s="16" t="s">
        <v>592</v>
      </c>
      <c r="Q61" s="49">
        <v>2.7414999999999998</v>
      </c>
      <c r="R61" s="116">
        <f>RTD("wdf.rtq",,O61,"PctChg")</f>
        <v>0.1</v>
      </c>
      <c r="S61" s="21"/>
    </row>
    <row r="62" spans="11:19">
      <c r="N62" s="5">
        <v>42430</v>
      </c>
      <c r="O62" s="16" t="s">
        <v>1353</v>
      </c>
      <c r="P62" s="16" t="s">
        <v>1354</v>
      </c>
      <c r="Q62" s="49">
        <v>0.75839999999999996</v>
      </c>
      <c r="R62" s="116">
        <f>RTD("wdf.rtq",,O62,"PctChg")</f>
        <v>-0.11</v>
      </c>
      <c r="S62" s="21"/>
    </row>
    <row r="63" spans="11:19">
      <c r="N63" s="5">
        <v>42430</v>
      </c>
      <c r="O63" s="16" t="s">
        <v>1355</v>
      </c>
      <c r="P63" s="16" t="s">
        <v>1356</v>
      </c>
      <c r="Q63" s="49">
        <v>1.3793</v>
      </c>
      <c r="R63" s="116">
        <f>RTD("wdf.rtq",,O63,"PctChg")</f>
        <v>-5.26</v>
      </c>
      <c r="S63" s="21"/>
    </row>
    <row r="64" spans="11:19">
      <c r="O64" s="21"/>
      <c r="P64" s="21"/>
      <c r="Q64" s="21"/>
      <c r="R64" s="21"/>
      <c r="S64" s="21"/>
    </row>
    <row r="65" spans="15:19">
      <c r="O65" s="21"/>
      <c r="P65" s="21"/>
      <c r="Q65" s="21"/>
      <c r="R65" s="21"/>
      <c r="S65" s="21"/>
    </row>
    <row r="66" spans="15:19">
      <c r="O66" s="21"/>
      <c r="P66" s="21"/>
      <c r="Q66" s="21"/>
      <c r="R66" s="21"/>
      <c r="S66" s="21"/>
    </row>
    <row r="67" spans="15:19">
      <c r="O67" s="21"/>
      <c r="P67" s="21"/>
      <c r="Q67" s="21"/>
      <c r="R67" s="21"/>
      <c r="S67" s="21"/>
    </row>
    <row r="68" spans="15:19">
      <c r="O68" s="21"/>
      <c r="P68" s="21"/>
      <c r="Q68" s="21"/>
      <c r="R68" s="21"/>
      <c r="S68" s="21"/>
    </row>
    <row r="69" spans="15:19">
      <c r="O69" s="21"/>
      <c r="P69" s="21"/>
      <c r="Q69" s="21"/>
      <c r="R69" s="21"/>
      <c r="S69" s="21"/>
    </row>
    <row r="70" spans="15:19">
      <c r="O70" s="21"/>
      <c r="P70" s="21"/>
      <c r="Q70" s="21"/>
      <c r="R70" s="21"/>
      <c r="S70" s="21"/>
    </row>
    <row r="71" spans="15:19">
      <c r="O71" s="21"/>
      <c r="P71" s="21"/>
      <c r="Q71" s="21"/>
      <c r="R71" s="21"/>
      <c r="S71" s="21"/>
    </row>
    <row r="72" spans="15:19">
      <c r="O72" s="21"/>
      <c r="P72" s="21"/>
      <c r="Q72" s="21"/>
      <c r="R72" s="21"/>
      <c r="S72" s="21"/>
    </row>
    <row r="73" spans="15:19">
      <c r="O73" s="21"/>
      <c r="P73" s="21"/>
      <c r="Q73" s="21"/>
      <c r="R73" s="21"/>
      <c r="S73" s="21"/>
    </row>
    <row r="74" spans="15:19">
      <c r="O74" s="21"/>
      <c r="P74" s="21"/>
      <c r="Q74" s="21"/>
      <c r="R74" s="21"/>
      <c r="S74" s="21"/>
    </row>
    <row r="75" spans="15:19">
      <c r="O75" s="21"/>
      <c r="P75" s="21"/>
      <c r="Q75" s="21"/>
      <c r="R75" s="21"/>
      <c r="S75" s="21"/>
    </row>
    <row r="76" spans="15:19">
      <c r="O76" s="21"/>
      <c r="P76" s="21"/>
      <c r="Q76" s="21"/>
      <c r="R76" s="21"/>
      <c r="S76" s="21"/>
    </row>
    <row r="77" spans="15:19">
      <c r="O77" s="21"/>
      <c r="P77" s="21"/>
      <c r="Q77" s="21"/>
      <c r="R77" s="21"/>
      <c r="S77" s="21"/>
    </row>
    <row r="78" spans="15:19">
      <c r="O78" s="21"/>
      <c r="P78" s="21"/>
      <c r="Q78" s="21"/>
      <c r="R78" s="21"/>
      <c r="S78" s="21"/>
    </row>
    <row r="79" spans="15:19">
      <c r="O79" s="21"/>
      <c r="P79" s="21"/>
      <c r="Q79" s="21"/>
      <c r="R79" s="21"/>
      <c r="S79" s="21"/>
    </row>
    <row r="80" spans="15:19">
      <c r="O80" s="21"/>
      <c r="P80" s="21"/>
      <c r="Q80" s="21"/>
      <c r="R80" s="21"/>
      <c r="S80" s="21"/>
    </row>
    <row r="81" spans="15:19">
      <c r="O81" s="21"/>
      <c r="P81" s="21"/>
      <c r="Q81" s="21"/>
      <c r="R81" s="21"/>
      <c r="S81" s="21"/>
    </row>
    <row r="82" spans="15:19">
      <c r="O82" s="21"/>
      <c r="P82" s="21"/>
      <c r="Q82" s="21"/>
      <c r="R82" s="21"/>
      <c r="S82" s="21"/>
    </row>
    <row r="83" spans="15:19">
      <c r="O83" s="21"/>
      <c r="P83" s="21"/>
      <c r="Q83" s="21"/>
      <c r="R83" s="21"/>
      <c r="S83" s="21"/>
    </row>
    <row r="84" spans="15:19">
      <c r="O84" s="21"/>
      <c r="P84" s="21"/>
      <c r="Q84" s="21"/>
      <c r="R84" s="21"/>
      <c r="S84" s="21"/>
    </row>
    <row r="85" spans="15:19">
      <c r="O85" s="21"/>
      <c r="P85" s="21"/>
      <c r="Q85" s="21"/>
      <c r="R85" s="21"/>
      <c r="S85" s="21"/>
    </row>
    <row r="86" spans="15:19">
      <c r="O86" s="21"/>
      <c r="P86" s="21"/>
      <c r="Q86" s="21"/>
      <c r="R86" s="21"/>
      <c r="S86" s="21"/>
    </row>
    <row r="87" spans="15:19">
      <c r="O87" s="21"/>
      <c r="P87" s="21"/>
      <c r="Q87" s="21"/>
      <c r="R87" s="21"/>
      <c r="S87" s="21"/>
    </row>
    <row r="88" spans="15:19">
      <c r="O88" s="21"/>
      <c r="P88" s="21"/>
      <c r="Q88" s="21"/>
      <c r="R88" s="21"/>
      <c r="S88" s="21"/>
    </row>
    <row r="89" spans="15:19">
      <c r="O89" s="21"/>
      <c r="P89" s="21"/>
      <c r="Q89" s="21"/>
      <c r="R89" s="21"/>
      <c r="S89" s="21"/>
    </row>
    <row r="90" spans="15:19">
      <c r="O90" s="21"/>
      <c r="P90" s="21"/>
      <c r="Q90" s="21"/>
      <c r="R90" s="21"/>
      <c r="S90" s="21"/>
    </row>
    <row r="91" spans="15:19">
      <c r="O91" s="21"/>
      <c r="P91" s="21"/>
      <c r="Q91" s="21"/>
      <c r="R91" s="21"/>
      <c r="S91" s="21"/>
    </row>
    <row r="92" spans="15:19">
      <c r="O92" s="21"/>
      <c r="P92" s="21"/>
      <c r="Q92" s="21"/>
      <c r="R92" s="21"/>
      <c r="S92" s="21"/>
    </row>
    <row r="93" spans="15:19">
      <c r="O93" s="21"/>
      <c r="P93" s="21"/>
      <c r="Q93" s="21"/>
      <c r="R93" s="21"/>
      <c r="S93" s="21"/>
    </row>
    <row r="94" spans="15:19">
      <c r="O94" s="21"/>
      <c r="P94" s="21"/>
      <c r="Q94" s="21"/>
      <c r="R94" s="21"/>
      <c r="S94" s="21"/>
    </row>
    <row r="95" spans="15:19">
      <c r="O95" s="21"/>
      <c r="P95" s="21"/>
      <c r="Q95" s="21"/>
      <c r="R95" s="21"/>
      <c r="S95" s="21"/>
    </row>
    <row r="96" spans="15:19">
      <c r="O96" s="21"/>
      <c r="P96" s="21"/>
      <c r="Q96" s="21"/>
      <c r="R96" s="21"/>
      <c r="S96" s="21"/>
    </row>
    <row r="97" spans="15:19">
      <c r="O97" s="21"/>
      <c r="P97" s="21"/>
      <c r="Q97" s="21"/>
      <c r="R97" s="21"/>
      <c r="S97" s="21"/>
    </row>
    <row r="98" spans="15:19">
      <c r="O98" s="21"/>
      <c r="P98" s="21"/>
      <c r="Q98" s="21"/>
      <c r="R98" s="21"/>
      <c r="S98" s="21"/>
    </row>
    <row r="99" spans="15:19">
      <c r="O99" s="21"/>
      <c r="P99" s="21"/>
      <c r="Q99" s="21"/>
      <c r="R99" s="21"/>
      <c r="S99" s="21"/>
    </row>
    <row r="100" spans="15:19">
      <c r="O100" s="21"/>
      <c r="P100" s="21"/>
      <c r="Q100" s="21"/>
      <c r="R100" s="21"/>
      <c r="S100" s="21"/>
    </row>
    <row r="101" spans="15:19">
      <c r="O101" s="21"/>
      <c r="P101" s="21"/>
      <c r="Q101" s="21"/>
      <c r="R101" s="21"/>
      <c r="S101" s="21"/>
    </row>
    <row r="102" spans="15:19">
      <c r="O102" s="21"/>
      <c r="P102" s="21"/>
      <c r="Q102" s="21"/>
      <c r="R102" s="21"/>
      <c r="S102" s="21"/>
    </row>
    <row r="103" spans="15:19">
      <c r="O103" s="21"/>
      <c r="P103" s="21"/>
      <c r="Q103" s="21"/>
      <c r="R103" s="21"/>
      <c r="S103" s="21"/>
    </row>
    <row r="104" spans="15:19">
      <c r="O104" s="21"/>
      <c r="P104" s="21"/>
      <c r="Q104" s="21"/>
      <c r="R104" s="21"/>
      <c r="S104" s="21"/>
    </row>
    <row r="105" spans="15:19">
      <c r="O105" s="21"/>
      <c r="P105" s="21"/>
      <c r="Q105" s="21"/>
      <c r="R105" s="21"/>
      <c r="S105" s="21"/>
    </row>
    <row r="106" spans="15:19">
      <c r="O106" s="21"/>
      <c r="P106" s="21"/>
      <c r="Q106" s="21"/>
      <c r="R106" s="21"/>
      <c r="S106" s="21"/>
    </row>
    <row r="107" spans="15:19">
      <c r="O107" s="21"/>
      <c r="P107" s="21"/>
      <c r="Q107" s="21"/>
      <c r="R107" s="21"/>
      <c r="S107" s="21"/>
    </row>
    <row r="108" spans="15:19">
      <c r="O108" s="21"/>
      <c r="P108" s="21"/>
      <c r="Q108" s="21"/>
      <c r="R108" s="21"/>
      <c r="S108" s="21"/>
    </row>
    <row r="109" spans="15:19">
      <c r="O109" s="21"/>
      <c r="P109" s="21"/>
      <c r="Q109" s="21"/>
      <c r="R109" s="21"/>
      <c r="S109" s="21"/>
    </row>
    <row r="110" spans="15:19">
      <c r="O110" s="21"/>
      <c r="P110" s="21"/>
      <c r="Q110" s="21"/>
      <c r="R110" s="21"/>
      <c r="S110" s="21"/>
    </row>
    <row r="111" spans="15:19">
      <c r="O111" s="21"/>
      <c r="P111" s="21"/>
      <c r="Q111" s="21"/>
      <c r="R111" s="21"/>
      <c r="S111" s="21"/>
    </row>
    <row r="112" spans="15:19">
      <c r="O112" s="21"/>
      <c r="P112" s="21"/>
      <c r="Q112" s="21"/>
      <c r="R112" s="21"/>
      <c r="S112" s="21"/>
    </row>
  </sheetData>
  <phoneticPr fontId="1" type="noConversion"/>
  <conditionalFormatting sqref="M2:M5">
    <cfRule type="cellIs" dxfId="47" priority="3" operator="lessThan">
      <formula>-0.01</formula>
    </cfRule>
    <cfRule type="cellIs" dxfId="46" priority="4" operator="greaterThan">
      <formula>0.01</formula>
    </cfRule>
  </conditionalFormatting>
  <hyperlinks>
    <hyperlink ref="A38" location="持仓!A1" display="返回持仓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3"/>
  <dimension ref="A1:S111"/>
  <sheetViews>
    <sheetView workbookViewId="0">
      <selection activeCell="G40" sqref="G40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375" style="3" bestFit="1" customWidth="1"/>
    <col min="6" max="6" width="9.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6.37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9" style="3" bestFit="1" customWidth="1"/>
    <col min="17" max="17" width="10.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74" t="s">
        <v>24</v>
      </c>
      <c r="B2" s="74" t="s">
        <v>25</v>
      </c>
      <c r="C2" s="75">
        <f>RTD("wdf.rtq",,A2,"Rt_Price")</f>
        <v>1.034</v>
      </c>
      <c r="D2" s="76">
        <f>RTD("wdf.rtq",,A2,"PctChg")/100</f>
        <v>5.8000000000000005E-3</v>
      </c>
      <c r="E2" s="77">
        <f ca="1">[1]!f_unit_floortrading(A2,TODAY())/100000000</f>
        <v>1.9019158300000001</v>
      </c>
      <c r="F2" s="78">
        <f ca="1">[1]!f_unit_floortrading(A2,TODAY())/10000-[1]!f_unit_floortrading(A2,TODAY()-1)/10000</f>
        <v>760.69640000000072</v>
      </c>
      <c r="G2" s="90">
        <f>RTD("wdf.rtq",,A2,"Volume")/10000</f>
        <v>513.803</v>
      </c>
      <c r="H2" s="79" t="s">
        <v>119</v>
      </c>
      <c r="I2" s="80" t="s">
        <v>92</v>
      </c>
      <c r="J2" s="80">
        <f>RTD("wdf.rtq",,H2,"Rt_Price")</f>
        <v>0.75600000000000001</v>
      </c>
      <c r="K2" s="81">
        <f>RTD("wdf.rtq",,H2,"PctChg")/100</f>
        <v>-9.1999999999999998E-3</v>
      </c>
      <c r="L2" s="103">
        <f>RTD("wdf.rtq",,H2,"Volume")/10000</f>
        <v>1361.5424</v>
      </c>
      <c r="M2" s="11">
        <f ca="1">(C2+J2)/S2/2-1</f>
        <v>-4.5393007884048098E-3</v>
      </c>
      <c r="N2" s="11">
        <f>RTD("wdf.rtq",,Q2,"PctChg")/100</f>
        <v>4.8000000000000004E-3</v>
      </c>
      <c r="O2" s="14" t="str">
        <f>[1]!f_info_smfcode(H2)</f>
        <v>165522.OF</v>
      </c>
      <c r="P2" s="13">
        <f ca="1">VLOOKUP(O2,净值更新!A:B,2)</f>
        <v>0.89500000000000002</v>
      </c>
      <c r="Q2" s="13" t="str">
        <f>[1]!f_info_trackindexcode(O2)</f>
        <v>000998.SH</v>
      </c>
      <c r="R2" s="11">
        <v>0.95</v>
      </c>
      <c r="S2" s="13">
        <f ca="1">P2*(1+N2*R2)</f>
        <v>0.89908119999999991</v>
      </c>
    </row>
    <row r="3" spans="1:19">
      <c r="A3" s="74" t="s">
        <v>32</v>
      </c>
      <c r="B3" s="74" t="s">
        <v>33</v>
      </c>
      <c r="C3" s="75">
        <f>RTD("wdf.rtq",,A3,"Rt_Price")</f>
        <v>1.038</v>
      </c>
      <c r="D3" s="76">
        <f>RTD("wdf.rtq",,A3,"PctChg")/100</f>
        <v>6.8000000000000005E-3</v>
      </c>
      <c r="E3" s="77">
        <f ca="1">[1]!f_unit_floortrading(A3,TODAY())/100000000</f>
        <v>46.15592822</v>
      </c>
      <c r="F3" s="78">
        <f ca="1">[1]!f_unit_floortrading(A3,TODAY())/10000-[1]!f_unit_floortrading(A3,TODAY()-1)/10000</f>
        <v>3154.0684999999939</v>
      </c>
      <c r="G3" s="90">
        <f>RTD("wdf.rtq",,A3,"Volume")/10000</f>
        <v>10591.480100000001</v>
      </c>
      <c r="H3" s="79" t="s">
        <v>207</v>
      </c>
      <c r="I3" s="80" t="s">
        <v>97</v>
      </c>
      <c r="J3" s="80">
        <f>RTD("wdf.rtq",,H3,"Rt_Price")</f>
        <v>0.502</v>
      </c>
      <c r="K3" s="81">
        <f>RTD("wdf.rtq",,H3,"PctChg")/100</f>
        <v>-7.9000000000000008E-3</v>
      </c>
      <c r="L3" s="103">
        <f>RTD("wdf.rtq",,H3,"Volume")/10000</f>
        <v>65432.500899999999</v>
      </c>
      <c r="M3" s="11">
        <f ca="1">(C3+J3)/S3/2-1</f>
        <v>-4.8893662490598899E-3</v>
      </c>
      <c r="N3" s="11">
        <f>RTD("wdf.rtq",,Q3,"PctChg")/100</f>
        <v>3.8E-3</v>
      </c>
      <c r="O3" s="14" t="str">
        <f>[1]!f_info_smfcode(H3)</f>
        <v>161025.OF</v>
      </c>
      <c r="P3" s="13">
        <f ca="1">VLOOKUP(O3,净值更新!A:B,2)</f>
        <v>0.77100000000000002</v>
      </c>
      <c r="Q3" s="13" t="str">
        <f>[1]!f_info_trackindexcode(O3)</f>
        <v>399970.SZ</v>
      </c>
      <c r="R3" s="11">
        <v>0.95</v>
      </c>
      <c r="S3" s="13">
        <f ca="1">P3*(1+N3*R3)</f>
        <v>0.77378330999999989</v>
      </c>
    </row>
    <row r="4" spans="1:19">
      <c r="A4" s="74" t="s">
        <v>8</v>
      </c>
      <c r="B4" s="74" t="s">
        <v>38</v>
      </c>
      <c r="C4" s="75">
        <f>RTD("wdf.rtq",,A4,"Rt_Price")</f>
        <v>1.026</v>
      </c>
      <c r="D4" s="76">
        <f>RTD("wdf.rtq",,A4,"PctChg")/100</f>
        <v>5.8999999999999999E-3</v>
      </c>
      <c r="E4" s="77">
        <f ca="1">[1]!f_unit_floortrading(A4,TODAY())/100000000</f>
        <v>1.71683154</v>
      </c>
      <c r="F4" s="78">
        <f ca="1">[1]!f_unit_floortrading(A4,TODAY())/10000-[1]!f_unit_floortrading(A4,TODAY()-1)/10000</f>
        <v>-233.83859999999913</v>
      </c>
      <c r="G4" s="90">
        <f>RTD("wdf.rtq",,A4,"Volume")/10000</f>
        <v>426.9975</v>
      </c>
      <c r="H4" s="79" t="s">
        <v>125</v>
      </c>
      <c r="I4" s="80" t="s">
        <v>101</v>
      </c>
      <c r="J4" s="80">
        <f>RTD("wdf.rtq",,H4,"Rt_Price")</f>
        <v>1.407</v>
      </c>
      <c r="K4" s="81">
        <f>RTD("wdf.rtq",,H4,"PctChg")/100</f>
        <v>8.6E-3</v>
      </c>
      <c r="L4" s="103">
        <f>RTD("wdf.rtq",,H4,"Volume")/10000</f>
        <v>1705.4717000000001</v>
      </c>
      <c r="M4" s="71">
        <f ca="1">(C4+J4)/S4/2-1</f>
        <v>-4.3297211114045053E-3</v>
      </c>
      <c r="N4" s="11">
        <f>RTD("wdf.rtq",,Q4,"PctChg")/100</f>
        <v>9.9000000000000008E-3</v>
      </c>
      <c r="O4" s="14" t="str">
        <f>[1]!f_info_smfcode(H4)</f>
        <v>160629.OF</v>
      </c>
      <c r="P4" s="13">
        <f ca="1">VLOOKUP(O4,净值更新!A:B,2)</f>
        <v>1.2110000000000001</v>
      </c>
      <c r="Q4" s="13" t="str">
        <f>[1]!f_info_trackindexcode(O4)</f>
        <v>399971.SZ</v>
      </c>
      <c r="R4" s="11">
        <v>0.9</v>
      </c>
      <c r="S4" s="13">
        <f ca="1">P4*(1+N4*R4)</f>
        <v>1.2217900100000001</v>
      </c>
    </row>
    <row r="5" spans="1:19">
      <c r="M5" s="50"/>
      <c r="N5" s="51"/>
      <c r="O5" s="51"/>
      <c r="P5" s="51"/>
    </row>
    <row r="6" spans="1:19">
      <c r="A6" s="43" t="s">
        <v>678</v>
      </c>
      <c r="B6" s="44" t="s">
        <v>164</v>
      </c>
      <c r="C6" s="45" t="s">
        <v>175</v>
      </c>
      <c r="E6" s="43" t="str">
        <f>INDEX(H1:H4,MATCH(A6,A1:A4,FALSE))</f>
        <v>150195.SZ</v>
      </c>
      <c r="F6" s="44" t="s">
        <v>164</v>
      </c>
      <c r="G6" s="45" t="s">
        <v>175</v>
      </c>
      <c r="H6" s="21"/>
      <c r="J6" s="3" t="s">
        <v>70</v>
      </c>
      <c r="K6" s="46">
        <f ca="1">INDEX(S1:S4,MATCH(A6,A1:A4,FALSE))</f>
        <v>0.77378330999999989</v>
      </c>
      <c r="L6" s="21"/>
      <c r="O6" s="21"/>
      <c r="P6" s="21"/>
      <c r="Q6" s="21"/>
      <c r="R6" s="21"/>
      <c r="S6" s="21"/>
    </row>
    <row r="7" spans="1:19">
      <c r="A7" s="23" t="s">
        <v>171</v>
      </c>
      <c r="B7" s="24">
        <f>RTD("wdf.rtq",,$A$6,"Ask_Price5")</f>
        <v>1.0429999999999999</v>
      </c>
      <c r="C7" s="25">
        <f>RTD("wdf.rtq",,$A$6,"ask_Volume5")/10000</f>
        <v>0.01</v>
      </c>
      <c r="E7" s="23" t="s">
        <v>171</v>
      </c>
      <c r="F7" s="24">
        <f>RTD("wdf.rtq",,$E$6,"Ask_Price5")</f>
        <v>0.50600000000000001</v>
      </c>
      <c r="G7" s="25">
        <f>RTD("wdf.rtq",,$E$6,"ask_Volume5")/10000</f>
        <v>151.69999999999999</v>
      </c>
      <c r="H7" s="4">
        <f ca="1">($B$17+F7)/2/$K$6-1</f>
        <v>-2.3046633042522746E-3</v>
      </c>
      <c r="K7" s="21"/>
      <c r="L7" s="21"/>
      <c r="M7" s="3" t="s">
        <v>424</v>
      </c>
      <c r="N7" s="134" t="s">
        <v>425</v>
      </c>
      <c r="O7" s="21"/>
      <c r="P7" s="21"/>
      <c r="Q7" s="21"/>
      <c r="R7" s="21"/>
      <c r="S7" s="21"/>
    </row>
    <row r="8" spans="1:19">
      <c r="A8" s="26" t="s">
        <v>172</v>
      </c>
      <c r="B8" s="27">
        <f>RTD("wdf.rtq",,$A$6,"Ask_Price4")</f>
        <v>1.0409999999999999</v>
      </c>
      <c r="C8" s="28">
        <f>RTD("wdf.rtq",,$A$6,"ask_Volume4")/10000</f>
        <v>26.25</v>
      </c>
      <c r="E8" s="26" t="s">
        <v>172</v>
      </c>
      <c r="F8" s="27">
        <f>RTD("wdf.rtq",,$E$6,"Ask_Price4")</f>
        <v>0.505</v>
      </c>
      <c r="G8" s="28">
        <f>RTD("wdf.rtq",,$E$6,"ask_Volume4")/10000</f>
        <v>219.64</v>
      </c>
      <c r="H8" s="4">
        <f t="shared" ref="H8:H17" ca="1" si="0">($B$17+F8)/2/$K$6-1</f>
        <v>-2.9508390404541229E-3</v>
      </c>
      <c r="J8" s="3" t="s">
        <v>181</v>
      </c>
      <c r="K8" s="21"/>
      <c r="L8" s="21"/>
      <c r="M8" s="3" t="s">
        <v>426</v>
      </c>
      <c r="N8" s="134">
        <v>20160301</v>
      </c>
      <c r="O8" s="21"/>
      <c r="P8" s="21"/>
      <c r="Q8" s="21"/>
      <c r="R8" s="21"/>
      <c r="S8" s="21"/>
    </row>
    <row r="9" spans="1:19">
      <c r="A9" s="26" t="s">
        <v>165</v>
      </c>
      <c r="B9" s="27">
        <f>RTD("wdf.rtq",,$A$6,"Ask_Price3")</f>
        <v>1.04</v>
      </c>
      <c r="C9" s="28">
        <f>RTD("wdf.rtq",,$A$6,"ask_Volume3")/10000</f>
        <v>182.35050000000001</v>
      </c>
      <c r="E9" s="26" t="s">
        <v>165</v>
      </c>
      <c r="F9" s="27">
        <f>RTD("wdf.rtq",,$E$6,"Ask_Price3")</f>
        <v>0.504</v>
      </c>
      <c r="G9" s="28">
        <f>RTD("wdf.rtq",,$E$6,"ask_Volume3")/10000</f>
        <v>143.7105</v>
      </c>
      <c r="H9" s="4">
        <f t="shared" ca="1" si="0"/>
        <v>-3.5970147766560823E-3</v>
      </c>
      <c r="J9" s="21" t="s">
        <v>182</v>
      </c>
      <c r="K9" s="4">
        <f ca="1">(B11+F11)/2/$K$6-1</f>
        <v>-4.8893662490598899E-3</v>
      </c>
      <c r="L9" s="21"/>
      <c r="M9" s="3" t="s">
        <v>427</v>
      </c>
      <c r="N9" s="134" t="s">
        <v>2479</v>
      </c>
      <c r="O9" s="21"/>
      <c r="P9" s="21"/>
      <c r="Q9" s="21">
        <f>SUMPRODUCT(P12:P111,Q12:Q111)/100</f>
        <v>0.24593430000000002</v>
      </c>
      <c r="R9" s="21"/>
      <c r="S9" s="21"/>
    </row>
    <row r="10" spans="1:19">
      <c r="A10" s="26" t="s">
        <v>166</v>
      </c>
      <c r="B10" s="27">
        <f>RTD("wdf.rtq",,$A$6,"Ask_Price2")</f>
        <v>1.0389999999999999</v>
      </c>
      <c r="C10" s="28">
        <f>RTD("wdf.rtq",,$A$6,"ask_Volume2")/10000</f>
        <v>113.992</v>
      </c>
      <c r="E10" s="26" t="s">
        <v>166</v>
      </c>
      <c r="F10" s="27">
        <f>RTD("wdf.rtq",,$E$6,"Ask_Price2")</f>
        <v>0.503</v>
      </c>
      <c r="G10" s="28">
        <f>RTD("wdf.rtq",,$E$6,"ask_Volume2")/10000</f>
        <v>197.62</v>
      </c>
      <c r="H10" s="4">
        <f t="shared" ca="1" si="0"/>
        <v>-4.2431905128580416E-3</v>
      </c>
      <c r="J10" s="3" t="s">
        <v>183</v>
      </c>
      <c r="K10" s="4">
        <f ca="1">(B12+F12)/2/$K$6-1</f>
        <v>-6.1817177214639196E-3</v>
      </c>
      <c r="L10" s="21"/>
      <c r="N10" s="134"/>
      <c r="O10" s="21"/>
      <c r="P10" s="21"/>
      <c r="Q10" s="21"/>
      <c r="R10" s="21"/>
      <c r="S10" s="21"/>
    </row>
    <row r="11" spans="1:19">
      <c r="A11" s="29" t="s">
        <v>167</v>
      </c>
      <c r="B11" s="30">
        <f>RTD("wdf.rtq",,$A$6,"Ask_Price1")</f>
        <v>1.038</v>
      </c>
      <c r="C11" s="31">
        <f>RTD("wdf.rtq",,$A$6,"ask_Volume1")/10000</f>
        <v>262.57499999999999</v>
      </c>
      <c r="E11" s="29" t="s">
        <v>167</v>
      </c>
      <c r="F11" s="30">
        <f>RTD("wdf.rtq",,$E$6,"Ask_Price1")</f>
        <v>0.502</v>
      </c>
      <c r="G11" s="31">
        <f>RTD("wdf.rtq",,$E$6,"ask_Volume1")/10000</f>
        <v>657.9</v>
      </c>
      <c r="H11" s="4">
        <f t="shared" ca="1" si="0"/>
        <v>-4.8893662490598899E-3</v>
      </c>
      <c r="I11" s="21"/>
      <c r="J11" s="3" t="s">
        <v>185</v>
      </c>
      <c r="K11" s="4">
        <f ca="1">(B11+F12)/2/K6-1</f>
        <v>-5.5355419852617382E-3</v>
      </c>
      <c r="L11" s="21"/>
      <c r="M11" s="3" t="s">
        <v>426</v>
      </c>
      <c r="N11" s="3" t="s">
        <v>427</v>
      </c>
      <c r="O11" s="21" t="s">
        <v>428</v>
      </c>
      <c r="P11" s="21" t="s">
        <v>429</v>
      </c>
      <c r="Q11" s="3" t="s">
        <v>4</v>
      </c>
      <c r="R11" s="21"/>
      <c r="S11" s="21"/>
    </row>
    <row r="12" spans="1:19">
      <c r="A12" s="32" t="s">
        <v>168</v>
      </c>
      <c r="B12" s="33">
        <f>RTD("wdf.rtq",,$A$6,"bid_Price1")</f>
        <v>1.0369999999999999</v>
      </c>
      <c r="C12" s="34">
        <f>RTD("wdf.rtq",,$A$6,"Bid_Volume1")/10000</f>
        <v>26.6999</v>
      </c>
      <c r="E12" s="32" t="s">
        <v>168</v>
      </c>
      <c r="F12" s="33">
        <f>RTD("wdf.rtq",,$E$6,"bid_Price1")</f>
        <v>0.501</v>
      </c>
      <c r="G12" s="34">
        <f>RTD("wdf.rtq",,$E$6,"Bid_Volume1")/10000</f>
        <v>443.99709999999999</v>
      </c>
      <c r="H12" s="4">
        <f t="shared" ca="1" si="0"/>
        <v>-5.5355419852617382E-3</v>
      </c>
      <c r="I12" s="21"/>
      <c r="J12" s="3" t="s">
        <v>186</v>
      </c>
      <c r="K12" s="4">
        <f ca="1">(B12+F11)/2/K6-1</f>
        <v>-5.5355419852619603E-3</v>
      </c>
      <c r="L12" s="21"/>
      <c r="M12" s="5">
        <f>[1]!wset("IndexConstituent","date="&amp;N8,"windcode="&amp;N9,"cols=4;rows=100")</f>
        <v>42430</v>
      </c>
      <c r="N12" s="16" t="s">
        <v>2549</v>
      </c>
      <c r="O12" s="16" t="s">
        <v>2528</v>
      </c>
      <c r="P12" s="49">
        <v>1.4019999999999999</v>
      </c>
      <c r="Q12" s="116">
        <f>RTD("wdf.rtq",,N12,"PctChg")</f>
        <v>0</v>
      </c>
      <c r="R12" s="21"/>
      <c r="S12" s="21"/>
    </row>
    <row r="13" spans="1:19">
      <c r="A13" s="35" t="s">
        <v>169</v>
      </c>
      <c r="B13" s="36">
        <f>RTD("wdf.rtq",,$A$6,"bid_Price2")</f>
        <v>1.0349999999999999</v>
      </c>
      <c r="C13" s="37">
        <f>RTD("wdf.rtq",,$A$6,"Bid_Volume2")/10000</f>
        <v>512.29</v>
      </c>
      <c r="E13" s="35" t="s">
        <v>169</v>
      </c>
      <c r="F13" s="36">
        <f>RTD("wdf.rtq",,$E$6,"bid_Price2")</f>
        <v>0.5</v>
      </c>
      <c r="G13" s="37">
        <f>RTD("wdf.rtq",,$E$6,"Bid_Volume2")/10000</f>
        <v>657.08669999999995</v>
      </c>
      <c r="H13" s="4">
        <f t="shared" ca="1" si="0"/>
        <v>-6.1817177214636976E-3</v>
      </c>
      <c r="I13" s="21"/>
      <c r="J13" s="21"/>
      <c r="K13" s="21"/>
      <c r="L13" s="21"/>
      <c r="M13" s="5">
        <v>42430</v>
      </c>
      <c r="N13" s="16" t="s">
        <v>1390</v>
      </c>
      <c r="O13" s="16" t="s">
        <v>1391</v>
      </c>
      <c r="P13" s="49">
        <v>1.1859999999999999</v>
      </c>
      <c r="Q13" s="116">
        <f>RTD("wdf.rtq",,N13,"PctChg")</f>
        <v>-0.70000000000000007</v>
      </c>
      <c r="R13" s="21"/>
      <c r="S13" s="21"/>
    </row>
    <row r="14" spans="1:19">
      <c r="A14" s="35" t="s">
        <v>170</v>
      </c>
      <c r="B14" s="36">
        <f>RTD("wdf.rtq",,$A$6,"bid_Price3")</f>
        <v>1.034</v>
      </c>
      <c r="C14" s="37">
        <f>RTD("wdf.rtq",,$A$6,"Bid_Volume3")/10000</f>
        <v>200</v>
      </c>
      <c r="E14" s="35" t="s">
        <v>170</v>
      </c>
      <c r="F14" s="36">
        <f>RTD("wdf.rtq",,$E$6,"bid_Price3")</f>
        <v>0.499</v>
      </c>
      <c r="G14" s="37">
        <f>RTD("wdf.rtq",,$E$6,"Bid_Volume3")/10000</f>
        <v>165.28</v>
      </c>
      <c r="H14" s="4">
        <f t="shared" ca="1" si="0"/>
        <v>-6.8278934576657679E-3</v>
      </c>
      <c r="I14" s="21"/>
      <c r="J14" s="21"/>
      <c r="K14" s="21"/>
      <c r="L14" s="21"/>
      <c r="M14" s="5">
        <v>42430</v>
      </c>
      <c r="N14" s="16" t="s">
        <v>1832</v>
      </c>
      <c r="O14" s="16" t="s">
        <v>1833</v>
      </c>
      <c r="P14" s="49">
        <v>0.49099999999999999</v>
      </c>
      <c r="Q14" s="116">
        <f>RTD("wdf.rtq",,N14,"PctChg")</f>
        <v>-0.89</v>
      </c>
      <c r="R14" s="21"/>
      <c r="S14" s="21"/>
    </row>
    <row r="15" spans="1:19">
      <c r="A15" s="35" t="s">
        <v>173</v>
      </c>
      <c r="B15" s="36">
        <f>RTD("wdf.rtq",,$A$6,"bid_Price4")</f>
        <v>1.0329999999999999</v>
      </c>
      <c r="C15" s="37">
        <f>RTD("wdf.rtq",,$A$6,"Bid_Volume4")/10000</f>
        <v>436.82470000000001</v>
      </c>
      <c r="E15" s="35" t="s">
        <v>173</v>
      </c>
      <c r="F15" s="36">
        <f>RTD("wdf.rtq",,$E$6,"bid_Price4")</f>
        <v>0.498</v>
      </c>
      <c r="G15" s="37">
        <f>RTD("wdf.rtq",,$E$6,"Bid_Volume4")/10000</f>
        <v>335.69459999999998</v>
      </c>
      <c r="H15" s="4">
        <f t="shared" ca="1" si="0"/>
        <v>-7.4740691938676163E-3</v>
      </c>
      <c r="I15" s="21"/>
      <c r="J15" s="21"/>
      <c r="K15" s="21"/>
      <c r="L15" s="21"/>
      <c r="M15" s="5">
        <v>42430</v>
      </c>
      <c r="N15" s="16" t="s">
        <v>1834</v>
      </c>
      <c r="O15" s="16" t="s">
        <v>1835</v>
      </c>
      <c r="P15" s="49">
        <v>0.65100000000000002</v>
      </c>
      <c r="Q15" s="116">
        <f>RTD("wdf.rtq",,N15,"PctChg")</f>
        <v>-0.38</v>
      </c>
      <c r="R15" s="21"/>
      <c r="S15" s="21"/>
    </row>
    <row r="16" spans="1:19">
      <c r="A16" s="38" t="s">
        <v>174</v>
      </c>
      <c r="B16" s="39">
        <f>RTD("wdf.rtq",,$A$6,"bid_Price5")</f>
        <v>1.032</v>
      </c>
      <c r="C16" s="40">
        <f>RTD("wdf.rtq",,$A$6,"Bid_Volume5")/10000</f>
        <v>300</v>
      </c>
      <c r="E16" s="38" t="s">
        <v>174</v>
      </c>
      <c r="F16" s="39">
        <f>RTD("wdf.rtq",,$E$6,"bid_Price5")</f>
        <v>0.497</v>
      </c>
      <c r="G16" s="40">
        <f>RTD("wdf.rtq",,$E$6,"Bid_Volume5")/10000</f>
        <v>249.24</v>
      </c>
      <c r="H16" s="4">
        <f t="shared" ca="1" si="0"/>
        <v>-8.1202449300693536E-3</v>
      </c>
      <c r="I16" s="21"/>
      <c r="J16" s="21"/>
      <c r="K16" s="21"/>
      <c r="L16" s="21"/>
      <c r="M16" s="5">
        <v>42430</v>
      </c>
      <c r="N16" s="16" t="s">
        <v>1918</v>
      </c>
      <c r="O16" s="16" t="s">
        <v>1919</v>
      </c>
      <c r="P16" s="49">
        <v>0.54800000000000004</v>
      </c>
      <c r="Q16" s="116">
        <f>RTD("wdf.rtq",,N16,"PctChg")</f>
        <v>-1.52</v>
      </c>
      <c r="R16" s="21"/>
      <c r="S16" s="21"/>
    </row>
    <row r="17" spans="1:19">
      <c r="A17" s="3" t="s">
        <v>184</v>
      </c>
      <c r="B17" s="47">
        <f>B11</f>
        <v>1.038</v>
      </c>
      <c r="E17" s="3" t="s">
        <v>184</v>
      </c>
      <c r="F17" s="48">
        <f>F12</f>
        <v>0.501</v>
      </c>
      <c r="H17" s="4">
        <f t="shared" ca="1" si="0"/>
        <v>-5.5355419852617382E-3</v>
      </c>
      <c r="I17" s="21"/>
      <c r="J17" s="21"/>
      <c r="K17" s="21"/>
      <c r="L17" s="21"/>
      <c r="M17" s="5">
        <v>42430</v>
      </c>
      <c r="N17" s="16" t="s">
        <v>434</v>
      </c>
      <c r="O17" s="16" t="s">
        <v>435</v>
      </c>
      <c r="P17" s="49">
        <v>0.78100000000000003</v>
      </c>
      <c r="Q17" s="116">
        <f>RTD("wdf.rtq",,N17,"PctChg")</f>
        <v>1.9300000000000002</v>
      </c>
      <c r="R17" s="21"/>
      <c r="S17" s="21"/>
    </row>
    <row r="18" spans="1:19">
      <c r="M18" s="5">
        <v>42430</v>
      </c>
      <c r="N18" s="16" t="s">
        <v>1966</v>
      </c>
      <c r="O18" s="16" t="s">
        <v>1967</v>
      </c>
      <c r="P18" s="49">
        <v>1.02</v>
      </c>
      <c r="Q18" s="116">
        <f>RTD("wdf.rtq",,N18,"PctChg")</f>
        <v>-0.05</v>
      </c>
      <c r="R18" s="21"/>
      <c r="S18" s="21"/>
    </row>
    <row r="19" spans="1:19">
      <c r="M19" s="5">
        <v>42430</v>
      </c>
      <c r="N19" s="16" t="s">
        <v>1430</v>
      </c>
      <c r="O19" s="16" t="s">
        <v>1431</v>
      </c>
      <c r="P19" s="49">
        <v>3.1659999999999999</v>
      </c>
      <c r="Q19" s="116">
        <f>RTD("wdf.rtq",,N19,"PctChg")</f>
        <v>2.13</v>
      </c>
      <c r="R19" s="21"/>
      <c r="S19" s="21"/>
    </row>
    <row r="20" spans="1:19">
      <c r="A20" s="43" t="s">
        <v>2336</v>
      </c>
      <c r="B20" s="44" t="s">
        <v>164</v>
      </c>
      <c r="C20" s="45" t="s">
        <v>175</v>
      </c>
      <c r="E20" s="43" t="str">
        <f>INDEX(H1:H4,MATCH(A20,A1:A4,FALSE))</f>
        <v>150204.SZ</v>
      </c>
      <c r="F20" s="44" t="s">
        <v>164</v>
      </c>
      <c r="G20" s="45" t="s">
        <v>175</v>
      </c>
      <c r="H20" s="21"/>
      <c r="J20" s="3" t="s">
        <v>70</v>
      </c>
      <c r="K20" s="46">
        <f ca="1">INDEX(S1:S4,MATCH(A20,A1:A4,FALSE))</f>
        <v>1.2217900100000001</v>
      </c>
      <c r="M20" s="5">
        <v>42430</v>
      </c>
      <c r="N20" s="16" t="s">
        <v>1650</v>
      </c>
      <c r="O20" s="16" t="s">
        <v>1651</v>
      </c>
      <c r="P20" s="49">
        <v>1.468</v>
      </c>
      <c r="Q20" s="116">
        <f>RTD("wdf.rtq",,N20,"PctChg")</f>
        <v>1.1499999999999999</v>
      </c>
      <c r="R20" s="21"/>
      <c r="S20" s="21"/>
    </row>
    <row r="21" spans="1:19">
      <c r="A21" s="23" t="s">
        <v>171</v>
      </c>
      <c r="B21" s="24">
        <f>RTD("wdf.rtq",,$A$20,"Ask_Price5")</f>
        <v>1.0309999999999999</v>
      </c>
      <c r="C21" s="25">
        <f>RTD("wdf.rtq",,$A$20,"ask_Volume5")/10000</f>
        <v>10.35</v>
      </c>
      <c r="E21" s="23" t="s">
        <v>171</v>
      </c>
      <c r="F21" s="24">
        <f>RTD("wdf.rtq",,$E$20,"Ask_Price5")</f>
        <v>1.4119999999999999</v>
      </c>
      <c r="G21" s="25">
        <f>RTD("wdf.rtq",,$E$20,"ask_Volume5")/10000</f>
        <v>1.9373</v>
      </c>
      <c r="H21" s="4">
        <f ca="1">($B$31+F21)/2/$K$20-1</f>
        <v>-1.8743073533561416E-3</v>
      </c>
      <c r="K21" s="21"/>
      <c r="M21" s="5">
        <v>42430</v>
      </c>
      <c r="N21" s="16" t="s">
        <v>1652</v>
      </c>
      <c r="O21" s="16" t="s">
        <v>1653</v>
      </c>
      <c r="P21" s="49">
        <v>0.66700000000000004</v>
      </c>
      <c r="Q21" s="116">
        <f>RTD("wdf.rtq",,N21,"PctChg")</f>
        <v>0</v>
      </c>
      <c r="R21" s="21"/>
      <c r="S21" s="21"/>
    </row>
    <row r="22" spans="1:19">
      <c r="A22" s="26" t="s">
        <v>172</v>
      </c>
      <c r="B22" s="27">
        <f>RTD("wdf.rtq",,$A$20,"Ask_Price4")</f>
        <v>1.03</v>
      </c>
      <c r="C22" s="28">
        <f>RTD("wdf.rtq",,$A$20,"ask_Volume4")/10000</f>
        <v>22.32</v>
      </c>
      <c r="E22" s="26" t="s">
        <v>172</v>
      </c>
      <c r="F22" s="27">
        <f>RTD("wdf.rtq",,$E$20,"Ask_Price4")</f>
        <v>1.411</v>
      </c>
      <c r="G22" s="28">
        <f>RTD("wdf.rtq",,$E$20,"ask_Volume4")/10000</f>
        <v>1</v>
      </c>
      <c r="H22" s="4">
        <f t="shared" ref="H22:H31" ca="1" si="1">($B$31+F22)/2/$K$20-1</f>
        <v>-2.2835429796976836E-3</v>
      </c>
      <c r="J22" s="3" t="s">
        <v>181</v>
      </c>
      <c r="K22" s="21"/>
      <c r="M22" s="5">
        <v>42430</v>
      </c>
      <c r="N22" s="16" t="s">
        <v>1434</v>
      </c>
      <c r="O22" s="16" t="s">
        <v>1435</v>
      </c>
      <c r="P22" s="49">
        <v>1.974</v>
      </c>
      <c r="Q22" s="116">
        <f>RTD("wdf.rtq",,N22,"PctChg")</f>
        <v>0.47000000000000003</v>
      </c>
      <c r="R22" s="21"/>
      <c r="S22" s="21"/>
    </row>
    <row r="23" spans="1:19">
      <c r="A23" s="26" t="s">
        <v>165</v>
      </c>
      <c r="B23" s="27">
        <f>RTD("wdf.rtq",,$A$20,"Ask_Price3")</f>
        <v>1.0289999999999999</v>
      </c>
      <c r="C23" s="28">
        <f>RTD("wdf.rtq",,$A$20,"ask_Volume3")/10000</f>
        <v>9.0014000000000003</v>
      </c>
      <c r="E23" s="26" t="s">
        <v>165</v>
      </c>
      <c r="F23" s="27">
        <f>RTD("wdf.rtq",,$E$20,"Ask_Price3")</f>
        <v>1.41</v>
      </c>
      <c r="G23" s="28">
        <f>RTD("wdf.rtq",,$E$20,"ask_Volume3")/10000</f>
        <v>0.88</v>
      </c>
      <c r="H23" s="4">
        <f t="shared" ca="1" si="1"/>
        <v>-2.6927786060390035E-3</v>
      </c>
      <c r="J23" s="21" t="s">
        <v>182</v>
      </c>
      <c r="K23" s="4">
        <f ca="1">(B25+F25)/2/$K$20-1</f>
        <v>-3.9204854850630744E-3</v>
      </c>
      <c r="M23" s="5">
        <v>42430</v>
      </c>
      <c r="N23" s="16" t="s">
        <v>1436</v>
      </c>
      <c r="O23" s="16" t="s">
        <v>1437</v>
      </c>
      <c r="P23" s="49">
        <v>1.081</v>
      </c>
      <c r="Q23" s="116">
        <f>RTD("wdf.rtq",,N23,"PctChg")</f>
        <v>-2.06</v>
      </c>
      <c r="R23" s="21"/>
      <c r="S23" s="21"/>
    </row>
    <row r="24" spans="1:19">
      <c r="A24" s="26" t="s">
        <v>166</v>
      </c>
      <c r="B24" s="27">
        <f>RTD("wdf.rtq",,$A$20,"Ask_Price2")</f>
        <v>1.028</v>
      </c>
      <c r="C24" s="28">
        <f>RTD("wdf.rtq",,$A$20,"ask_Volume2")/10000</f>
        <v>21.65</v>
      </c>
      <c r="E24" s="26" t="s">
        <v>166</v>
      </c>
      <c r="F24" s="27">
        <f>RTD("wdf.rtq",,$E$20,"Ask_Price2")</f>
        <v>1.4079999999999999</v>
      </c>
      <c r="G24" s="28">
        <f>RTD("wdf.rtq",,$E$20,"ask_Volume2")/10000</f>
        <v>1.43</v>
      </c>
      <c r="H24" s="4">
        <f t="shared" ca="1" si="1"/>
        <v>-3.5112498587218655E-3</v>
      </c>
      <c r="J24" s="3" t="s">
        <v>183</v>
      </c>
      <c r="K24" s="4">
        <f ca="1">(B26+F26)/2/$K$20-1</f>
        <v>-4.7389567377457142E-3</v>
      </c>
      <c r="M24" s="5">
        <v>42430</v>
      </c>
      <c r="N24" s="16" t="s">
        <v>2480</v>
      </c>
      <c r="O24" s="16" t="s">
        <v>2481</v>
      </c>
      <c r="P24" s="49">
        <v>0.48</v>
      </c>
      <c r="Q24" s="116">
        <f>RTD("wdf.rtq",,N24,"PctChg")</f>
        <v>-1.9200000000000002</v>
      </c>
      <c r="R24" s="21"/>
      <c r="S24" s="21"/>
    </row>
    <row r="25" spans="1:19">
      <c r="A25" s="29" t="s">
        <v>167</v>
      </c>
      <c r="B25" s="30">
        <f>RTD("wdf.rtq",,$A$20,"Ask_Price1")</f>
        <v>1.0269999999999999</v>
      </c>
      <c r="C25" s="31">
        <f>RTD("wdf.rtq",,$A$20,"ask_Volume1")/10000</f>
        <v>54.28</v>
      </c>
      <c r="E25" s="29" t="s">
        <v>167</v>
      </c>
      <c r="F25" s="30">
        <f>RTD("wdf.rtq",,$E$20,"Ask_Price1")</f>
        <v>1.407</v>
      </c>
      <c r="G25" s="31">
        <f>RTD("wdf.rtq",,$E$20,"ask_Volume1")/10000</f>
        <v>4.1058000000000003</v>
      </c>
      <c r="H25" s="4">
        <f t="shared" ca="1" si="1"/>
        <v>-3.9204854850630744E-3</v>
      </c>
      <c r="I25" s="21"/>
      <c r="J25" s="3" t="s">
        <v>185</v>
      </c>
      <c r="K25" s="4">
        <f ca="1">(B25+F26)/2/K20-1</f>
        <v>-4.3297211114045053E-3</v>
      </c>
      <c r="M25" s="5">
        <v>42430</v>
      </c>
      <c r="N25" s="16" t="s">
        <v>2037</v>
      </c>
      <c r="O25" s="16" t="s">
        <v>2038</v>
      </c>
      <c r="P25" s="49">
        <v>0.88600000000000001</v>
      </c>
      <c r="Q25" s="116">
        <f>RTD("wdf.rtq",,N25,"PctChg")</f>
        <v>-4.78</v>
      </c>
      <c r="R25" s="21"/>
      <c r="S25" s="21"/>
    </row>
    <row r="26" spans="1:19">
      <c r="A26" s="32" t="s">
        <v>168</v>
      </c>
      <c r="B26" s="33">
        <f>RTD("wdf.rtq",,$A$20,"bid_Price1")</f>
        <v>1.026</v>
      </c>
      <c r="C26" s="34">
        <f>RTD("wdf.rtq",,$A$20,"Bid_Volume1")/10000</f>
        <v>14.93</v>
      </c>
      <c r="E26" s="32" t="s">
        <v>168</v>
      </c>
      <c r="F26" s="33">
        <f>RTD("wdf.rtq",,$E$20,"bid_Price1")</f>
        <v>1.4060000000000001</v>
      </c>
      <c r="G26" s="34">
        <f>RTD("wdf.rtq",,$E$20,"Bid_Volume1")/10000</f>
        <v>0.57999999999999996</v>
      </c>
      <c r="H26" s="4">
        <f t="shared" ca="1" si="1"/>
        <v>-4.3297211114045053E-3</v>
      </c>
      <c r="I26" s="21"/>
      <c r="J26" s="3" t="s">
        <v>186</v>
      </c>
      <c r="K26" s="4">
        <f ca="1">(B26+F25)/2/K20-1</f>
        <v>-4.3297211114045053E-3</v>
      </c>
      <c r="M26" s="5">
        <v>42430</v>
      </c>
      <c r="N26" s="16" t="s">
        <v>2041</v>
      </c>
      <c r="O26" s="16" t="s">
        <v>2042</v>
      </c>
      <c r="P26" s="49">
        <v>0.76200000000000001</v>
      </c>
      <c r="Q26" s="116">
        <f>RTD("wdf.rtq",,N26,"PctChg")</f>
        <v>-0.31000000000000005</v>
      </c>
      <c r="R26" s="21"/>
      <c r="S26" s="21"/>
    </row>
    <row r="27" spans="1:19">
      <c r="A27" s="35" t="s">
        <v>169</v>
      </c>
      <c r="B27" s="36">
        <f>RTD("wdf.rtq",,$A$20,"bid_Price2")</f>
        <v>1.024</v>
      </c>
      <c r="C27" s="37">
        <f>RTD("wdf.rtq",,$A$20,"Bid_Volume2")/10000</f>
        <v>5.72</v>
      </c>
      <c r="E27" s="35" t="s">
        <v>169</v>
      </c>
      <c r="F27" s="36">
        <f>RTD("wdf.rtq",,$E$20,"bid_Price2")</f>
        <v>1.405</v>
      </c>
      <c r="G27" s="37">
        <f>RTD("wdf.rtq",,$E$20,"Bid_Volume2")/10000</f>
        <v>7.38</v>
      </c>
      <c r="H27" s="4">
        <f t="shared" ca="1" si="1"/>
        <v>-4.7389567377459363E-3</v>
      </c>
      <c r="I27" s="21"/>
      <c r="J27" s="21"/>
      <c r="K27" s="21"/>
      <c r="M27" s="5">
        <v>42430</v>
      </c>
      <c r="N27" s="16" t="s">
        <v>2051</v>
      </c>
      <c r="O27" s="16" t="s">
        <v>2052</v>
      </c>
      <c r="P27" s="49">
        <v>0.83499999999999996</v>
      </c>
      <c r="Q27" s="116">
        <f>RTD("wdf.rtq",,N27,"PctChg")</f>
        <v>-0.77</v>
      </c>
      <c r="R27" s="21"/>
      <c r="S27" s="21"/>
    </row>
    <row r="28" spans="1:19">
      <c r="A28" s="35" t="s">
        <v>170</v>
      </c>
      <c r="B28" s="36">
        <f>RTD("wdf.rtq",,$A$20,"bid_Price3")</f>
        <v>1.0230000000000001</v>
      </c>
      <c r="C28" s="37">
        <f>RTD("wdf.rtq",,$A$20,"Bid_Volume3")/10000</f>
        <v>2.1</v>
      </c>
      <c r="E28" s="35" t="s">
        <v>170</v>
      </c>
      <c r="F28" s="36">
        <f>RTD("wdf.rtq",,$E$20,"bid_Price3")</f>
        <v>1.403</v>
      </c>
      <c r="G28" s="37">
        <f>RTD("wdf.rtq",,$E$20,"Bid_Volume3")/10000</f>
        <v>1.9</v>
      </c>
      <c r="H28" s="4">
        <f t="shared" ca="1" si="1"/>
        <v>-5.5574279904287982E-3</v>
      </c>
      <c r="I28" s="21"/>
      <c r="J28" s="21"/>
      <c r="K28" s="21"/>
      <c r="M28" s="5">
        <v>42430</v>
      </c>
      <c r="N28" s="16" t="s">
        <v>561</v>
      </c>
      <c r="O28" s="16" t="s">
        <v>562</v>
      </c>
      <c r="P28" s="49">
        <v>0.36799999999999999</v>
      </c>
      <c r="Q28" s="116">
        <f>RTD("wdf.rtq",,N28,"PctChg")</f>
        <v>0.12000000000000001</v>
      </c>
      <c r="R28" s="21"/>
      <c r="S28" s="21"/>
    </row>
    <row r="29" spans="1:19">
      <c r="A29" s="35" t="s">
        <v>173</v>
      </c>
      <c r="B29" s="36">
        <f>RTD("wdf.rtq",,$A$20,"bid_Price4")</f>
        <v>1.022</v>
      </c>
      <c r="C29" s="37">
        <f>RTD("wdf.rtq",,$A$20,"Bid_Volume4")/10000</f>
        <v>2.4</v>
      </c>
      <c r="E29" s="35" t="s">
        <v>173</v>
      </c>
      <c r="F29" s="36">
        <f>RTD("wdf.rtq",,$E$20,"bid_Price4")</f>
        <v>1.4020000000000001</v>
      </c>
      <c r="G29" s="37">
        <f>RTD("wdf.rtq",,$E$20,"Bid_Volume4")/10000</f>
        <v>4.6532999999999998</v>
      </c>
      <c r="H29" s="4">
        <f t="shared" ca="1" si="1"/>
        <v>-5.9666636167698961E-3</v>
      </c>
      <c r="I29" s="21"/>
      <c r="J29" s="21"/>
      <c r="K29" s="21"/>
      <c r="M29" s="5">
        <v>42430</v>
      </c>
      <c r="N29" s="16" t="s">
        <v>2063</v>
      </c>
      <c r="O29" s="16" t="s">
        <v>2064</v>
      </c>
      <c r="P29" s="49">
        <v>0.67800000000000005</v>
      </c>
      <c r="Q29" s="116">
        <f>RTD("wdf.rtq",,N29,"PctChg")</f>
        <v>0.08</v>
      </c>
      <c r="R29" s="21"/>
      <c r="S29" s="21"/>
    </row>
    <row r="30" spans="1:19">
      <c r="A30" s="38" t="s">
        <v>174</v>
      </c>
      <c r="B30" s="39">
        <f>RTD("wdf.rtq",,$A$20,"bid_Price5")</f>
        <v>1.0210000000000001</v>
      </c>
      <c r="C30" s="40">
        <f>RTD("wdf.rtq",,$A$20,"Bid_Volume5")/10000</f>
        <v>28.66</v>
      </c>
      <c r="E30" s="38" t="s">
        <v>174</v>
      </c>
      <c r="F30" s="39">
        <f>RTD("wdf.rtq",,$E$20,"bid_Price5")</f>
        <v>1.401</v>
      </c>
      <c r="G30" s="40">
        <f>RTD("wdf.rtq",,$E$20,"Bid_Volume5")/10000</f>
        <v>3.12</v>
      </c>
      <c r="H30" s="4">
        <f t="shared" ca="1" si="1"/>
        <v>-6.3758992431114381E-3</v>
      </c>
      <c r="I30" s="21"/>
      <c r="J30" s="21"/>
      <c r="K30" s="21"/>
      <c r="M30" s="5">
        <v>42430</v>
      </c>
      <c r="N30" s="16" t="s">
        <v>2067</v>
      </c>
      <c r="O30" s="16" t="s">
        <v>2068</v>
      </c>
      <c r="P30" s="49">
        <v>0.47599999999999998</v>
      </c>
      <c r="Q30" s="116">
        <f>RTD("wdf.rtq",,N30,"PctChg")</f>
        <v>0.38</v>
      </c>
      <c r="R30" s="21"/>
      <c r="S30" s="21"/>
    </row>
    <row r="31" spans="1:19">
      <c r="A31" s="3" t="s">
        <v>184</v>
      </c>
      <c r="B31" s="47">
        <f>B25</f>
        <v>1.0269999999999999</v>
      </c>
      <c r="E31" s="3" t="s">
        <v>184</v>
      </c>
      <c r="F31" s="48">
        <v>1.2549999999999999</v>
      </c>
      <c r="H31" s="4">
        <f t="shared" ca="1" si="1"/>
        <v>-6.6124300688953919E-2</v>
      </c>
      <c r="I31" s="21"/>
      <c r="J31" s="21"/>
      <c r="K31" s="21"/>
      <c r="M31" s="5">
        <v>42430</v>
      </c>
      <c r="N31" s="16" t="s">
        <v>2073</v>
      </c>
      <c r="O31" s="16" t="s">
        <v>2074</v>
      </c>
      <c r="P31" s="49">
        <v>0.77100000000000002</v>
      </c>
      <c r="Q31" s="116">
        <f>RTD("wdf.rtq",,N31,"PctChg")</f>
        <v>-0.54</v>
      </c>
      <c r="R31" s="21"/>
      <c r="S31" s="21"/>
    </row>
    <row r="32" spans="1:19">
      <c r="M32" s="5">
        <v>42430</v>
      </c>
      <c r="N32" s="16" t="s">
        <v>1444</v>
      </c>
      <c r="O32" s="16" t="s">
        <v>1445</v>
      </c>
      <c r="P32" s="49">
        <v>2.2890000000000001</v>
      </c>
      <c r="Q32" s="116">
        <f>RTD("wdf.rtq",,N32,"PctChg")</f>
        <v>-1.0100000000000002</v>
      </c>
      <c r="R32" s="21"/>
      <c r="S32" s="21"/>
    </row>
    <row r="33" spans="1:19">
      <c r="M33" s="5">
        <v>42430</v>
      </c>
      <c r="N33" s="16" t="s">
        <v>1448</v>
      </c>
      <c r="O33" s="16" t="s">
        <v>1467</v>
      </c>
      <c r="P33" s="49">
        <v>2.177</v>
      </c>
      <c r="Q33" s="116">
        <f>RTD("wdf.rtq",,N33,"PctChg")</f>
        <v>1.6800000000000002</v>
      </c>
      <c r="R33" s="21"/>
      <c r="S33" s="21"/>
    </row>
    <row r="34" spans="1:19">
      <c r="M34" s="5">
        <v>42430</v>
      </c>
      <c r="N34" s="16" t="s">
        <v>2093</v>
      </c>
      <c r="O34" s="16" t="s">
        <v>2094</v>
      </c>
      <c r="P34" s="49">
        <v>0.57199999999999995</v>
      </c>
      <c r="Q34" s="116">
        <f>RTD("wdf.rtq",,N34,"PctChg")</f>
        <v>0.66</v>
      </c>
      <c r="R34" s="21"/>
      <c r="S34" s="21"/>
    </row>
    <row r="35" spans="1:19">
      <c r="M35" s="5">
        <v>42430</v>
      </c>
      <c r="N35" s="16" t="s">
        <v>1491</v>
      </c>
      <c r="O35" s="16" t="s">
        <v>1492</v>
      </c>
      <c r="P35" s="49">
        <v>0.73499999999999999</v>
      </c>
      <c r="Q35" s="116">
        <f>RTD("wdf.rtq",,N35,"PctChg")</f>
        <v>0</v>
      </c>
      <c r="R35" s="21"/>
      <c r="S35" s="21"/>
    </row>
    <row r="36" spans="1:19">
      <c r="A36" s="109" t="s">
        <v>265</v>
      </c>
      <c r="M36" s="5">
        <v>42430</v>
      </c>
      <c r="N36" s="16" t="s">
        <v>2097</v>
      </c>
      <c r="O36" s="16" t="s">
        <v>2098</v>
      </c>
      <c r="P36" s="49">
        <v>0.75900000000000001</v>
      </c>
      <c r="Q36" s="116">
        <f>RTD("wdf.rtq",,N36,"PctChg")</f>
        <v>-6.0000000000000005E-2</v>
      </c>
      <c r="R36" s="21"/>
      <c r="S36" s="21"/>
    </row>
    <row r="37" spans="1:19">
      <c r="M37" s="5">
        <v>42430</v>
      </c>
      <c r="N37" s="16" t="s">
        <v>2107</v>
      </c>
      <c r="O37" s="16" t="s">
        <v>2108</v>
      </c>
      <c r="P37" s="49">
        <v>0.73</v>
      </c>
      <c r="Q37" s="116">
        <f>RTD("wdf.rtq",,N37,"PctChg")</f>
        <v>-0.89</v>
      </c>
      <c r="R37" s="21"/>
      <c r="S37" s="21"/>
    </row>
    <row r="38" spans="1:19">
      <c r="M38" s="5">
        <v>42430</v>
      </c>
      <c r="N38" s="16" t="s">
        <v>2117</v>
      </c>
      <c r="O38" s="16" t="s">
        <v>2118</v>
      </c>
      <c r="P38" s="49">
        <v>0.82299999999999995</v>
      </c>
      <c r="Q38" s="116">
        <f>RTD("wdf.rtq",,N38,"PctChg")</f>
        <v>0.71000000000000008</v>
      </c>
      <c r="R38" s="21"/>
      <c r="S38" s="21"/>
    </row>
    <row r="39" spans="1:19">
      <c r="M39" s="5">
        <v>42430</v>
      </c>
      <c r="N39" s="16" t="s">
        <v>2482</v>
      </c>
      <c r="O39" s="16" t="s">
        <v>2483</v>
      </c>
      <c r="P39" s="49">
        <v>0.61299999999999999</v>
      </c>
      <c r="Q39" s="116">
        <f>RTD("wdf.rtq",,N39,"PctChg")</f>
        <v>2.36</v>
      </c>
      <c r="R39" s="21"/>
      <c r="S39" s="21"/>
    </row>
    <row r="40" spans="1:19">
      <c r="M40" s="5">
        <v>42430</v>
      </c>
      <c r="N40" s="16" t="s">
        <v>876</v>
      </c>
      <c r="O40" s="16" t="s">
        <v>877</v>
      </c>
      <c r="P40" s="49">
        <v>0.51200000000000001</v>
      </c>
      <c r="Q40" s="116">
        <f>RTD("wdf.rtq",,N40,"PctChg")</f>
        <v>0.78</v>
      </c>
      <c r="R40" s="21"/>
      <c r="S40" s="21"/>
    </row>
    <row r="41" spans="1:19">
      <c r="M41" s="5">
        <v>42430</v>
      </c>
      <c r="N41" s="16" t="s">
        <v>2139</v>
      </c>
      <c r="O41" s="16" t="s">
        <v>2140</v>
      </c>
      <c r="P41" s="49">
        <v>0.61499999999999999</v>
      </c>
      <c r="Q41" s="116">
        <f>RTD("wdf.rtq",,N41,"PctChg")</f>
        <v>6.21</v>
      </c>
      <c r="R41" s="21"/>
      <c r="S41" s="21"/>
    </row>
    <row r="42" spans="1:19">
      <c r="M42" s="5">
        <v>42430</v>
      </c>
      <c r="N42" s="16" t="s">
        <v>2141</v>
      </c>
      <c r="O42" s="16" t="s">
        <v>2142</v>
      </c>
      <c r="P42" s="49">
        <v>0.70799999999999996</v>
      </c>
      <c r="Q42" s="116">
        <f>RTD("wdf.rtq",,N42,"PctChg")</f>
        <v>0.17</v>
      </c>
      <c r="R42" s="21"/>
      <c r="S42" s="21"/>
    </row>
    <row r="43" spans="1:19">
      <c r="M43" s="5">
        <v>42430</v>
      </c>
      <c r="N43" s="16" t="s">
        <v>1453</v>
      </c>
      <c r="O43" s="16" t="s">
        <v>1454</v>
      </c>
      <c r="P43" s="49">
        <v>1.7130000000000001</v>
      </c>
      <c r="Q43" s="116">
        <f>RTD("wdf.rtq",,N43,"PctChg")</f>
        <v>-0.85000000000000009</v>
      </c>
      <c r="R43" s="21"/>
      <c r="S43" s="21"/>
    </row>
    <row r="44" spans="1:19">
      <c r="M44" s="5">
        <v>42430</v>
      </c>
      <c r="N44" s="16" t="s">
        <v>1455</v>
      </c>
      <c r="O44" s="16" t="s">
        <v>1456</v>
      </c>
      <c r="P44" s="49">
        <v>1.4450000000000001</v>
      </c>
      <c r="Q44" s="116">
        <f>RTD("wdf.rtq",,N44,"PctChg")</f>
        <v>0.16</v>
      </c>
      <c r="R44" s="21"/>
      <c r="S44" s="21"/>
    </row>
    <row r="45" spans="1:19">
      <c r="M45" s="5">
        <v>42430</v>
      </c>
      <c r="N45" s="16" t="s">
        <v>2153</v>
      </c>
      <c r="O45" s="16" t="s">
        <v>2154</v>
      </c>
      <c r="P45" s="49">
        <v>0.79900000000000004</v>
      </c>
      <c r="Q45" s="116">
        <f>RTD("wdf.rtq",,N45,"PctChg")</f>
        <v>-0.87000000000000011</v>
      </c>
      <c r="R45" s="21"/>
      <c r="S45" s="21"/>
    </row>
    <row r="46" spans="1:19">
      <c r="M46" s="5">
        <v>42430</v>
      </c>
      <c r="N46" s="16" t="s">
        <v>1124</v>
      </c>
      <c r="O46" s="16" t="s">
        <v>1125</v>
      </c>
      <c r="P46" s="49">
        <v>0.41399999999999998</v>
      </c>
      <c r="Q46" s="116">
        <f>RTD("wdf.rtq",,N46,"PctChg")</f>
        <v>0.16</v>
      </c>
      <c r="R46" s="21"/>
      <c r="S46" s="21"/>
    </row>
    <row r="47" spans="1:19">
      <c r="M47" s="5">
        <v>42430</v>
      </c>
      <c r="N47" s="16" t="s">
        <v>2165</v>
      </c>
      <c r="O47" s="16" t="s">
        <v>2166</v>
      </c>
      <c r="P47" s="49">
        <v>0.46400000000000002</v>
      </c>
      <c r="Q47" s="116">
        <f>RTD("wdf.rtq",,N47,"PctChg")</f>
        <v>0.61</v>
      </c>
      <c r="R47" s="21"/>
      <c r="S47" s="21"/>
    </row>
    <row r="48" spans="1:19">
      <c r="M48" s="5">
        <v>42430</v>
      </c>
      <c r="N48" s="16" t="s">
        <v>446</v>
      </c>
      <c r="O48" s="16" t="s">
        <v>447</v>
      </c>
      <c r="P48" s="49">
        <v>1.1439999999999999</v>
      </c>
      <c r="Q48" s="116">
        <f>RTD("wdf.rtq",,N48,"PctChg")</f>
        <v>-0.55999999999999994</v>
      </c>
      <c r="R48" s="21"/>
      <c r="S48" s="21"/>
    </row>
    <row r="49" spans="13:19">
      <c r="M49" s="5">
        <v>42430</v>
      </c>
      <c r="N49" s="16" t="s">
        <v>1461</v>
      </c>
      <c r="O49" s="16" t="s">
        <v>1462</v>
      </c>
      <c r="P49" s="49">
        <v>1.4359999999999999</v>
      </c>
      <c r="Q49" s="116">
        <f>RTD("wdf.rtq",,N49,"PctChg")</f>
        <v>-1.34</v>
      </c>
      <c r="R49" s="21"/>
      <c r="S49" s="21"/>
    </row>
    <row r="50" spans="13:19">
      <c r="M50" s="5">
        <v>42430</v>
      </c>
      <c r="N50" s="16" t="s">
        <v>2177</v>
      </c>
      <c r="O50" s="16" t="s">
        <v>2178</v>
      </c>
      <c r="P50" s="49">
        <v>0.61299999999999999</v>
      </c>
      <c r="Q50" s="116">
        <f>RTD("wdf.rtq",,N50,"PctChg")</f>
        <v>0.49</v>
      </c>
      <c r="R50" s="21"/>
      <c r="S50" s="21"/>
    </row>
    <row r="51" spans="13:19">
      <c r="M51" s="5">
        <v>42430</v>
      </c>
      <c r="N51" s="16" t="s">
        <v>2183</v>
      </c>
      <c r="O51" s="16" t="s">
        <v>2184</v>
      </c>
      <c r="P51" s="49">
        <v>0.72199999999999998</v>
      </c>
      <c r="Q51" s="116">
        <f>RTD("wdf.rtq",,N51,"PctChg")</f>
        <v>-0.35000000000000003</v>
      </c>
      <c r="R51" s="21"/>
      <c r="S51" s="21"/>
    </row>
    <row r="52" spans="13:19">
      <c r="M52" s="5">
        <v>42430</v>
      </c>
      <c r="N52" s="16" t="s">
        <v>2191</v>
      </c>
      <c r="O52" s="16" t="s">
        <v>2192</v>
      </c>
      <c r="P52" s="49">
        <v>1.0669999999999999</v>
      </c>
      <c r="Q52" s="116">
        <f>RTD("wdf.rtq",,N52,"PctChg")</f>
        <v>-1.7000000000000002</v>
      </c>
      <c r="R52" s="21"/>
      <c r="S52" s="21"/>
    </row>
    <row r="53" spans="13:19">
      <c r="M53" s="5">
        <v>42430</v>
      </c>
      <c r="N53" s="16" t="s">
        <v>2237</v>
      </c>
      <c r="O53" s="16" t="s">
        <v>2238</v>
      </c>
      <c r="P53" s="49">
        <v>0.55000000000000004</v>
      </c>
      <c r="Q53" s="116">
        <f>RTD("wdf.rtq",,N53,"PctChg")</f>
        <v>0.08</v>
      </c>
      <c r="R53" s="21"/>
      <c r="S53" s="21"/>
    </row>
    <row r="54" spans="13:19">
      <c r="M54" s="5">
        <v>42430</v>
      </c>
      <c r="N54" s="16" t="s">
        <v>2259</v>
      </c>
      <c r="O54" s="16" t="s">
        <v>2260</v>
      </c>
      <c r="P54" s="49">
        <v>1.2589999999999999</v>
      </c>
      <c r="Q54" s="116">
        <f>RTD("wdf.rtq",,N54,"PctChg")</f>
        <v>2.91</v>
      </c>
      <c r="R54" s="21"/>
      <c r="S54" s="21"/>
    </row>
    <row r="55" spans="13:19">
      <c r="M55" s="5">
        <v>42430</v>
      </c>
      <c r="N55" s="16" t="s">
        <v>2484</v>
      </c>
      <c r="O55" s="16" t="s">
        <v>2485</v>
      </c>
      <c r="P55" s="49">
        <v>0.88300000000000001</v>
      </c>
      <c r="Q55" s="116">
        <f>RTD("wdf.rtq",,N55,"PctChg")</f>
        <v>0.59</v>
      </c>
      <c r="R55" s="21"/>
      <c r="S55" s="21"/>
    </row>
    <row r="56" spans="13:19">
      <c r="M56" s="5">
        <v>42430</v>
      </c>
      <c r="N56" s="16" t="s">
        <v>567</v>
      </c>
      <c r="O56" s="16" t="s">
        <v>568</v>
      </c>
      <c r="P56" s="49">
        <v>0.99399999999999999</v>
      </c>
      <c r="Q56" s="116">
        <f>RTD("wdf.rtq",,N56,"PctChg")</f>
        <v>5.3100000000000005</v>
      </c>
      <c r="R56" s="21"/>
      <c r="S56" s="21"/>
    </row>
    <row r="57" spans="13:19">
      <c r="M57" s="5">
        <v>42430</v>
      </c>
      <c r="N57" s="16" t="s">
        <v>1283</v>
      </c>
      <c r="O57" s="16" t="s">
        <v>1284</v>
      </c>
      <c r="P57" s="49">
        <v>0.90500000000000003</v>
      </c>
      <c r="Q57" s="116">
        <f>RTD("wdf.rtq",,N57,"PctChg")</f>
        <v>0.31000000000000005</v>
      </c>
      <c r="R57" s="21"/>
      <c r="S57" s="21"/>
    </row>
    <row r="58" spans="13:19">
      <c r="M58" s="5">
        <v>42430</v>
      </c>
      <c r="N58" s="16" t="s">
        <v>2265</v>
      </c>
      <c r="O58" s="16" t="s">
        <v>2266</v>
      </c>
      <c r="P58" s="49">
        <v>1.3460000000000001</v>
      </c>
      <c r="Q58" s="116">
        <f>RTD("wdf.rtq",,N58,"PctChg")</f>
        <v>2.4800000000000004</v>
      </c>
      <c r="R58" s="21"/>
      <c r="S58" s="21"/>
    </row>
    <row r="59" spans="13:19">
      <c r="M59" s="5">
        <v>42430</v>
      </c>
      <c r="N59" s="16" t="s">
        <v>1285</v>
      </c>
      <c r="O59" s="16" t="s">
        <v>1286</v>
      </c>
      <c r="P59" s="49">
        <v>0.48099999999999998</v>
      </c>
      <c r="Q59" s="116">
        <f>RTD("wdf.rtq",,N59,"PctChg")</f>
        <v>-0.18000000000000002</v>
      </c>
      <c r="R59" s="21"/>
      <c r="S59" s="21"/>
    </row>
    <row r="60" spans="13:19">
      <c r="M60" s="5">
        <v>42430</v>
      </c>
      <c r="N60" s="16" t="s">
        <v>1287</v>
      </c>
      <c r="O60" s="16" t="s">
        <v>1288</v>
      </c>
      <c r="P60" s="49">
        <v>0.71899999999999997</v>
      </c>
      <c r="Q60" s="116">
        <f>RTD("wdf.rtq",,N60,"PctChg")</f>
        <v>0.61</v>
      </c>
      <c r="R60" s="21"/>
      <c r="S60" s="21"/>
    </row>
    <row r="61" spans="13:19">
      <c r="M61" s="5">
        <v>42430</v>
      </c>
      <c r="N61" s="16" t="s">
        <v>2269</v>
      </c>
      <c r="O61" s="16" t="s">
        <v>2270</v>
      </c>
      <c r="P61" s="49">
        <v>1.1120000000000001</v>
      </c>
      <c r="Q61" s="116">
        <f>RTD("wdf.rtq",,N61,"PctChg")</f>
        <v>2.68</v>
      </c>
      <c r="R61" s="21"/>
      <c r="S61" s="21"/>
    </row>
    <row r="62" spans="13:19">
      <c r="M62" s="5">
        <v>42430</v>
      </c>
      <c r="N62" s="16" t="s">
        <v>569</v>
      </c>
      <c r="O62" s="16" t="s">
        <v>570</v>
      </c>
      <c r="P62" s="49">
        <v>2.5499999999999998</v>
      </c>
      <c r="Q62" s="116">
        <f>RTD("wdf.rtq",,N62,"PctChg")</f>
        <v>1.06</v>
      </c>
      <c r="R62" s="21"/>
      <c r="S62" s="21"/>
    </row>
    <row r="63" spans="13:19">
      <c r="M63" s="5">
        <v>42430</v>
      </c>
      <c r="N63" s="16" t="s">
        <v>2486</v>
      </c>
      <c r="O63" s="16" t="s">
        <v>2487</v>
      </c>
      <c r="P63" s="49">
        <v>0.96099999999999997</v>
      </c>
      <c r="Q63" s="116">
        <f>RTD("wdf.rtq",,N63,"PctChg")</f>
        <v>0.2</v>
      </c>
      <c r="R63" s="21"/>
      <c r="S63" s="21"/>
    </row>
    <row r="64" spans="13:19">
      <c r="M64" s="5">
        <v>42430</v>
      </c>
      <c r="N64" s="16" t="s">
        <v>1293</v>
      </c>
      <c r="O64" s="16" t="s">
        <v>1294</v>
      </c>
      <c r="P64" s="49">
        <v>1.139</v>
      </c>
      <c r="Q64" s="116">
        <f>RTD("wdf.rtq",,N64,"PctChg")</f>
        <v>-1.27</v>
      </c>
    </row>
    <row r="65" spans="13:17">
      <c r="M65" s="5">
        <v>42430</v>
      </c>
      <c r="N65" s="16" t="s">
        <v>575</v>
      </c>
      <c r="O65" s="16" t="s">
        <v>576</v>
      </c>
      <c r="P65" s="49">
        <v>2.351</v>
      </c>
      <c r="Q65" s="116">
        <f>RTD("wdf.rtq",,N65,"PctChg")</f>
        <v>-1.51</v>
      </c>
    </row>
    <row r="66" spans="13:17">
      <c r="M66" s="5">
        <v>42430</v>
      </c>
      <c r="N66" s="16" t="s">
        <v>2279</v>
      </c>
      <c r="O66" s="16" t="s">
        <v>2280</v>
      </c>
      <c r="P66" s="49">
        <v>0.46</v>
      </c>
      <c r="Q66" s="116">
        <f>RTD("wdf.rtq",,N66,"PctChg")</f>
        <v>-0.18000000000000002</v>
      </c>
    </row>
    <row r="67" spans="13:17">
      <c r="M67" s="5">
        <v>42430</v>
      </c>
      <c r="N67" s="16" t="s">
        <v>1311</v>
      </c>
      <c r="O67" s="16" t="s">
        <v>1312</v>
      </c>
      <c r="P67" s="49">
        <v>0.71799999999999997</v>
      </c>
      <c r="Q67" s="116">
        <f>RTD("wdf.rtq",,N67,"PctChg")</f>
        <v>-0.41000000000000003</v>
      </c>
    </row>
    <row r="68" spans="13:17">
      <c r="M68" s="5">
        <v>42430</v>
      </c>
      <c r="N68" s="16" t="s">
        <v>577</v>
      </c>
      <c r="O68" s="16" t="s">
        <v>578</v>
      </c>
      <c r="P68" s="49">
        <v>4.3630000000000004</v>
      </c>
      <c r="Q68" s="116">
        <f>RTD("wdf.rtq",,N68,"PctChg")</f>
        <v>0.96000000000000008</v>
      </c>
    </row>
    <row r="69" spans="13:17">
      <c r="M69" s="5">
        <v>42430</v>
      </c>
      <c r="N69" s="16" t="s">
        <v>579</v>
      </c>
      <c r="O69" s="16" t="s">
        <v>580</v>
      </c>
      <c r="P69" s="49">
        <v>1.375</v>
      </c>
      <c r="Q69" s="116">
        <f>RTD("wdf.rtq",,N69,"PctChg")</f>
        <v>-0.45999999999999996</v>
      </c>
    </row>
    <row r="70" spans="13:17">
      <c r="M70" s="5">
        <v>42430</v>
      </c>
      <c r="N70" s="16" t="s">
        <v>581</v>
      </c>
      <c r="O70" s="16" t="s">
        <v>582</v>
      </c>
      <c r="P70" s="49">
        <v>0.78900000000000003</v>
      </c>
      <c r="Q70" s="116">
        <f>RTD("wdf.rtq",,N70,"PctChg")</f>
        <v>6.9999999999999993E-2</v>
      </c>
    </row>
    <row r="71" spans="13:17">
      <c r="M71" s="5">
        <v>42430</v>
      </c>
      <c r="N71" s="16" t="s">
        <v>583</v>
      </c>
      <c r="O71" s="16" t="s">
        <v>584</v>
      </c>
      <c r="P71" s="49">
        <v>0.55700000000000005</v>
      </c>
      <c r="Q71" s="116">
        <f>RTD("wdf.rtq",,N71,"PctChg")</f>
        <v>0</v>
      </c>
    </row>
    <row r="72" spans="13:17">
      <c r="M72" s="5">
        <v>42430</v>
      </c>
      <c r="N72" s="16" t="s">
        <v>1329</v>
      </c>
      <c r="O72" s="16" t="s">
        <v>1330</v>
      </c>
      <c r="P72" s="49">
        <v>1.7729999999999999</v>
      </c>
      <c r="Q72" s="116">
        <f>RTD("wdf.rtq",,N72,"PctChg")</f>
        <v>-0.45999999999999996</v>
      </c>
    </row>
    <row r="73" spans="13:17">
      <c r="M73" s="5">
        <v>42430</v>
      </c>
      <c r="N73" s="16" t="s">
        <v>1333</v>
      </c>
      <c r="O73" s="16" t="s">
        <v>1334</v>
      </c>
      <c r="P73" s="49">
        <v>0.59299999999999997</v>
      </c>
      <c r="Q73" s="116">
        <f>RTD("wdf.rtq",,N73,"PctChg")</f>
        <v>-0.05</v>
      </c>
    </row>
    <row r="74" spans="13:17">
      <c r="M74" s="5">
        <v>42430</v>
      </c>
      <c r="N74" s="16" t="s">
        <v>1716</v>
      </c>
      <c r="O74" s="16" t="s">
        <v>1717</v>
      </c>
      <c r="P74" s="49">
        <v>0.38500000000000001</v>
      </c>
      <c r="Q74" s="116">
        <f>RTD("wdf.rtq",,N74,"PctChg")</f>
        <v>-0.98</v>
      </c>
    </row>
    <row r="75" spans="13:17">
      <c r="M75" s="5">
        <v>42430</v>
      </c>
      <c r="N75" s="16" t="s">
        <v>2305</v>
      </c>
      <c r="O75" s="16" t="s">
        <v>2306</v>
      </c>
      <c r="P75" s="49">
        <v>0.49099999999999999</v>
      </c>
      <c r="Q75" s="116">
        <f>RTD("wdf.rtq",,N75,"PctChg")</f>
        <v>0.18000000000000002</v>
      </c>
    </row>
    <row r="76" spans="13:17">
      <c r="M76" s="5">
        <v>42430</v>
      </c>
      <c r="N76" s="16" t="s">
        <v>1343</v>
      </c>
      <c r="O76" s="16" t="s">
        <v>1344</v>
      </c>
      <c r="P76" s="49">
        <v>1.034</v>
      </c>
      <c r="Q76" s="116">
        <f>RTD("wdf.rtq",,N76,"PctChg")</f>
        <v>-1.9100000000000001</v>
      </c>
    </row>
    <row r="77" spans="13:17">
      <c r="M77" s="5">
        <v>42430</v>
      </c>
      <c r="N77" s="16" t="s">
        <v>2315</v>
      </c>
      <c r="O77" s="16" t="s">
        <v>2316</v>
      </c>
      <c r="P77" s="49">
        <v>0.77300000000000002</v>
      </c>
      <c r="Q77" s="116">
        <f>RTD("wdf.rtq",,N77,"PctChg")</f>
        <v>0.42000000000000004</v>
      </c>
    </row>
    <row r="78" spans="13:17">
      <c r="M78" s="5">
        <v>42430</v>
      </c>
      <c r="N78" s="16" t="s">
        <v>1345</v>
      </c>
      <c r="O78" s="16" t="s">
        <v>1346</v>
      </c>
      <c r="P78" s="49">
        <v>0.6</v>
      </c>
      <c r="Q78" s="116">
        <f>RTD("wdf.rtq",,N78,"PctChg")</f>
        <v>0.45000000000000007</v>
      </c>
    </row>
    <row r="79" spans="13:17">
      <c r="M79" s="5">
        <v>42430</v>
      </c>
      <c r="N79" s="16" t="s">
        <v>1351</v>
      </c>
      <c r="O79" s="16" t="s">
        <v>1352</v>
      </c>
      <c r="P79" s="49">
        <v>0.67900000000000005</v>
      </c>
      <c r="Q79" s="116">
        <f>RTD("wdf.rtq",,N79,"PctChg")</f>
        <v>0.48000000000000004</v>
      </c>
    </row>
    <row r="80" spans="13:17">
      <c r="M80" s="5">
        <v>42430</v>
      </c>
      <c r="N80" s="16" t="s">
        <v>2317</v>
      </c>
      <c r="O80" s="16" t="s">
        <v>2318</v>
      </c>
      <c r="P80" s="49">
        <v>0.41699999999999998</v>
      </c>
      <c r="Q80" s="116">
        <f>RTD("wdf.rtq",,N80,"PctChg")</f>
        <v>-0.12000000000000001</v>
      </c>
    </row>
    <row r="81" spans="13:17">
      <c r="M81" s="5">
        <v>42430</v>
      </c>
      <c r="N81" s="16" t="s">
        <v>589</v>
      </c>
      <c r="O81" s="16" t="s">
        <v>590</v>
      </c>
      <c r="P81" s="49">
        <v>0.72</v>
      </c>
      <c r="Q81" s="116">
        <f>RTD("wdf.rtq",,N81,"PctChg")</f>
        <v>0.12000000000000001</v>
      </c>
    </row>
    <row r="82" spans="13:17">
      <c r="M82" s="5">
        <v>42430</v>
      </c>
      <c r="N82" s="16" t="s">
        <v>1609</v>
      </c>
      <c r="O82" s="16" t="s">
        <v>1610</v>
      </c>
      <c r="P82" s="49">
        <v>0.34</v>
      </c>
      <c r="Q82" s="116">
        <f>RTD("wdf.rtq",,N82,"PctChg")</f>
        <v>0.1</v>
      </c>
    </row>
    <row r="83" spans="13:17">
      <c r="M83" s="5">
        <v>42430</v>
      </c>
      <c r="N83" s="16" t="s">
        <v>591</v>
      </c>
      <c r="O83" s="16" t="s">
        <v>592</v>
      </c>
      <c r="P83" s="49">
        <v>1.552</v>
      </c>
      <c r="Q83" s="116">
        <f>RTD("wdf.rtq",,N83,"PctChg")</f>
        <v>0.1</v>
      </c>
    </row>
    <row r="84" spans="13:17">
      <c r="M84" s="5">
        <v>42430</v>
      </c>
      <c r="N84" s="16" t="s">
        <v>593</v>
      </c>
      <c r="O84" s="16" t="s">
        <v>594</v>
      </c>
      <c r="P84" s="49">
        <v>0.90800000000000003</v>
      </c>
      <c r="Q84" s="116">
        <f>RTD("wdf.rtq",,N84,"PctChg")</f>
        <v>2.31</v>
      </c>
    </row>
    <row r="85" spans="13:17">
      <c r="M85" s="5">
        <v>42430</v>
      </c>
      <c r="N85" s="16" t="s">
        <v>2412</v>
      </c>
      <c r="O85" s="16" t="s">
        <v>2413</v>
      </c>
      <c r="P85" s="49">
        <v>0.57499999999999996</v>
      </c>
      <c r="Q85" s="116">
        <f>RTD("wdf.rtq",,N85,"PctChg")</f>
        <v>0</v>
      </c>
    </row>
    <row r="86" spans="13:17">
      <c r="M86" s="5">
        <v>42430</v>
      </c>
      <c r="N86" s="16" t="s">
        <v>2327</v>
      </c>
      <c r="O86" s="16" t="s">
        <v>2328</v>
      </c>
      <c r="P86" s="49">
        <v>0.88200000000000001</v>
      </c>
      <c r="Q86" s="116">
        <f>RTD("wdf.rtq",,N86,"PctChg")</f>
        <v>-0.64</v>
      </c>
    </row>
    <row r="87" spans="13:17">
      <c r="M87" s="5">
        <v>42430</v>
      </c>
      <c r="N87" s="16" t="s">
        <v>2329</v>
      </c>
      <c r="O87" s="16" t="s">
        <v>2330</v>
      </c>
      <c r="P87" s="49">
        <v>0.33600000000000002</v>
      </c>
      <c r="Q87" s="116">
        <f>RTD("wdf.rtq",,N87,"PctChg")</f>
        <v>1.06</v>
      </c>
    </row>
    <row r="88" spans="13:17">
      <c r="M88" s="5">
        <v>42430</v>
      </c>
      <c r="N88" s="16" t="s">
        <v>2414</v>
      </c>
      <c r="O88" s="16" t="s">
        <v>2415</v>
      </c>
      <c r="P88" s="49">
        <v>0.49299999999999999</v>
      </c>
      <c r="Q88" s="116">
        <f>RTD("wdf.rtq",,N88,"PctChg")</f>
        <v>-0.04</v>
      </c>
    </row>
    <row r="89" spans="13:17">
      <c r="M89" s="5">
        <v>42430</v>
      </c>
      <c r="N89" s="16" t="s">
        <v>597</v>
      </c>
      <c r="O89" s="16" t="s">
        <v>598</v>
      </c>
      <c r="P89" s="49">
        <v>0.93700000000000006</v>
      </c>
      <c r="Q89" s="116">
        <f>RTD("wdf.rtq",,N89,"PctChg")</f>
        <v>1.6300000000000001</v>
      </c>
    </row>
    <row r="90" spans="13:17">
      <c r="M90" s="5">
        <v>42430</v>
      </c>
      <c r="N90" s="16" t="s">
        <v>2488</v>
      </c>
      <c r="O90" s="16" t="s">
        <v>2489</v>
      </c>
      <c r="P90" s="49">
        <v>1.016</v>
      </c>
      <c r="Q90" s="116">
        <f>RTD("wdf.rtq",,N90,"PctChg")</f>
        <v>-0.49</v>
      </c>
    </row>
    <row r="91" spans="13:17">
      <c r="M91" s="5">
        <v>42430</v>
      </c>
      <c r="N91" s="16" t="s">
        <v>2490</v>
      </c>
      <c r="O91" s="16" t="s">
        <v>2491</v>
      </c>
      <c r="P91" s="49">
        <v>1.083</v>
      </c>
      <c r="Q91" s="116">
        <f>RTD("wdf.rtq",,N91,"PctChg")</f>
        <v>-0.37</v>
      </c>
    </row>
    <row r="92" spans="13:17">
      <c r="M92" s="5">
        <v>42430</v>
      </c>
      <c r="N92" s="16" t="s">
        <v>2435</v>
      </c>
      <c r="O92" s="16" t="s">
        <v>2436</v>
      </c>
      <c r="P92" s="49">
        <v>1.046</v>
      </c>
      <c r="Q92" s="116">
        <f>RTD("wdf.rtq",,N92,"PctChg")</f>
        <v>0.12000000000000001</v>
      </c>
    </row>
    <row r="93" spans="13:17">
      <c r="M93" s="5">
        <v>42430</v>
      </c>
      <c r="N93" s="16" t="s">
        <v>912</v>
      </c>
      <c r="O93" s="16" t="s">
        <v>913</v>
      </c>
      <c r="P93" s="49">
        <v>0.63500000000000001</v>
      </c>
      <c r="Q93" s="116">
        <f>RTD("wdf.rtq",,N93,"PctChg")</f>
        <v>-1</v>
      </c>
    </row>
    <row r="94" spans="13:17">
      <c r="M94" s="5">
        <v>42430</v>
      </c>
      <c r="N94" s="16" t="s">
        <v>2492</v>
      </c>
      <c r="O94" s="16" t="s">
        <v>2493</v>
      </c>
      <c r="P94" s="49">
        <v>3.1139999999999999</v>
      </c>
      <c r="Q94" s="116">
        <f>RTD("wdf.rtq",,N94,"PctChg")</f>
        <v>0.52</v>
      </c>
    </row>
    <row r="95" spans="13:17">
      <c r="M95" s="5">
        <v>42430</v>
      </c>
      <c r="N95" s="16" t="s">
        <v>2494</v>
      </c>
      <c r="O95" s="16" t="s">
        <v>2495</v>
      </c>
      <c r="P95" s="49">
        <v>0.23499999999999999</v>
      </c>
      <c r="Q95" s="116">
        <f>RTD("wdf.rtq",,N95,"PctChg")</f>
        <v>0.24000000000000002</v>
      </c>
    </row>
    <row r="96" spans="13:17">
      <c r="M96" s="5">
        <v>42430</v>
      </c>
      <c r="N96" s="16" t="s">
        <v>2416</v>
      </c>
      <c r="O96" s="16" t="s">
        <v>2417</v>
      </c>
      <c r="P96" s="49">
        <v>0.93100000000000005</v>
      </c>
      <c r="Q96" s="116">
        <f>RTD("wdf.rtq",,N96,"PctChg")</f>
        <v>0.17</v>
      </c>
    </row>
    <row r="97" spans="13:17">
      <c r="M97" s="5">
        <v>42430</v>
      </c>
      <c r="N97" s="16" t="s">
        <v>2496</v>
      </c>
      <c r="O97" s="16" t="s">
        <v>2497</v>
      </c>
      <c r="P97" s="49">
        <v>1.2430000000000001</v>
      </c>
      <c r="Q97" s="116">
        <f>RTD("wdf.rtq",,N97,"PctChg")</f>
        <v>-0.73</v>
      </c>
    </row>
    <row r="98" spans="13:17">
      <c r="M98" s="5">
        <v>42430</v>
      </c>
      <c r="N98" s="16" t="s">
        <v>2498</v>
      </c>
      <c r="O98" s="16" t="s">
        <v>2499</v>
      </c>
      <c r="P98" s="49">
        <v>1.7290000000000001</v>
      </c>
      <c r="Q98" s="116">
        <f>RTD("wdf.rtq",,N98,"PctChg")</f>
        <v>-1.8800000000000001</v>
      </c>
    </row>
    <row r="99" spans="13:17">
      <c r="M99" s="5">
        <v>42430</v>
      </c>
      <c r="N99" s="16" t="s">
        <v>2500</v>
      </c>
      <c r="O99" s="16" t="s">
        <v>2501</v>
      </c>
      <c r="P99" s="49">
        <v>0.95499999999999996</v>
      </c>
      <c r="Q99" s="116">
        <f>RTD("wdf.rtq",,N99,"PctChg")</f>
        <v>0.51</v>
      </c>
    </row>
    <row r="100" spans="13:17">
      <c r="M100" s="5">
        <v>42430</v>
      </c>
      <c r="N100" s="16" t="s">
        <v>2502</v>
      </c>
      <c r="O100" s="16" t="s">
        <v>2503</v>
      </c>
      <c r="P100" s="49">
        <v>0.30299999999999999</v>
      </c>
      <c r="Q100" s="116">
        <f>RTD("wdf.rtq",,N100,"PctChg")</f>
        <v>0</v>
      </c>
    </row>
    <row r="101" spans="13:17">
      <c r="M101" s="5">
        <v>42430</v>
      </c>
      <c r="N101" s="16" t="s">
        <v>1102</v>
      </c>
      <c r="O101" s="16" t="s">
        <v>1103</v>
      </c>
      <c r="P101" s="49">
        <v>1.083</v>
      </c>
      <c r="Q101" s="116">
        <f>RTD("wdf.rtq",,N101,"PctChg")</f>
        <v>-0.89</v>
      </c>
    </row>
    <row r="102" spans="13:17">
      <c r="M102" s="5">
        <v>42430</v>
      </c>
      <c r="N102" s="16" t="s">
        <v>2504</v>
      </c>
      <c r="O102" s="16" t="s">
        <v>2505</v>
      </c>
      <c r="P102" s="49">
        <v>1.4</v>
      </c>
      <c r="Q102" s="116">
        <f>RTD("wdf.rtq",,N102,"PctChg")</f>
        <v>0.45000000000000007</v>
      </c>
    </row>
    <row r="103" spans="13:17">
      <c r="M103" s="5">
        <v>42430</v>
      </c>
      <c r="N103" s="16" t="s">
        <v>2506</v>
      </c>
      <c r="O103" s="16" t="s">
        <v>2507</v>
      </c>
      <c r="P103" s="49">
        <v>0.59899999999999998</v>
      </c>
      <c r="Q103" s="116">
        <f>RTD("wdf.rtq",,N103,"PctChg")</f>
        <v>0.97</v>
      </c>
    </row>
    <row r="104" spans="13:17">
      <c r="M104" s="5">
        <v>42430</v>
      </c>
      <c r="N104" s="16" t="s">
        <v>2418</v>
      </c>
      <c r="O104" s="16" t="s">
        <v>2419</v>
      </c>
      <c r="P104" s="49">
        <v>1.9350000000000001</v>
      </c>
      <c r="Q104" s="116">
        <f>RTD("wdf.rtq",,N104,"PctChg")</f>
        <v>2.7600000000000002</v>
      </c>
    </row>
    <row r="105" spans="13:17">
      <c r="M105" s="5">
        <v>42430</v>
      </c>
      <c r="N105" s="16" t="s">
        <v>962</v>
      </c>
      <c r="O105" s="16" t="s">
        <v>963</v>
      </c>
      <c r="P105" s="49">
        <v>1.2989999999999999</v>
      </c>
      <c r="Q105" s="116">
        <f>RTD("wdf.rtq",,N105,"PctChg")</f>
        <v>1.7000000000000002</v>
      </c>
    </row>
    <row r="106" spans="13:17">
      <c r="M106" s="5">
        <v>42430</v>
      </c>
      <c r="N106" s="16" t="s">
        <v>2508</v>
      </c>
      <c r="O106" s="16" t="s">
        <v>2509</v>
      </c>
      <c r="P106" s="49">
        <v>1.1759999999999999</v>
      </c>
      <c r="Q106" s="116">
        <f>RTD("wdf.rtq",,N106,"PctChg")</f>
        <v>0.42000000000000004</v>
      </c>
    </row>
    <row r="107" spans="13:17">
      <c r="M107" s="5">
        <v>42430</v>
      </c>
      <c r="N107" s="16" t="s">
        <v>2510</v>
      </c>
      <c r="O107" s="16" t="s">
        <v>2511</v>
      </c>
      <c r="P107" s="49">
        <v>0.48799999999999999</v>
      </c>
      <c r="Q107" s="116">
        <f>RTD("wdf.rtq",,N107,"PctChg")</f>
        <v>0.91999999999999993</v>
      </c>
    </row>
    <row r="108" spans="13:17">
      <c r="M108" s="5">
        <v>42430</v>
      </c>
      <c r="N108" s="16" t="s">
        <v>2420</v>
      </c>
      <c r="O108" s="16" t="s">
        <v>2421</v>
      </c>
      <c r="P108" s="49">
        <v>1.1479999999999999</v>
      </c>
      <c r="Q108" s="116">
        <f>RTD("wdf.rtq",,N108,"PctChg")</f>
        <v>0.26</v>
      </c>
    </row>
    <row r="109" spans="13:17">
      <c r="M109" s="5">
        <v>42430</v>
      </c>
      <c r="N109" s="16" t="s">
        <v>601</v>
      </c>
      <c r="O109" s="16" t="s">
        <v>602</v>
      </c>
      <c r="P109" s="49">
        <v>0.39</v>
      </c>
      <c r="Q109" s="116">
        <f>RTD("wdf.rtq",,N109,"PctChg")</f>
        <v>-0.61</v>
      </c>
    </row>
    <row r="110" spans="13:17">
      <c r="M110" s="5">
        <v>42430</v>
      </c>
      <c r="N110" s="16" t="s">
        <v>2422</v>
      </c>
      <c r="O110" s="16" t="s">
        <v>2423</v>
      </c>
      <c r="P110" s="49">
        <v>0.86299999999999999</v>
      </c>
      <c r="Q110" s="116">
        <f>RTD("wdf.rtq",,N110,"PctChg")</f>
        <v>-1.36</v>
      </c>
    </row>
    <row r="111" spans="13:17">
      <c r="M111" s="5">
        <v>42430</v>
      </c>
      <c r="N111" s="16" t="s">
        <v>2512</v>
      </c>
      <c r="O111" s="16" t="s">
        <v>2513</v>
      </c>
      <c r="P111" s="49">
        <v>0.28699999999999998</v>
      </c>
      <c r="Q111" s="116">
        <f>RTD("wdf.rtq",,N111,"PctChg")</f>
        <v>-1.31</v>
      </c>
    </row>
  </sheetData>
  <phoneticPr fontId="1" type="noConversion"/>
  <conditionalFormatting sqref="M2">
    <cfRule type="cellIs" dxfId="45" priority="5" operator="lessThan">
      <formula>-0.01</formula>
    </cfRule>
    <cfRule type="cellIs" dxfId="44" priority="6" operator="greaterThan">
      <formula>0.01</formula>
    </cfRule>
  </conditionalFormatting>
  <conditionalFormatting sqref="M3:M4">
    <cfRule type="cellIs" dxfId="43" priority="3" operator="lessThan">
      <formula>-0.01</formula>
    </cfRule>
    <cfRule type="cellIs" dxfId="42" priority="4" operator="greaterThan">
      <formula>0.01</formula>
    </cfRule>
  </conditionalFormatting>
  <conditionalFormatting sqref="M4">
    <cfRule type="cellIs" dxfId="41" priority="1" operator="lessThan">
      <formula>-0.01</formula>
    </cfRule>
    <cfRule type="cellIs" dxfId="40" priority="2" operator="greaterThan">
      <formula>0.01</formula>
    </cfRule>
  </conditionalFormatting>
  <hyperlinks>
    <hyperlink ref="A36" location="持仓!A1" display="返回持仓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24"/>
  <dimension ref="A1:S515"/>
  <sheetViews>
    <sheetView tabSelected="1" workbookViewId="0">
      <selection activeCell="I35" sqref="I35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5" style="3" bestFit="1" customWidth="1"/>
    <col min="6" max="6" width="9.8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6.37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9" style="3" bestFit="1" customWidth="1"/>
    <col min="17" max="17" width="11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14" t="s">
        <v>239</v>
      </c>
      <c r="B2" s="54" t="s">
        <v>9</v>
      </c>
      <c r="C2" s="42">
        <f>RTD("wdf.rtq",,A2,"Rt_Price")</f>
        <v>1.0469999999999999</v>
      </c>
      <c r="D2" s="11">
        <f>RTD("wdf.rtq",,A2,"PctChg")/100</f>
        <v>4.8000000000000004E-3</v>
      </c>
      <c r="E2" s="15">
        <f ca="1">[1]!f_unit_floortrading(A2,TODAY())/100000000</f>
        <v>33.095471699999997</v>
      </c>
      <c r="F2" s="41">
        <f ca="1">[1]!f_unit_floortrading(A2,TODAY())/10000-[1]!f_unit_floortrading(A2,TODAY()-1)/10000</f>
        <v>68.550300000002608</v>
      </c>
      <c r="G2" s="12">
        <f>RTD("wdf.rtq",,A2,"Volume")/10000</f>
        <v>4204.1522999999997</v>
      </c>
      <c r="H2" s="10" t="s">
        <v>245</v>
      </c>
      <c r="I2" s="14" t="s">
        <v>83</v>
      </c>
      <c r="J2" s="14">
        <f>RTD("wdf.rtq",,H2,"Rt_Price")</f>
        <v>0.89800000000000002</v>
      </c>
      <c r="K2" s="11">
        <f>RTD("wdf.rtq",,H2,"PctChg")/100</f>
        <v>-1.2100000000000001E-2</v>
      </c>
      <c r="L2" s="12">
        <f>RTD("wdf.rtq",,H2,"Volume")/10000</f>
        <v>29874.166300000001</v>
      </c>
      <c r="M2" s="11">
        <f t="shared" ref="M2" ca="1" si="0">(C2+J2)/S2/2-1</f>
        <v>-6.2369488766390591E-3</v>
      </c>
      <c r="N2" s="11">
        <f>RTD("wdf.rtq",,Q2,"PctChg")/100</f>
        <v>-1.5E-3</v>
      </c>
      <c r="O2" s="14" t="str">
        <f>[1]!f_info_smfcode(H2)</f>
        <v>161812.OF</v>
      </c>
      <c r="P2" s="13">
        <f ca="1">VLOOKUP(O2,净值更新!A:B,2)</f>
        <v>0.98</v>
      </c>
      <c r="Q2" s="13" t="str">
        <f>[1]!f_info_trackindexcode(O2)</f>
        <v>399330.SZ</v>
      </c>
      <c r="R2" s="11">
        <v>0.95</v>
      </c>
      <c r="S2" s="13">
        <f t="shared" ref="S2:S5" ca="1" si="1">P2*(1+N2*R2)</f>
        <v>0.97860349999999996</v>
      </c>
    </row>
    <row r="3" spans="1:19">
      <c r="A3" s="14" t="s">
        <v>244</v>
      </c>
      <c r="B3" s="54" t="s">
        <v>11</v>
      </c>
      <c r="C3" s="42">
        <f>RTD("wdf.rtq",,A3,"Rt_Price")</f>
        <v>1.0409999999999999</v>
      </c>
      <c r="D3" s="11">
        <f>RTD("wdf.rtq",,A3,"PctChg")/100</f>
        <v>-1E-3</v>
      </c>
      <c r="E3" s="15">
        <f ca="1">[1]!f_unit_floortrading(A3,TODAY())/100000000</f>
        <v>1.9391204799999999</v>
      </c>
      <c r="F3" s="41">
        <f ca="1">[1]!f_unit_floortrading(A3,TODAY())/10000-[1]!f_unit_floortrading(A3,TODAY()-1)/10000</f>
        <v>53.861899999999878</v>
      </c>
      <c r="G3" s="12">
        <f>RTD("wdf.rtq",,A3,"Volume")/10000</f>
        <v>29.3748</v>
      </c>
      <c r="H3" s="10" t="s">
        <v>246</v>
      </c>
      <c r="I3" s="14" t="s">
        <v>85</v>
      </c>
      <c r="J3" s="14">
        <f>RTD("wdf.rtq",,H3,"Rt_Price")</f>
        <v>1.0820000000000001</v>
      </c>
      <c r="K3" s="11">
        <f>RTD("wdf.rtq",,H3,"PctChg")/100</f>
        <v>0</v>
      </c>
      <c r="L3" s="12">
        <f>RTD("wdf.rtq",,H3,"Volume")/10000</f>
        <v>962.42269999999996</v>
      </c>
      <c r="M3" s="11">
        <f t="shared" ref="M3:M4" ca="1" si="2">(C3+J3)/S3/2-1</f>
        <v>-2.3737564889617646E-3</v>
      </c>
      <c r="N3" s="11">
        <f>RTD("wdf.rtq",,Q3,"PctChg")/100</f>
        <v>3.4000000000000002E-3</v>
      </c>
      <c r="O3" s="14" t="str">
        <f>[1]!f_info_smfcode(H3)</f>
        <v>163111.OF</v>
      </c>
      <c r="P3" s="13">
        <f ca="1">VLOOKUP(O3,净值更新!A:B,2)</f>
        <v>1.0606</v>
      </c>
      <c r="Q3" s="13" t="str">
        <f>[1]!f_info_trackindexcode(O3)</f>
        <v>399005.SZ</v>
      </c>
      <c r="R3" s="11">
        <v>0.95</v>
      </c>
      <c r="S3" s="13">
        <f t="shared" ca="1" si="1"/>
        <v>1.064025738</v>
      </c>
    </row>
    <row r="4" spans="1:19">
      <c r="A4" s="14" t="s">
        <v>10</v>
      </c>
      <c r="B4" s="54" t="s">
        <v>44</v>
      </c>
      <c r="C4" s="42">
        <f>RTD("wdf.rtq",,A4,"Rt_Price")</f>
        <v>0.84899999999999998</v>
      </c>
      <c r="D4" s="11">
        <f>RTD("wdf.rtq",,A4,"PctChg")/100</f>
        <v>0</v>
      </c>
      <c r="E4" s="15">
        <f ca="1">[1]!f_unit_floortrading(A4,TODAY())/100000000</f>
        <v>31.01274016</v>
      </c>
      <c r="F4" s="41">
        <f ca="1">[1]!f_unit_floortrading(A4,TODAY())/10000-[1]!f_unit_floortrading(A4,TODAY()-1)/10000</f>
        <v>22659.827699999965</v>
      </c>
      <c r="G4" s="12">
        <f>RTD("wdf.rtq",,A4,"Volume")/10000</f>
        <v>18201.325700000001</v>
      </c>
      <c r="H4" s="10" t="s">
        <v>247</v>
      </c>
      <c r="I4" s="14" t="s">
        <v>84</v>
      </c>
      <c r="J4" s="14">
        <f>RTD("wdf.rtq",,H4,"Rt_Price")</f>
        <v>0.43099999999999999</v>
      </c>
      <c r="K4" s="11">
        <f>RTD("wdf.rtq",,H4,"PctChg")/100</f>
        <v>-1.15E-2</v>
      </c>
      <c r="L4" s="12">
        <f>RTD("wdf.rtq",,H4,"Volume")/10000</f>
        <v>23941.004000000001</v>
      </c>
      <c r="M4" s="147">
        <f t="shared" ca="1" si="2"/>
        <v>-4.3980653239193979E-3</v>
      </c>
      <c r="N4" s="147">
        <f>RTD("wdf.rtq",,Q4,"PctChg")/100</f>
        <v>6.9999999999999988E-4</v>
      </c>
      <c r="O4" s="14" t="str">
        <f>[1]!f_info_smfcode(H4)</f>
        <v>163109.OF</v>
      </c>
      <c r="P4" s="13">
        <f ca="1">VLOOKUP(O4,净值更新!A:B,2)</f>
        <v>0.64239999999999997</v>
      </c>
      <c r="Q4" s="13" t="str">
        <f>[1]!f_info_trackindexcode(O4)</f>
        <v>399001.SZ</v>
      </c>
      <c r="R4" s="11">
        <v>0.95</v>
      </c>
      <c r="S4" s="13">
        <f t="shared" ca="1" si="1"/>
        <v>0.64282719599999993</v>
      </c>
    </row>
    <row r="5" spans="1:19">
      <c r="A5" s="14" t="s">
        <v>12</v>
      </c>
      <c r="B5" s="54" t="s">
        <v>13</v>
      </c>
      <c r="C5" s="42">
        <f>RTD("wdf.rtq",,A5,"Rt_Price")</f>
        <v>1.1639999999999999</v>
      </c>
      <c r="D5" s="11">
        <f>RTD("wdf.rtq",,A5,"PctChg")/100</f>
        <v>9.0000000000000008E-4</v>
      </c>
      <c r="E5" s="15">
        <f ca="1">[1]!f_unit_floortrading(A5,TODAY())/100000000</f>
        <v>1.2679662899999999</v>
      </c>
      <c r="F5" s="41">
        <f ca="1">[1]!f_unit_floortrading(A5,TODAY())/10000-[1]!f_unit_floortrading(A5,TODAY()-1)/10000</f>
        <v>9.2429999999985739</v>
      </c>
      <c r="G5" s="12">
        <f>RTD("wdf.rtq",,A5,"Volume")/10000</f>
        <v>66.77</v>
      </c>
      <c r="H5" s="10" t="s">
        <v>248</v>
      </c>
      <c r="I5" s="14" t="s">
        <v>86</v>
      </c>
      <c r="J5" s="14">
        <f>RTD("wdf.rtq",,H5,"Rt_Price")</f>
        <v>0.997</v>
      </c>
      <c r="K5" s="11">
        <f>RTD("wdf.rtq",,H5,"PctChg")/100</f>
        <v>-1E-3</v>
      </c>
      <c r="L5" s="12">
        <f>RTD("wdf.rtq",,H5,"Volume")/10000</f>
        <v>538.19259999999997</v>
      </c>
      <c r="M5" s="11">
        <f t="shared" ref="M5" ca="1" si="3">(C5+J5)/S5/2-1</f>
        <v>-6.4379875879140291E-3</v>
      </c>
      <c r="N5" s="11">
        <f>RTD("wdf.rtq",,Q5,"PctChg")/100</f>
        <v>3.4000000000000002E-3</v>
      </c>
      <c r="O5" s="14" t="str">
        <f>[1]!f_info_smfcode(H5)</f>
        <v>161118.OF</v>
      </c>
      <c r="P5" s="13">
        <f ca="1">VLOOKUP(O5,净值更新!A:B,2)</f>
        <v>1.0840000000000001</v>
      </c>
      <c r="Q5" s="13" t="str">
        <f>[1]!f_info_trackindexcode(O5)</f>
        <v>399005.SZ</v>
      </c>
      <c r="R5" s="11">
        <v>0.95</v>
      </c>
      <c r="S5" s="13">
        <f t="shared" ca="1" si="1"/>
        <v>1.0875013200000001</v>
      </c>
    </row>
    <row r="6" spans="1:19">
      <c r="A6" s="14" t="s">
        <v>547</v>
      </c>
      <c r="B6" s="54" t="s">
        <v>2338</v>
      </c>
      <c r="C6" s="42">
        <f>RTD("wdf.rtq",,A6,"Rt_Price")</f>
        <v>1.03</v>
      </c>
      <c r="D6" s="11">
        <f>RTD("wdf.rtq",,A6,"PctChg")/100</f>
        <v>6.8000000000000005E-3</v>
      </c>
      <c r="E6" s="15">
        <f ca="1">[1]!f_unit_floortrading(A6,TODAY())/100000000</f>
        <v>2.6702894800000001</v>
      </c>
      <c r="F6" s="41">
        <f ca="1">[1]!f_unit_floortrading(A6,TODAY())/10000-[1]!f_unit_floortrading(A6,TODAY()-1)/10000</f>
        <v>10327.216699999999</v>
      </c>
      <c r="G6" s="12">
        <f>RTD("wdf.rtq",,A6,"Volume")/10000</f>
        <v>6886.2196999999996</v>
      </c>
      <c r="H6" s="10" t="s">
        <v>548</v>
      </c>
      <c r="I6" s="14" t="s">
        <v>2340</v>
      </c>
      <c r="J6" s="14">
        <f>RTD("wdf.rtq",,H6,"Rt_Price")</f>
        <v>1.3009999999999999</v>
      </c>
      <c r="K6" s="11">
        <f>RTD("wdf.rtq",,H6,"PctChg")/100</f>
        <v>-8.0600000000000005E-2</v>
      </c>
      <c r="L6" s="12">
        <f>RTD("wdf.rtq",,H6,"Volume")/10000</f>
        <v>7908.4416000000001</v>
      </c>
      <c r="M6" s="11">
        <f t="shared" ref="M6" ca="1" si="4">(C6+J6)/S6/2-1</f>
        <v>-3.276509333229316E-3</v>
      </c>
      <c r="N6" s="147">
        <f>RTD("wdf.rtq",,Q6,"PctChg")/100</f>
        <v>-1.5E-3</v>
      </c>
      <c r="O6" s="14" t="str">
        <f>[1]!f_info_smfcode(H6)</f>
        <v>165515.OF</v>
      </c>
      <c r="P6" s="13">
        <f ca="1">VLOOKUP(O6,净值更新!A:B,2)</f>
        <v>1.171</v>
      </c>
      <c r="Q6" s="13" t="str">
        <f>[1]!f_info_trackindexcode(O6)</f>
        <v>000300.SH</v>
      </c>
      <c r="R6" s="11">
        <v>0.95</v>
      </c>
      <c r="S6" s="13">
        <f t="shared" ref="S6" ca="1" si="5">P6*(1+N6*R6)</f>
        <v>1.1693313249999999</v>
      </c>
    </row>
    <row r="7" spans="1:19">
      <c r="A7" s="14" t="s">
        <v>549</v>
      </c>
      <c r="B7" s="54" t="s">
        <v>2339</v>
      </c>
      <c r="C7" s="42">
        <f>RTD("wdf.rtq",,A7,"Rt_Price")</f>
        <v>1.038</v>
      </c>
      <c r="D7" s="11">
        <f>RTD("wdf.rtq",,A7,"PctChg")/100</f>
        <v>1.9E-3</v>
      </c>
      <c r="E7" s="15">
        <f ca="1">[1]!f_unit_floortrading(A7,TODAY())/100000000</f>
        <v>0.47007167999999999</v>
      </c>
      <c r="F7" s="41">
        <f ca="1">[1]!f_unit_floortrading(A7,TODAY())/10000-[1]!f_unit_floortrading(A7,TODAY()-1)/10000</f>
        <v>13.156399999999849</v>
      </c>
      <c r="G7" s="12">
        <f>RTD("wdf.rtq",,A7,"Volume")/10000</f>
        <v>12.880699999999999</v>
      </c>
      <c r="H7" s="10" t="s">
        <v>550</v>
      </c>
      <c r="I7" s="14" t="s">
        <v>2341</v>
      </c>
      <c r="J7" s="14">
        <f>RTD("wdf.rtq",,H7,"Rt_Price")</f>
        <v>1.389</v>
      </c>
      <c r="K7" s="11">
        <f>RTD("wdf.rtq",,H7,"PctChg")/100</f>
        <v>-8.6E-3</v>
      </c>
      <c r="L7" s="12">
        <f>RTD("wdf.rtq",,H7,"Volume")/10000</f>
        <v>120.7979</v>
      </c>
      <c r="M7" s="11">
        <f ca="1">(C7*0.4+J7*0.6)/S7-1</f>
        <v>-5.5498379140217491E-3</v>
      </c>
      <c r="N7" s="147">
        <f>RTD("wdf.rtq",,Q7,"PctChg")/100</f>
        <v>3.0000000000000001E-3</v>
      </c>
      <c r="O7" s="14" t="str">
        <f>[1]!f_info_smfcode(H7)</f>
        <v>165511.OF</v>
      </c>
      <c r="P7" s="13">
        <f ca="1">VLOOKUP(O7,净值更新!A:B,2)</f>
        <v>1.252</v>
      </c>
      <c r="Q7" s="13" t="str">
        <f>[1]!f_info_trackindexcode(O7)</f>
        <v>000905.SH</v>
      </c>
      <c r="R7" s="11">
        <v>0.95</v>
      </c>
      <c r="S7" s="13">
        <f t="shared" ref="S7" ca="1" si="6">P7*(1+N7*R7)</f>
        <v>1.2555682000000001</v>
      </c>
    </row>
    <row r="8" spans="1:19">
      <c r="A8" s="14"/>
      <c r="B8" s="54"/>
      <c r="C8" s="42"/>
      <c r="D8" s="11"/>
      <c r="E8" s="15"/>
      <c r="F8" s="41"/>
      <c r="G8" s="12"/>
      <c r="H8" s="10"/>
      <c r="I8" s="14"/>
      <c r="J8" s="14"/>
      <c r="K8" s="11"/>
      <c r="L8" s="12"/>
      <c r="M8" s="11"/>
      <c r="N8" s="11"/>
      <c r="O8" s="14"/>
      <c r="P8" s="13"/>
      <c r="Q8" s="13"/>
      <c r="R8" s="11"/>
      <c r="S8" s="13"/>
    </row>
    <row r="9" spans="1:19">
      <c r="M9" s="50"/>
      <c r="N9" s="51"/>
      <c r="O9" s="51"/>
      <c r="P9" s="51"/>
    </row>
    <row r="10" spans="1:19">
      <c r="A10" s="43" t="s">
        <v>2516</v>
      </c>
      <c r="B10" s="44" t="s">
        <v>164</v>
      </c>
      <c r="C10" s="45" t="s">
        <v>175</v>
      </c>
      <c r="E10" s="43" t="str">
        <f>INDEX(H1:H7,MATCH(A10,A1:A7,FALSE))</f>
        <v>150019.SZ</v>
      </c>
      <c r="F10" s="44" t="s">
        <v>164</v>
      </c>
      <c r="G10" s="45" t="s">
        <v>175</v>
      </c>
      <c r="H10" s="21"/>
      <c r="J10" s="3" t="s">
        <v>70</v>
      </c>
      <c r="K10" s="46">
        <f ca="1">INDEX(S1:S7,MATCH(A10,A1:A7,FALSE))</f>
        <v>0.97860349999999996</v>
      </c>
      <c r="L10" s="21"/>
      <c r="O10" s="21"/>
      <c r="P10" s="21"/>
      <c r="Q10" s="21"/>
      <c r="R10" s="21"/>
      <c r="S10" s="21"/>
    </row>
    <row r="11" spans="1:19">
      <c r="A11" s="23" t="s">
        <v>171</v>
      </c>
      <c r="B11" s="24">
        <f>RTD("wdf.rtq",,$A$10,"Ask_Price5")</f>
        <v>1.0529999999999999</v>
      </c>
      <c r="C11" s="25">
        <f>RTD("wdf.rtq",,$A$10,"ask_Volume5")/10000</f>
        <v>0.5</v>
      </c>
      <c r="E11" s="23" t="s">
        <v>171</v>
      </c>
      <c r="F11" s="24">
        <f>RTD("wdf.rtq",,$E$10,"Ask_Price5")</f>
        <v>0.90300000000000002</v>
      </c>
      <c r="G11" s="25">
        <f>RTD("wdf.rtq",,$E$10,"ask_Volume5")/10000</f>
        <v>25.54</v>
      </c>
      <c r="H11" s="4">
        <f ca="1">($B$21+F11)/2/$K$10-1</f>
        <v>-3.1713559168753402E-3</v>
      </c>
      <c r="K11" s="21"/>
      <c r="L11" s="21"/>
      <c r="M11" s="3" t="s">
        <v>424</v>
      </c>
      <c r="N11" s="134" t="s">
        <v>425</v>
      </c>
      <c r="O11" s="21"/>
      <c r="P11" s="21"/>
      <c r="Q11" s="21"/>
      <c r="R11" s="21"/>
      <c r="S11" s="21"/>
    </row>
    <row r="12" spans="1:19">
      <c r="A12" s="26" t="s">
        <v>172</v>
      </c>
      <c r="B12" s="27">
        <f>RTD("wdf.rtq",,$A$10,"Ask_Price4")</f>
        <v>1.052</v>
      </c>
      <c r="C12" s="28">
        <f>RTD("wdf.rtq",,$A$10,"ask_Volume4")/10000</f>
        <v>2.4700000000000002</v>
      </c>
      <c r="E12" s="26" t="s">
        <v>172</v>
      </c>
      <c r="F12" s="27">
        <f>RTD("wdf.rtq",,$E$10,"Ask_Price4")</f>
        <v>0.90200000000000002</v>
      </c>
      <c r="G12" s="28">
        <f>RTD("wdf.rtq",,$E$10,"ask_Volume4")/10000</f>
        <v>45.19</v>
      </c>
      <c r="H12" s="4">
        <f t="shared" ref="H12:H21" ca="1" si="7">($B$21+F12)/2/$K$10-1</f>
        <v>-3.6822880768359045E-3</v>
      </c>
      <c r="J12" s="3" t="s">
        <v>181</v>
      </c>
      <c r="K12" s="21"/>
      <c r="L12" s="21"/>
      <c r="M12" s="3" t="s">
        <v>426</v>
      </c>
      <c r="N12" s="134">
        <v>20160301</v>
      </c>
      <c r="O12" s="21"/>
      <c r="P12" s="21"/>
      <c r="Q12" s="21"/>
      <c r="R12" s="21"/>
      <c r="S12" s="21"/>
    </row>
    <row r="13" spans="1:19">
      <c r="A13" s="26" t="s">
        <v>165</v>
      </c>
      <c r="B13" s="27">
        <f>RTD("wdf.rtq",,$A$10,"Ask_Price3")</f>
        <v>1.0509999999999999</v>
      </c>
      <c r="C13" s="28">
        <f>RTD("wdf.rtq",,$A$10,"ask_Volume3")/10000</f>
        <v>90</v>
      </c>
      <c r="E13" s="26" t="s">
        <v>165</v>
      </c>
      <c r="F13" s="27">
        <f>RTD("wdf.rtq",,$E$10,"Ask_Price3")</f>
        <v>0.90100000000000002</v>
      </c>
      <c r="G13" s="28">
        <f>RTD("wdf.rtq",,$E$10,"ask_Volume3")/10000</f>
        <v>13.6</v>
      </c>
      <c r="H13" s="4">
        <f t="shared" ca="1" si="7"/>
        <v>-4.1932202367965798E-3</v>
      </c>
      <c r="J13" s="21" t="s">
        <v>182</v>
      </c>
      <c r="K13" s="4">
        <f ca="1">(B15+F15)/2/$K$10-1</f>
        <v>-5.2150845567177084E-3</v>
      </c>
      <c r="L13" s="21"/>
      <c r="M13" s="3" t="s">
        <v>427</v>
      </c>
      <c r="N13" s="134" t="s">
        <v>1777</v>
      </c>
      <c r="O13" s="21"/>
      <c r="P13" s="21"/>
      <c r="Q13" s="21">
        <f>SUMPRODUCT(P16:P515,Q16:Q515)/100</f>
        <v>0.24145244000000002</v>
      </c>
      <c r="R13" s="21"/>
      <c r="S13" s="21"/>
    </row>
    <row r="14" spans="1:19">
      <c r="A14" s="26" t="s">
        <v>166</v>
      </c>
      <c r="B14" s="27">
        <f>RTD("wdf.rtq",,$A$10,"Ask_Price2")</f>
        <v>1.05</v>
      </c>
      <c r="C14" s="28">
        <f>RTD("wdf.rtq",,$A$10,"ask_Volume2")/10000</f>
        <v>410.12</v>
      </c>
      <c r="E14" s="26" t="s">
        <v>166</v>
      </c>
      <c r="F14" s="27">
        <f>RTD("wdf.rtq",,$E$10,"Ask_Price2")</f>
        <v>0.9</v>
      </c>
      <c r="G14" s="28">
        <f>RTD("wdf.rtq",,$E$10,"ask_Volume2")/10000</f>
        <v>208.61</v>
      </c>
      <c r="H14" s="4">
        <f t="shared" ca="1" si="7"/>
        <v>-4.7041523967571441E-3</v>
      </c>
      <c r="J14" s="3" t="s">
        <v>183</v>
      </c>
      <c r="K14" s="4">
        <f ca="1">(B16+F16)/2/$K$10-1</f>
        <v>-6.2369488766390591E-3</v>
      </c>
      <c r="L14" s="21"/>
      <c r="N14" s="134"/>
      <c r="O14" s="21"/>
      <c r="P14" s="21"/>
      <c r="Q14" s="21"/>
      <c r="R14" s="21"/>
      <c r="S14" s="21"/>
    </row>
    <row r="15" spans="1:19">
      <c r="A15" s="29" t="s">
        <v>167</v>
      </c>
      <c r="B15" s="30">
        <f>RTD("wdf.rtq",,$A$10,"Ask_Price1")</f>
        <v>1.048</v>
      </c>
      <c r="C15" s="31">
        <f>RTD("wdf.rtq",,$A$10,"ask_Volume1")/10000</f>
        <v>16</v>
      </c>
      <c r="E15" s="29" t="s">
        <v>167</v>
      </c>
      <c r="F15" s="30">
        <f>RTD("wdf.rtq",,$E$10,"Ask_Price1")</f>
        <v>0.89900000000000002</v>
      </c>
      <c r="G15" s="31">
        <f>RTD("wdf.rtq",,$E$10,"ask_Volume1")/10000</f>
        <v>54.25</v>
      </c>
      <c r="H15" s="4">
        <f t="shared" ca="1" si="7"/>
        <v>-5.2150845567177084E-3</v>
      </c>
      <c r="I15" s="21"/>
      <c r="J15" s="3" t="s">
        <v>185</v>
      </c>
      <c r="K15" s="4">
        <f ca="1">(B15+F16)/2/K10-1</f>
        <v>-5.7260167166782727E-3</v>
      </c>
      <c r="L15" s="21"/>
      <c r="M15" s="3" t="s">
        <v>426</v>
      </c>
      <c r="N15" s="3" t="s">
        <v>427</v>
      </c>
      <c r="O15" s="21" t="s">
        <v>428</v>
      </c>
      <c r="P15" s="21" t="s">
        <v>429</v>
      </c>
      <c r="Q15" s="3" t="s">
        <v>4</v>
      </c>
      <c r="R15" s="21"/>
      <c r="S15" s="21"/>
    </row>
    <row r="16" spans="1:19">
      <c r="A16" s="32" t="s">
        <v>168</v>
      </c>
      <c r="B16" s="33">
        <f>RTD("wdf.rtq",,$A$10,"bid_Price1")</f>
        <v>1.0469999999999999</v>
      </c>
      <c r="C16" s="34">
        <f>RTD("wdf.rtq",,$A$10,"Bid_Volume1")/10000</f>
        <v>160.4898</v>
      </c>
      <c r="E16" s="32" t="s">
        <v>168</v>
      </c>
      <c r="F16" s="33">
        <f>RTD("wdf.rtq",,$E$10,"bid_Price1")</f>
        <v>0.89800000000000002</v>
      </c>
      <c r="G16" s="34">
        <f>RTD("wdf.rtq",,$E$10,"Bid_Volume1")/10000</f>
        <v>52.09</v>
      </c>
      <c r="H16" s="4">
        <f t="shared" ca="1" si="7"/>
        <v>-5.7260167166782727E-3</v>
      </c>
      <c r="I16" s="21"/>
      <c r="J16" s="3" t="s">
        <v>186</v>
      </c>
      <c r="K16" s="4">
        <f ca="1">(B16+F15)/2/K10-1</f>
        <v>-5.7260167166783837E-3</v>
      </c>
      <c r="L16" s="21"/>
      <c r="M16" s="5">
        <f>[1]!wset("IndexConstituent","date="&amp;N12,"windcode="&amp;N13,"cols=4;rows=500")</f>
        <v>42430</v>
      </c>
      <c r="N16" s="16" t="s">
        <v>2535</v>
      </c>
      <c r="O16" s="16" t="s">
        <v>2536</v>
      </c>
      <c r="P16" s="49">
        <v>1.3270999999999999</v>
      </c>
      <c r="Q16" s="116">
        <f>RTD("wdf.rtq",,N16,"PctChg")</f>
        <v>0.32</v>
      </c>
      <c r="R16" s="21"/>
      <c r="S16" s="21"/>
    </row>
    <row r="17" spans="1:19">
      <c r="A17" s="35" t="s">
        <v>169</v>
      </c>
      <c r="B17" s="36">
        <f>RTD("wdf.rtq",,$A$10,"bid_Price2")</f>
        <v>1.046</v>
      </c>
      <c r="C17" s="37">
        <f>RTD("wdf.rtq",,$A$10,"Bid_Volume2")/10000</f>
        <v>49.576900000000002</v>
      </c>
      <c r="E17" s="35" t="s">
        <v>169</v>
      </c>
      <c r="F17" s="36">
        <f>RTD("wdf.rtq",,$E$10,"bid_Price2")</f>
        <v>0.89700000000000002</v>
      </c>
      <c r="G17" s="37">
        <f>RTD("wdf.rtq",,$E$10,"Bid_Volume2")/10000</f>
        <v>136.0669</v>
      </c>
      <c r="H17" s="4">
        <f t="shared" ca="1" si="7"/>
        <v>-6.236948876638948E-3</v>
      </c>
      <c r="I17" s="21"/>
      <c r="J17" s="21"/>
      <c r="K17" s="21"/>
      <c r="L17" s="21"/>
      <c r="M17" s="5">
        <v>42430</v>
      </c>
      <c r="N17" s="16" t="s">
        <v>1362</v>
      </c>
      <c r="O17" s="16" t="s">
        <v>1363</v>
      </c>
      <c r="P17" s="49">
        <v>3.0447000000000002</v>
      </c>
      <c r="Q17" s="116">
        <v>0</v>
      </c>
      <c r="R17" s="21"/>
      <c r="S17" s="21"/>
    </row>
    <row r="18" spans="1:19">
      <c r="A18" s="35" t="s">
        <v>170</v>
      </c>
      <c r="B18" s="36">
        <f>RTD("wdf.rtq",,$A$10,"bid_Price3")</f>
        <v>1.044</v>
      </c>
      <c r="C18" s="37">
        <f>RTD("wdf.rtq",,$A$10,"Bid_Volume3")/10000</f>
        <v>379.19</v>
      </c>
      <c r="E18" s="35" t="s">
        <v>170</v>
      </c>
      <c r="F18" s="36">
        <f>RTD("wdf.rtq",,$E$10,"bid_Price3")</f>
        <v>0.89600000000000002</v>
      </c>
      <c r="G18" s="37">
        <f>RTD("wdf.rtq",,$E$10,"Bid_Volume3")/10000</f>
        <v>148.33000000000001</v>
      </c>
      <c r="H18" s="4">
        <f t="shared" ca="1" si="7"/>
        <v>-6.7478810365996234E-3</v>
      </c>
      <c r="I18" s="21"/>
      <c r="J18" s="21"/>
      <c r="K18" s="21"/>
      <c r="L18" s="21"/>
      <c r="M18" s="5">
        <v>42430</v>
      </c>
      <c r="N18" s="16" t="s">
        <v>1625</v>
      </c>
      <c r="O18" s="16" t="s">
        <v>1626</v>
      </c>
      <c r="P18" s="49">
        <v>0.15129999999999999</v>
      </c>
      <c r="Q18" s="116">
        <f>RTD("wdf.rtq",,N18,"PctChg")</f>
        <v>1.03</v>
      </c>
      <c r="R18" s="21"/>
      <c r="S18" s="21"/>
    </row>
    <row r="19" spans="1:19">
      <c r="A19" s="35" t="s">
        <v>173</v>
      </c>
      <c r="B19" s="36">
        <f>RTD("wdf.rtq",,$A$10,"bid_Price4")</f>
        <v>1.042</v>
      </c>
      <c r="C19" s="37">
        <f>RTD("wdf.rtq",,$A$10,"Bid_Volume4")/10000</f>
        <v>56.8688</v>
      </c>
      <c r="E19" s="35" t="s">
        <v>173</v>
      </c>
      <c r="F19" s="36">
        <f>RTD("wdf.rtq",,$E$10,"bid_Price4")</f>
        <v>0.89500000000000002</v>
      </c>
      <c r="G19" s="37">
        <f>RTD("wdf.rtq",,$E$10,"Bid_Volume4")/10000</f>
        <v>102.53</v>
      </c>
      <c r="H19" s="4">
        <f t="shared" ca="1" si="7"/>
        <v>-7.2588131965600766E-3</v>
      </c>
      <c r="I19" s="21"/>
      <c r="J19" s="21"/>
      <c r="K19" s="21"/>
      <c r="L19" s="21"/>
      <c r="M19" s="5">
        <v>42430</v>
      </c>
      <c r="N19" s="16" t="s">
        <v>1360</v>
      </c>
      <c r="O19" s="16" t="s">
        <v>1361</v>
      </c>
      <c r="P19" s="49">
        <v>0.31009999999999999</v>
      </c>
      <c r="Q19" s="116">
        <f>RTD("wdf.rtq",,N19,"PctChg")</f>
        <v>0.27</v>
      </c>
      <c r="R19" s="21"/>
      <c r="S19" s="21"/>
    </row>
    <row r="20" spans="1:19">
      <c r="A20" s="38" t="s">
        <v>174</v>
      </c>
      <c r="B20" s="39">
        <f>RTD("wdf.rtq",,$A$10,"bid_Price5")</f>
        <v>1.0409999999999999</v>
      </c>
      <c r="C20" s="40">
        <f>RTD("wdf.rtq",,$A$10,"Bid_Volume5")/10000</f>
        <v>200</v>
      </c>
      <c r="E20" s="38" t="s">
        <v>174</v>
      </c>
      <c r="F20" s="39">
        <f>RTD("wdf.rtq",,$E$10,"bid_Price5")</f>
        <v>0.89400000000000002</v>
      </c>
      <c r="G20" s="40">
        <f>RTD("wdf.rtq",,$E$10,"Bid_Volume5")/10000</f>
        <v>99.95</v>
      </c>
      <c r="H20" s="4">
        <f t="shared" ca="1" si="7"/>
        <v>-7.7697453565206409E-3</v>
      </c>
      <c r="I20" s="21"/>
      <c r="J20" s="21"/>
      <c r="K20" s="21"/>
      <c r="L20" s="21"/>
      <c r="M20" s="5">
        <v>42430</v>
      </c>
      <c r="N20" s="16" t="s">
        <v>1778</v>
      </c>
      <c r="O20" s="16" t="s">
        <v>1779</v>
      </c>
      <c r="P20" s="49">
        <v>0.2591</v>
      </c>
      <c r="Q20" s="116">
        <f>RTD("wdf.rtq",,N20,"PctChg")</f>
        <v>-2.8000000000000003</v>
      </c>
      <c r="R20" s="21"/>
      <c r="S20" s="21"/>
    </row>
    <row r="21" spans="1:19">
      <c r="A21" s="3" t="s">
        <v>184</v>
      </c>
      <c r="B21" s="47">
        <f>B15</f>
        <v>1.048</v>
      </c>
      <c r="E21" s="3" t="s">
        <v>184</v>
      </c>
      <c r="F21" s="48">
        <v>1.208</v>
      </c>
      <c r="H21" s="4">
        <f t="shared" ca="1" si="7"/>
        <v>0.15266295287110676</v>
      </c>
      <c r="I21" s="21"/>
      <c r="J21" s="21"/>
      <c r="K21" s="21"/>
      <c r="L21" s="21"/>
      <c r="M21" s="5">
        <v>42430</v>
      </c>
      <c r="N21" s="16" t="s">
        <v>1780</v>
      </c>
      <c r="O21" s="16" t="s">
        <v>1781</v>
      </c>
      <c r="P21" s="49">
        <v>0.1288</v>
      </c>
      <c r="Q21" s="116">
        <f>RTD("wdf.rtq",,N21,"PctChg")</f>
        <v>0.27</v>
      </c>
      <c r="R21" s="21"/>
      <c r="S21" s="21"/>
    </row>
    <row r="22" spans="1:19">
      <c r="G22" s="3" t="s">
        <v>2331</v>
      </c>
      <c r="M22" s="5">
        <v>42430</v>
      </c>
      <c r="N22" s="16" t="s">
        <v>1782</v>
      </c>
      <c r="O22" s="16" t="s">
        <v>1783</v>
      </c>
      <c r="P22" s="49">
        <v>0.16009999999999999</v>
      </c>
      <c r="Q22" s="116">
        <f>RTD("wdf.rtq",,N22,"PctChg")</f>
        <v>1.87</v>
      </c>
      <c r="R22" s="21"/>
      <c r="S22" s="21"/>
    </row>
    <row r="23" spans="1:19">
      <c r="M23" s="5">
        <v>42430</v>
      </c>
      <c r="N23" s="16" t="s">
        <v>837</v>
      </c>
      <c r="O23" s="16" t="s">
        <v>838</v>
      </c>
      <c r="P23" s="49">
        <v>0.18940000000000001</v>
      </c>
      <c r="Q23" s="116">
        <f>RTD("wdf.rtq",,N23,"PctChg")</f>
        <v>-0.4</v>
      </c>
      <c r="R23" s="21"/>
      <c r="S23" s="21"/>
    </row>
    <row r="24" spans="1:19">
      <c r="A24" s="43" t="s">
        <v>616</v>
      </c>
      <c r="B24" s="44" t="s">
        <v>164</v>
      </c>
      <c r="C24" s="45" t="s">
        <v>175</v>
      </c>
      <c r="E24" s="43" t="str">
        <f>INDEX(H1:H7,MATCH(A24,A1:A7,FALSE))</f>
        <v>150023.SZ</v>
      </c>
      <c r="F24" s="44" t="s">
        <v>164</v>
      </c>
      <c r="G24" s="45" t="s">
        <v>175</v>
      </c>
      <c r="H24" s="21"/>
      <c r="J24" s="3" t="s">
        <v>70</v>
      </c>
      <c r="K24" s="46">
        <f ca="1">INDEX(S1:S7,MATCH(A24,A1:A7,FALSE))</f>
        <v>0.64282719599999993</v>
      </c>
      <c r="M24" s="5">
        <v>42430</v>
      </c>
      <c r="N24" s="16" t="s">
        <v>839</v>
      </c>
      <c r="O24" s="16" t="s">
        <v>840</v>
      </c>
      <c r="P24" s="49">
        <v>0.2427</v>
      </c>
      <c r="Q24" s="116">
        <f>RTD("wdf.rtq",,N24,"PctChg")</f>
        <v>0.94000000000000006</v>
      </c>
      <c r="R24" s="21"/>
      <c r="S24" s="21"/>
    </row>
    <row r="25" spans="1:19">
      <c r="A25" s="23" t="s">
        <v>171</v>
      </c>
      <c r="B25" s="24">
        <f>RTD("wdf.rtq",,$A$24,"Ask_Price5")</f>
        <v>0.85299999999999998</v>
      </c>
      <c r="C25" s="25">
        <f>RTD("wdf.rtq",,$A$24,"ask_Volume5")/10000</f>
        <v>103.09</v>
      </c>
      <c r="E25" s="23" t="s">
        <v>171</v>
      </c>
      <c r="F25" s="24">
        <f>RTD("wdf.rtq",,$E$24,"Ask_Price5")</f>
        <v>0.435</v>
      </c>
      <c r="G25" s="25">
        <f>RTD("wdf.rtq",,$E$24,"ask_Volume5")/10000</f>
        <v>268.96050000000002</v>
      </c>
      <c r="H25" s="4">
        <f ca="1">($B$35+F25)/2/$K$24-1</f>
        <v>-1.2868092780565776E-3</v>
      </c>
      <c r="K25" s="21"/>
      <c r="M25" s="5">
        <v>42430</v>
      </c>
      <c r="N25" s="16" t="s">
        <v>1364</v>
      </c>
      <c r="O25" s="16" t="s">
        <v>1365</v>
      </c>
      <c r="P25" s="49">
        <v>0.23250000000000001</v>
      </c>
      <c r="Q25" s="116">
        <f>RTD("wdf.rtq",,N25,"PctChg")</f>
        <v>-0.95</v>
      </c>
      <c r="R25" s="21"/>
      <c r="S25" s="21"/>
    </row>
    <row r="26" spans="1:19">
      <c r="A26" s="26" t="s">
        <v>172</v>
      </c>
      <c r="B26" s="27">
        <f>RTD("wdf.rtq",,$A$24,"Ask_Price4")</f>
        <v>0.85199999999999998</v>
      </c>
      <c r="C26" s="28">
        <f>RTD("wdf.rtq",,$A$24,"ask_Volume4")/10000</f>
        <v>66.64</v>
      </c>
      <c r="E26" s="26" t="s">
        <v>172</v>
      </c>
      <c r="F26" s="27">
        <f>RTD("wdf.rtq",,$E$24,"Ask_Price4")</f>
        <v>0.434</v>
      </c>
      <c r="G26" s="28">
        <f>RTD("wdf.rtq",,$E$24,"ask_Volume4")/10000</f>
        <v>452.29360000000003</v>
      </c>
      <c r="H26" s="4">
        <f t="shared" ref="H26:H35" ca="1" si="8">($B$35+F26)/2/$K$24-1</f>
        <v>-2.0646232895223937E-3</v>
      </c>
      <c r="J26" s="3" t="s">
        <v>181</v>
      </c>
      <c r="K26" s="21"/>
      <c r="M26" s="5">
        <v>42430</v>
      </c>
      <c r="N26" s="16" t="s">
        <v>1366</v>
      </c>
      <c r="O26" s="16" t="s">
        <v>1367</v>
      </c>
      <c r="P26" s="49">
        <v>0.23980000000000001</v>
      </c>
      <c r="Q26" s="116">
        <f>RTD("wdf.rtq",,N26,"PctChg")</f>
        <v>-1.0100000000000002</v>
      </c>
      <c r="R26" s="21"/>
      <c r="S26" s="21"/>
    </row>
    <row r="27" spans="1:19">
      <c r="A27" s="26" t="s">
        <v>165</v>
      </c>
      <c r="B27" s="27">
        <f>RTD("wdf.rtq",,$A$24,"Ask_Price3")</f>
        <v>0.85099999999999998</v>
      </c>
      <c r="C27" s="28">
        <f>RTD("wdf.rtq",,$A$24,"ask_Volume3")/10000</f>
        <v>151.5984</v>
      </c>
      <c r="E27" s="26" t="s">
        <v>165</v>
      </c>
      <c r="F27" s="27">
        <f>RTD("wdf.rtq",,$E$24,"Ask_Price3")</f>
        <v>0.433</v>
      </c>
      <c r="G27" s="28">
        <f>RTD("wdf.rtq",,$E$24,"ask_Volume3")/10000</f>
        <v>304.73270000000002</v>
      </c>
      <c r="H27" s="4">
        <f t="shared" ca="1" si="8"/>
        <v>-2.8424373009879877E-3</v>
      </c>
      <c r="J27" s="21" t="s">
        <v>182</v>
      </c>
      <c r="K27" s="4">
        <f ca="1">(B29+F29)/2/$K$24-1</f>
        <v>-4.3980653239193979E-3</v>
      </c>
      <c r="M27" s="5">
        <v>42430</v>
      </c>
      <c r="N27" s="16" t="s">
        <v>1611</v>
      </c>
      <c r="O27" s="16" t="s">
        <v>1612</v>
      </c>
      <c r="P27" s="49">
        <v>8.7400000000000005E-2</v>
      </c>
      <c r="Q27" s="116">
        <f>RTD("wdf.rtq",,N27,"PctChg")</f>
        <v>0.26</v>
      </c>
      <c r="R27" s="21"/>
      <c r="S27" s="21"/>
    </row>
    <row r="28" spans="1:19">
      <c r="A28" s="26" t="s">
        <v>166</v>
      </c>
      <c r="B28" s="27">
        <f>RTD("wdf.rtq",,$A$24,"Ask_Price2")</f>
        <v>0.85</v>
      </c>
      <c r="C28" s="28">
        <f>RTD("wdf.rtq",,$A$24,"ask_Volume2")/10000</f>
        <v>375.53390000000002</v>
      </c>
      <c r="E28" s="26" t="s">
        <v>166</v>
      </c>
      <c r="F28" s="27">
        <f>RTD("wdf.rtq",,$E$24,"Ask_Price2")</f>
        <v>0.432</v>
      </c>
      <c r="G28" s="28">
        <f>RTD("wdf.rtq",,$E$24,"ask_Volume2")/10000</f>
        <v>214.8623</v>
      </c>
      <c r="H28" s="4">
        <f t="shared" ca="1" si="8"/>
        <v>-3.6202513124538038E-3</v>
      </c>
      <c r="J28" s="3" t="s">
        <v>183</v>
      </c>
      <c r="K28" s="4">
        <f ca="1">(B30+F30)/2/$K$24-1</f>
        <v>-5.953693346850697E-3</v>
      </c>
      <c r="M28" s="5">
        <v>42430</v>
      </c>
      <c r="N28" s="16" t="s">
        <v>1630</v>
      </c>
      <c r="O28" s="16" t="s">
        <v>1631</v>
      </c>
      <c r="P28" s="49">
        <v>0.18540000000000001</v>
      </c>
      <c r="Q28" s="116">
        <f>RTD("wdf.rtq",,N28,"PctChg")</f>
        <v>0.89</v>
      </c>
      <c r="R28" s="21"/>
      <c r="S28" s="21"/>
    </row>
    <row r="29" spans="1:19">
      <c r="A29" s="29" t="s">
        <v>167</v>
      </c>
      <c r="B29" s="30">
        <f>RTD("wdf.rtq",,$A$24,"Ask_Price1")</f>
        <v>0.84899999999999998</v>
      </c>
      <c r="C29" s="31">
        <f>RTD("wdf.rtq",,$A$24,"ask_Volume1")/10000</f>
        <v>6.6388999999999996</v>
      </c>
      <c r="E29" s="29" t="s">
        <v>167</v>
      </c>
      <c r="F29" s="30">
        <f>RTD("wdf.rtq",,$E$24,"Ask_Price1")</f>
        <v>0.43099999999999999</v>
      </c>
      <c r="G29" s="31">
        <f>RTD("wdf.rtq",,$E$24,"ask_Volume1")/10000</f>
        <v>273.18509999999998</v>
      </c>
      <c r="H29" s="4">
        <f t="shared" ca="1" si="8"/>
        <v>-4.3980653239193979E-3</v>
      </c>
      <c r="I29" s="21"/>
      <c r="J29" s="3" t="s">
        <v>185</v>
      </c>
      <c r="K29" s="4">
        <f ca="1">(B29+F30)/2/K24-1</f>
        <v>-5.1758793353851029E-3</v>
      </c>
      <c r="M29" s="5">
        <v>42430</v>
      </c>
      <c r="N29" s="16" t="s">
        <v>1368</v>
      </c>
      <c r="O29" s="16" t="s">
        <v>1369</v>
      </c>
      <c r="P29" s="49">
        <v>0.33889999999999998</v>
      </c>
      <c r="Q29" s="116">
        <f>RTD("wdf.rtq",,N29,"PctChg")</f>
        <v>-0.97</v>
      </c>
      <c r="R29" s="21"/>
      <c r="S29" s="21"/>
    </row>
    <row r="30" spans="1:19">
      <c r="A30" s="32" t="s">
        <v>168</v>
      </c>
      <c r="B30" s="33">
        <f>RTD("wdf.rtq",,$A$24,"bid_Price1")</f>
        <v>0.84799999999999998</v>
      </c>
      <c r="C30" s="34">
        <f>RTD("wdf.rtq",,$A$24,"Bid_Volume1")/10000</f>
        <v>105.1977</v>
      </c>
      <c r="E30" s="32" t="s">
        <v>168</v>
      </c>
      <c r="F30" s="33">
        <f>RTD("wdf.rtq",,$E$24,"bid_Price1")</f>
        <v>0.43</v>
      </c>
      <c r="G30" s="34">
        <f>RTD("wdf.rtq",,$E$24,"Bid_Volume1")/10000</f>
        <v>77.359099999999998</v>
      </c>
      <c r="H30" s="4">
        <f t="shared" ca="1" si="8"/>
        <v>-5.1758793353851029E-3</v>
      </c>
      <c r="I30" s="21"/>
      <c r="J30" s="3" t="s">
        <v>186</v>
      </c>
      <c r="K30" s="4">
        <f ca="1">(B30+F29)/2/K24-1</f>
        <v>-5.1758793353851029E-3</v>
      </c>
      <c r="M30" s="5">
        <v>42430</v>
      </c>
      <c r="N30" s="16" t="s">
        <v>841</v>
      </c>
      <c r="O30" s="16" t="s">
        <v>842</v>
      </c>
      <c r="P30" s="49">
        <v>0.32919999999999999</v>
      </c>
      <c r="Q30" s="116">
        <f>RTD("wdf.rtq",,N30,"PctChg")</f>
        <v>-0.77</v>
      </c>
      <c r="R30" s="21"/>
      <c r="S30" s="21"/>
    </row>
    <row r="31" spans="1:19">
      <c r="A31" s="35" t="s">
        <v>169</v>
      </c>
      <c r="B31" s="36">
        <f>RTD("wdf.rtq",,$A$24,"bid_Price2")</f>
        <v>0.84699999999999998</v>
      </c>
      <c r="C31" s="37">
        <f>RTD("wdf.rtq",,$A$24,"Bid_Volume2")/10000</f>
        <v>237.73670000000001</v>
      </c>
      <c r="E31" s="35" t="s">
        <v>169</v>
      </c>
      <c r="F31" s="36">
        <f>RTD("wdf.rtq",,$E$24,"bid_Price2")</f>
        <v>0.42899999999999999</v>
      </c>
      <c r="G31" s="37">
        <f>RTD("wdf.rtq",,$E$24,"Bid_Volume2")/10000</f>
        <v>304.38</v>
      </c>
      <c r="H31" s="4">
        <f t="shared" ca="1" si="8"/>
        <v>-5.953693346850697E-3</v>
      </c>
      <c r="I31" s="21"/>
      <c r="J31" s="21"/>
      <c r="K31" s="21"/>
      <c r="M31" s="5">
        <v>42430</v>
      </c>
      <c r="N31" s="16" t="s">
        <v>1784</v>
      </c>
      <c r="O31" s="16" t="s">
        <v>1785</v>
      </c>
      <c r="P31" s="49">
        <v>8.2100000000000006E-2</v>
      </c>
      <c r="Q31" s="116">
        <f>RTD("wdf.rtq",,N31,"PctChg")</f>
        <v>0.08</v>
      </c>
      <c r="R31" s="21"/>
      <c r="S31" s="21"/>
    </row>
    <row r="32" spans="1:19">
      <c r="A32" s="35" t="s">
        <v>170</v>
      </c>
      <c r="B32" s="36">
        <f>RTD("wdf.rtq",,$A$24,"bid_Price3")</f>
        <v>0.84599999999999997</v>
      </c>
      <c r="C32" s="37">
        <f>RTD("wdf.rtq",,$A$24,"Bid_Volume3")/10000</f>
        <v>301.56119999999999</v>
      </c>
      <c r="E32" s="35" t="s">
        <v>170</v>
      </c>
      <c r="F32" s="36">
        <f>RTD("wdf.rtq",,$E$24,"bid_Price3")</f>
        <v>0.42799999999999999</v>
      </c>
      <c r="G32" s="37">
        <f>RTD("wdf.rtq",,$E$24,"Bid_Volume3")/10000</f>
        <v>346.5</v>
      </c>
      <c r="H32" s="4">
        <f t="shared" ca="1" si="8"/>
        <v>-6.731507358316513E-3</v>
      </c>
      <c r="I32" s="21"/>
      <c r="J32" s="21"/>
      <c r="K32" s="21"/>
      <c r="M32" s="5">
        <v>42430</v>
      </c>
      <c r="N32" s="16" t="s">
        <v>1370</v>
      </c>
      <c r="O32" s="16" t="s">
        <v>1371</v>
      </c>
      <c r="P32" s="49">
        <v>0.66749999999999998</v>
      </c>
      <c r="Q32" s="116">
        <f>RTD("wdf.rtq",,N32,"PctChg")</f>
        <v>-0.86</v>
      </c>
      <c r="R32" s="21"/>
      <c r="S32" s="21"/>
    </row>
    <row r="33" spans="1:19">
      <c r="A33" s="35" t="s">
        <v>173</v>
      </c>
      <c r="B33" s="36">
        <f>RTD("wdf.rtq",,$A$24,"bid_Price4")</f>
        <v>0.84499999999999997</v>
      </c>
      <c r="C33" s="37">
        <f>RTD("wdf.rtq",,$A$24,"Bid_Volume4")/10000</f>
        <v>597.82039999999995</v>
      </c>
      <c r="E33" s="35" t="s">
        <v>173</v>
      </c>
      <c r="F33" s="36">
        <f>RTD("wdf.rtq",,$E$24,"bid_Price4")</f>
        <v>0.42699999999999999</v>
      </c>
      <c r="G33" s="37">
        <f>RTD("wdf.rtq",,$E$24,"Bid_Volume4")/10000</f>
        <v>229.96</v>
      </c>
      <c r="H33" s="4">
        <f t="shared" ca="1" si="8"/>
        <v>-7.5093213697821071E-3</v>
      </c>
      <c r="I33" s="21"/>
      <c r="J33" s="21"/>
      <c r="K33" s="21"/>
      <c r="M33" s="5">
        <v>42430</v>
      </c>
      <c r="N33" s="16" t="s">
        <v>1786</v>
      </c>
      <c r="O33" s="16" t="s">
        <v>1787</v>
      </c>
      <c r="P33" s="49">
        <v>0.30640000000000001</v>
      </c>
      <c r="Q33" s="116">
        <f>RTD("wdf.rtq",,N33,"PctChg")</f>
        <v>2.0500000000000003</v>
      </c>
      <c r="R33" s="21"/>
      <c r="S33" s="21"/>
    </row>
    <row r="34" spans="1:19">
      <c r="A34" s="38" t="s">
        <v>174</v>
      </c>
      <c r="B34" s="39">
        <f>RTD("wdf.rtq",,$A$24,"bid_Price5")</f>
        <v>0.84399999999999997</v>
      </c>
      <c r="C34" s="40">
        <f>RTD("wdf.rtq",,$A$24,"Bid_Volume5")/10000</f>
        <v>26.15</v>
      </c>
      <c r="E34" s="38" t="s">
        <v>174</v>
      </c>
      <c r="F34" s="39">
        <f>RTD("wdf.rtq",,$E$24,"bid_Price5")</f>
        <v>0.42599999999999999</v>
      </c>
      <c r="G34" s="40">
        <f>RTD("wdf.rtq",,$E$24,"Bid_Volume5")/10000</f>
        <v>257.11</v>
      </c>
      <c r="H34" s="4">
        <f t="shared" ca="1" si="8"/>
        <v>-8.2871353812479231E-3</v>
      </c>
      <c r="I34" s="21"/>
      <c r="J34" s="21"/>
      <c r="K34" s="21"/>
      <c r="M34" s="5">
        <v>42430</v>
      </c>
      <c r="N34" s="16" t="s">
        <v>1372</v>
      </c>
      <c r="O34" s="16" t="s">
        <v>1373</v>
      </c>
      <c r="P34" s="49">
        <v>0.46960000000000002</v>
      </c>
      <c r="Q34" s="116">
        <f>RTD("wdf.rtq",,N34,"PctChg")</f>
        <v>-1.23</v>
      </c>
      <c r="R34" s="21"/>
      <c r="S34" s="21"/>
    </row>
    <row r="35" spans="1:19">
      <c r="A35" s="3" t="s">
        <v>184</v>
      </c>
      <c r="B35" s="47">
        <f>B29</f>
        <v>0.84899999999999998</v>
      </c>
      <c r="E35" s="3" t="s">
        <v>184</v>
      </c>
      <c r="F35" s="48">
        <f>F30</f>
        <v>0.43</v>
      </c>
      <c r="H35" s="4">
        <f t="shared" ca="1" si="8"/>
        <v>-5.1758793353851029E-3</v>
      </c>
      <c r="I35" s="21"/>
      <c r="J35" s="21"/>
      <c r="K35" s="21"/>
      <c r="M35" s="5">
        <v>42430</v>
      </c>
      <c r="N35" s="16" t="s">
        <v>1788</v>
      </c>
      <c r="O35" s="16" t="s">
        <v>1789</v>
      </c>
      <c r="P35" s="49">
        <v>0.18540000000000001</v>
      </c>
      <c r="Q35" s="116">
        <f>RTD("wdf.rtq",,N35,"PctChg")</f>
        <v>-0.13999999999999999</v>
      </c>
      <c r="R35" s="21"/>
      <c r="S35" s="21"/>
    </row>
    <row r="36" spans="1:19">
      <c r="B36" s="47"/>
      <c r="M36" s="5">
        <v>42430</v>
      </c>
      <c r="N36" s="16" t="s">
        <v>1471</v>
      </c>
      <c r="O36" s="16" t="s">
        <v>1472</v>
      </c>
      <c r="P36" s="49">
        <v>8.6599999999999996E-2</v>
      </c>
      <c r="Q36" s="116">
        <f>RTD("wdf.rtq",,N36,"PctChg")</f>
        <v>-1.7400000000000002</v>
      </c>
      <c r="R36" s="21"/>
      <c r="S36" s="21"/>
    </row>
    <row r="37" spans="1:19">
      <c r="M37" s="5">
        <v>42430</v>
      </c>
      <c r="N37" s="16" t="s">
        <v>1790</v>
      </c>
      <c r="O37" s="16" t="s">
        <v>1791</v>
      </c>
      <c r="P37" s="49">
        <v>0.13930000000000001</v>
      </c>
      <c r="Q37" s="116">
        <f>RTD("wdf.rtq",,N37,"PctChg")</f>
        <v>-0.43</v>
      </c>
      <c r="R37" s="21"/>
      <c r="S37" s="21"/>
    </row>
    <row r="38" spans="1:19">
      <c r="M38" s="5">
        <v>42430</v>
      </c>
      <c r="N38" s="16" t="s">
        <v>1792</v>
      </c>
      <c r="O38" s="16" t="s">
        <v>1793</v>
      </c>
      <c r="P38" s="49">
        <v>9.5000000000000001E-2</v>
      </c>
      <c r="Q38" s="116">
        <f>RTD("wdf.rtq",,N38,"PctChg")</f>
        <v>-0.59</v>
      </c>
      <c r="R38" s="21"/>
      <c r="S38" s="21"/>
    </row>
    <row r="39" spans="1:19">
      <c r="A39" s="109" t="s">
        <v>265</v>
      </c>
      <c r="M39" s="5">
        <v>42430</v>
      </c>
      <c r="N39" s="16" t="s">
        <v>1794</v>
      </c>
      <c r="O39" s="16" t="s">
        <v>1795</v>
      </c>
      <c r="P39" s="49">
        <v>8.43E-2</v>
      </c>
      <c r="Q39" s="116">
        <f>RTD("wdf.rtq",,N39,"PctChg")</f>
        <v>0.3</v>
      </c>
      <c r="R39" s="21"/>
      <c r="S39" s="21"/>
    </row>
    <row r="40" spans="1:19">
      <c r="M40" s="5">
        <v>42430</v>
      </c>
      <c r="N40" s="16" t="s">
        <v>1374</v>
      </c>
      <c r="O40" s="16" t="s">
        <v>1375</v>
      </c>
      <c r="P40" s="49">
        <v>0.69589999999999996</v>
      </c>
      <c r="Q40" s="116">
        <f>RTD("wdf.rtq",,N40,"PctChg")</f>
        <v>0</v>
      </c>
      <c r="R40" s="21"/>
      <c r="S40" s="21"/>
    </row>
    <row r="41" spans="1:19">
      <c r="A41" s="43" t="s">
        <v>2333</v>
      </c>
      <c r="B41" s="44" t="s">
        <v>164</v>
      </c>
      <c r="C41" s="45" t="s">
        <v>175</v>
      </c>
      <c r="E41" s="43" t="str">
        <f>INDEX(H2:H8,MATCH(A41,A2:A8,FALSE))</f>
        <v>150029.SZ</v>
      </c>
      <c r="F41" s="44" t="s">
        <v>164</v>
      </c>
      <c r="G41" s="45" t="s">
        <v>175</v>
      </c>
      <c r="H41" s="21"/>
      <c r="J41" s="3" t="s">
        <v>70</v>
      </c>
      <c r="K41" s="46">
        <f ca="1">INDEX(S2:S8,MATCH(A41,A2:A8,FALSE))</f>
        <v>1.2555682000000001</v>
      </c>
      <c r="M41" s="5">
        <v>42430</v>
      </c>
      <c r="N41" s="16" t="s">
        <v>1796</v>
      </c>
      <c r="O41" s="16" t="s">
        <v>1797</v>
      </c>
      <c r="P41" s="49">
        <v>7.0699999999999999E-2</v>
      </c>
      <c r="Q41" s="116">
        <f>RTD("wdf.rtq",,N41,"PctChg")</f>
        <v>-0.37</v>
      </c>
      <c r="R41" s="21"/>
      <c r="S41" s="21"/>
    </row>
    <row r="42" spans="1:19">
      <c r="A42" s="23" t="s">
        <v>171</v>
      </c>
      <c r="B42" s="24">
        <f>RTD("wdf.rtq",,$A$41,"Ask_Price5")</f>
        <v>1.0509999999999999</v>
      </c>
      <c r="C42" s="25">
        <f>RTD("wdf.rtq",,$A$41,"ask_Volume5")/10000</f>
        <v>0.05</v>
      </c>
      <c r="E42" s="23" t="s">
        <v>171</v>
      </c>
      <c r="F42" s="24">
        <f>RTD("wdf.rtq",,$E$41,"Ask_Price5")</f>
        <v>1.393</v>
      </c>
      <c r="G42" s="25">
        <f>RTD("wdf.rtq",,$E$41,"ask_Volume5")/10000</f>
        <v>0.80179999999999996</v>
      </c>
      <c r="H42" s="4">
        <f ca="1">($B$52*4+F42*6)/10/$K$41-1</f>
        <v>-4.9126761891549187E-3</v>
      </c>
      <c r="K42" s="21"/>
      <c r="M42" s="5">
        <v>42430</v>
      </c>
      <c r="N42" s="16" t="s">
        <v>1627</v>
      </c>
      <c r="O42" s="16" t="s">
        <v>1628</v>
      </c>
      <c r="P42" s="49">
        <v>0.13619999999999999</v>
      </c>
      <c r="Q42" s="116">
        <f>RTD("wdf.rtq",,N42,"PctChg")</f>
        <v>0.31000000000000005</v>
      </c>
      <c r="R42" s="21"/>
      <c r="S42" s="21"/>
    </row>
    <row r="43" spans="1:19">
      <c r="A43" s="26" t="s">
        <v>172</v>
      </c>
      <c r="B43" s="27">
        <f>RTD("wdf.rtq",,$A$41,"Ask_Price4")</f>
        <v>1.044</v>
      </c>
      <c r="C43" s="28">
        <f>RTD("wdf.rtq",,$A$41,"ask_Volume4")/10000</f>
        <v>2.5</v>
      </c>
      <c r="E43" s="26" t="s">
        <v>172</v>
      </c>
      <c r="F43" s="27">
        <f>RTD("wdf.rtq",,$E$41,"Ask_Price4")</f>
        <v>1.3920000000000001</v>
      </c>
      <c r="G43" s="28">
        <f>RTD("wdf.rtq",,$E$41,"ask_Volume4")/10000</f>
        <v>0.99</v>
      </c>
      <c r="H43" s="4">
        <f t="shared" ref="H43:H52" ca="1" si="9">($B$52*4+F43*6)/10/$K$41-1</f>
        <v>-5.390547482805208E-3</v>
      </c>
      <c r="J43" s="3" t="s">
        <v>181</v>
      </c>
      <c r="K43" s="21"/>
      <c r="M43" s="5">
        <v>42430</v>
      </c>
      <c r="N43" s="16" t="s">
        <v>1376</v>
      </c>
      <c r="O43" s="16" t="s">
        <v>1377</v>
      </c>
      <c r="P43" s="49">
        <v>0.4098</v>
      </c>
      <c r="Q43" s="116">
        <f>RTD("wdf.rtq",,N43,"PctChg")</f>
        <v>-0.22999999999999998</v>
      </c>
      <c r="R43" s="21"/>
      <c r="S43" s="21"/>
    </row>
    <row r="44" spans="1:19">
      <c r="A44" s="26" t="s">
        <v>165</v>
      </c>
      <c r="B44" s="27">
        <f>RTD("wdf.rtq",,$A$41,"Ask_Price3")</f>
        <v>1.0409999999999999</v>
      </c>
      <c r="C44" s="28">
        <f>RTD("wdf.rtq",,$A$41,"ask_Volume3")/10000</f>
        <v>2.1</v>
      </c>
      <c r="E44" s="26" t="s">
        <v>165</v>
      </c>
      <c r="F44" s="27">
        <f>RTD("wdf.rtq",,$E$41,"Ask_Price3")</f>
        <v>1.391</v>
      </c>
      <c r="G44" s="28">
        <f>RTD("wdf.rtq",,$E$41,"ask_Volume3")/10000</f>
        <v>0.5</v>
      </c>
      <c r="H44" s="4">
        <f t="shared" ca="1" si="9"/>
        <v>-5.8684187764552753E-3</v>
      </c>
      <c r="J44" s="21" t="s">
        <v>182</v>
      </c>
      <c r="K44" s="4">
        <f ca="1">(B46+F46)/2/$K$24-1</f>
        <v>0.88775460582722476</v>
      </c>
      <c r="M44" s="5">
        <v>42430</v>
      </c>
      <c r="N44" s="16" t="s">
        <v>1798</v>
      </c>
      <c r="O44" s="16" t="s">
        <v>1799</v>
      </c>
      <c r="P44" s="49">
        <v>9.3200000000000005E-2</v>
      </c>
      <c r="Q44" s="116">
        <f>RTD("wdf.rtq",,N44,"PctChg")</f>
        <v>-1.4000000000000001</v>
      </c>
      <c r="R44" s="21"/>
      <c r="S44" s="21"/>
    </row>
    <row r="45" spans="1:19">
      <c r="A45" s="26" t="s">
        <v>166</v>
      </c>
      <c r="B45" s="27">
        <f>RTD("wdf.rtq",,$A$41,"Ask_Price2")</f>
        <v>1.0389999999999999</v>
      </c>
      <c r="C45" s="28">
        <f>RTD("wdf.rtq",,$A$41,"ask_Volume2")/10000</f>
        <v>0.37</v>
      </c>
      <c r="E45" s="26" t="s">
        <v>166</v>
      </c>
      <c r="F45" s="27">
        <f>RTD("wdf.rtq",,$E$41,"Ask_Price2")</f>
        <v>1.3900000000000001</v>
      </c>
      <c r="G45" s="28">
        <f>RTD("wdf.rtq",,$E$41,"ask_Volume2")/10000</f>
        <v>1.05</v>
      </c>
      <c r="H45" s="4">
        <f t="shared" ca="1" si="9"/>
        <v>-6.3462900701055647E-3</v>
      </c>
      <c r="J45" s="3" t="s">
        <v>183</v>
      </c>
      <c r="K45" s="4">
        <f ca="1">(B47+F47)/2/$K$24-1</f>
        <v>0.88308772175843075</v>
      </c>
      <c r="M45" s="5">
        <v>42430</v>
      </c>
      <c r="N45" s="16" t="s">
        <v>1358</v>
      </c>
      <c r="O45" s="16" t="s">
        <v>1359</v>
      </c>
      <c r="P45" s="49">
        <v>0.54259999999999997</v>
      </c>
      <c r="Q45" s="116">
        <f>RTD("wdf.rtq",,N45,"PctChg")</f>
        <v>0.15</v>
      </c>
      <c r="R45" s="21"/>
      <c r="S45" s="21"/>
    </row>
    <row r="46" spans="1:19">
      <c r="A46" s="29" t="s">
        <v>167</v>
      </c>
      <c r="B46" s="30">
        <f>RTD("wdf.rtq",,$A$41,"Ask_Price1")</f>
        <v>1.038</v>
      </c>
      <c r="C46" s="31">
        <f>RTD("wdf.rtq",,$A$41,"ask_Volume1")/10000</f>
        <v>2.0575999999999999</v>
      </c>
      <c r="E46" s="29" t="s">
        <v>167</v>
      </c>
      <c r="F46" s="30">
        <f>RTD("wdf.rtq",,$E$41,"Ask_Price1")</f>
        <v>1.389</v>
      </c>
      <c r="G46" s="31">
        <f>RTD("wdf.rtq",,$E$41,"ask_Volume1")/10000</f>
        <v>0.28999999999999998</v>
      </c>
      <c r="H46" s="4">
        <f t="shared" ca="1" si="9"/>
        <v>-6.824161363755632E-3</v>
      </c>
      <c r="J46" s="3" t="s">
        <v>185</v>
      </c>
      <c r="K46" s="4">
        <f ca="1">(B46+F47)/2/K41-1</f>
        <v>-3.4301760748639665E-2</v>
      </c>
      <c r="M46" s="5">
        <v>42430</v>
      </c>
      <c r="N46" s="16" t="s">
        <v>1378</v>
      </c>
      <c r="O46" s="16" t="s">
        <v>1379</v>
      </c>
      <c r="P46" s="49">
        <v>1.1761999999999999</v>
      </c>
      <c r="Q46" s="116">
        <f>RTD("wdf.rtq",,N46,"PctChg")</f>
        <v>0.27999999999999997</v>
      </c>
      <c r="R46" s="21"/>
      <c r="S46" s="21"/>
    </row>
    <row r="47" spans="1:19">
      <c r="A47" s="32" t="s">
        <v>168</v>
      </c>
      <c r="B47" s="33">
        <f>RTD("wdf.rtq",,$A$41,"bid_Price1")</f>
        <v>1.034</v>
      </c>
      <c r="C47" s="34">
        <f>RTD("wdf.rtq",,$A$41,"Bid_Volume1")/10000</f>
        <v>0.06</v>
      </c>
      <c r="E47" s="32" t="s">
        <v>168</v>
      </c>
      <c r="F47" s="33">
        <f>RTD("wdf.rtq",,$E$41,"bid_Price1")</f>
        <v>1.387</v>
      </c>
      <c r="G47" s="34">
        <f>RTD("wdf.rtq",,$E$41,"Bid_Volume1")/10000</f>
        <v>0.5</v>
      </c>
      <c r="H47" s="4">
        <f t="shared" ca="1" si="9"/>
        <v>-7.7799039510560997E-3</v>
      </c>
      <c r="J47" s="3" t="s">
        <v>186</v>
      </c>
      <c r="K47" s="4">
        <f ca="1">(B47+F46)/2/K41-1</f>
        <v>-3.5098212904723258E-2</v>
      </c>
      <c r="M47" s="5">
        <v>42430</v>
      </c>
      <c r="N47" s="16" t="s">
        <v>1380</v>
      </c>
      <c r="O47" s="16" t="s">
        <v>1381</v>
      </c>
      <c r="P47" s="49">
        <v>0.34739999999999999</v>
      </c>
      <c r="Q47" s="116">
        <f>RTD("wdf.rtq",,N47,"PctChg")</f>
        <v>-1.31</v>
      </c>
      <c r="R47" s="21"/>
      <c r="S47" s="21"/>
    </row>
    <row r="48" spans="1:19">
      <c r="A48" s="35" t="s">
        <v>169</v>
      </c>
      <c r="B48" s="36">
        <f>RTD("wdf.rtq",,$A$41,"bid_Price2")</f>
        <v>1.0329999999999999</v>
      </c>
      <c r="C48" s="37">
        <f>RTD("wdf.rtq",,$A$41,"Bid_Volume2")/10000</f>
        <v>0.01</v>
      </c>
      <c r="E48" s="35" t="s">
        <v>169</v>
      </c>
      <c r="F48" s="36">
        <f>RTD("wdf.rtq",,$E$41,"bid_Price2")</f>
        <v>1.3860000000000001</v>
      </c>
      <c r="G48" s="37">
        <f>RTD("wdf.rtq",,$E$41,"Bid_Volume2")/10000</f>
        <v>1</v>
      </c>
      <c r="H48" s="4">
        <f t="shared" ca="1" si="9"/>
        <v>-8.2577752447059449E-3</v>
      </c>
      <c r="J48" s="21"/>
      <c r="K48" s="21"/>
      <c r="M48" s="5">
        <v>42430</v>
      </c>
      <c r="N48" s="16" t="s">
        <v>996</v>
      </c>
      <c r="O48" s="16" t="s">
        <v>997</v>
      </c>
      <c r="P48" s="49">
        <v>0.16980000000000001</v>
      </c>
      <c r="Q48" s="116">
        <f>RTD("wdf.rtq",,N48,"PctChg")</f>
        <v>1.53</v>
      </c>
      <c r="R48" s="21"/>
      <c r="S48" s="21"/>
    </row>
    <row r="49" spans="1:19">
      <c r="A49" s="35" t="s">
        <v>170</v>
      </c>
      <c r="B49" s="36">
        <f>RTD("wdf.rtq",,$A$41,"bid_Price3")</f>
        <v>1.032</v>
      </c>
      <c r="C49" s="37">
        <f>RTD("wdf.rtq",,$A$41,"Bid_Volume3")/10000</f>
        <v>1</v>
      </c>
      <c r="E49" s="35" t="s">
        <v>170</v>
      </c>
      <c r="F49" s="36">
        <f>RTD("wdf.rtq",,$E$41,"bid_Price3")</f>
        <v>1.385</v>
      </c>
      <c r="G49" s="37">
        <f>RTD("wdf.rtq",,$E$41,"Bid_Volume3")/10000</f>
        <v>0.17</v>
      </c>
      <c r="H49" s="4">
        <f t="shared" ca="1" si="9"/>
        <v>-8.7356465383561233E-3</v>
      </c>
      <c r="J49" s="21"/>
      <c r="K49" s="21"/>
      <c r="M49" s="5">
        <v>42430</v>
      </c>
      <c r="N49" s="16" t="s">
        <v>1800</v>
      </c>
      <c r="O49" s="16" t="s">
        <v>1801</v>
      </c>
      <c r="P49" s="49">
        <v>0.11550000000000001</v>
      </c>
      <c r="Q49" s="116">
        <f>RTD("wdf.rtq",,N49,"PctChg")</f>
        <v>2.33</v>
      </c>
      <c r="R49" s="21"/>
      <c r="S49" s="21"/>
    </row>
    <row r="50" spans="1:19">
      <c r="A50" s="35" t="s">
        <v>173</v>
      </c>
      <c r="B50" s="36">
        <f>RTD("wdf.rtq",,$A$41,"bid_Price4")</f>
        <v>1.0289999999999999</v>
      </c>
      <c r="C50" s="37">
        <f>RTD("wdf.rtq",,$A$41,"Bid_Volume4")/10000</f>
        <v>0.04</v>
      </c>
      <c r="E50" s="35" t="s">
        <v>173</v>
      </c>
      <c r="F50" s="36">
        <f>RTD("wdf.rtq",,$E$41,"bid_Price4")</f>
        <v>1.3840000000000001</v>
      </c>
      <c r="G50" s="37">
        <f>RTD("wdf.rtq",,$E$41,"Bid_Volume4")/10000</f>
        <v>0.98</v>
      </c>
      <c r="H50" s="4">
        <f t="shared" ca="1" si="9"/>
        <v>-9.2135178320061906E-3</v>
      </c>
      <c r="J50" s="21"/>
      <c r="K50" s="21"/>
      <c r="M50" s="5">
        <v>42430</v>
      </c>
      <c r="N50" s="16" t="s">
        <v>1382</v>
      </c>
      <c r="O50" s="16" t="s">
        <v>1383</v>
      </c>
      <c r="P50" s="49">
        <v>0.42909999999999998</v>
      </c>
      <c r="Q50" s="116">
        <f>RTD("wdf.rtq",,N50,"PctChg")</f>
        <v>-1.7000000000000002</v>
      </c>
      <c r="R50" s="21"/>
      <c r="S50" s="21"/>
    </row>
    <row r="51" spans="1:19">
      <c r="A51" s="38" t="s">
        <v>174</v>
      </c>
      <c r="B51" s="39">
        <f>RTD("wdf.rtq",,$A$41,"bid_Price5")</f>
        <v>1.0249999999999999</v>
      </c>
      <c r="C51" s="40">
        <f>RTD("wdf.rtq",,$A$41,"Bid_Volume5")/10000</f>
        <v>20</v>
      </c>
      <c r="E51" s="38" t="s">
        <v>174</v>
      </c>
      <c r="F51" s="39">
        <f>RTD("wdf.rtq",,$E$41,"bid_Price5")</f>
        <v>1.383</v>
      </c>
      <c r="G51" s="40">
        <f>RTD("wdf.rtq",,$E$41,"Bid_Volume5")/10000</f>
        <v>3.28</v>
      </c>
      <c r="H51" s="4">
        <f t="shared" ca="1" si="9"/>
        <v>-9.6913891256564799E-3</v>
      </c>
      <c r="J51" s="21"/>
      <c r="K51" s="21"/>
      <c r="M51" s="5">
        <v>42430</v>
      </c>
      <c r="N51" s="16" t="s">
        <v>1802</v>
      </c>
      <c r="O51" s="16" t="s">
        <v>1803</v>
      </c>
      <c r="P51" s="49">
        <v>0.17230000000000001</v>
      </c>
      <c r="Q51" s="116">
        <f>RTD("wdf.rtq",,N51,"PctChg")</f>
        <v>1.2100000000000002</v>
      </c>
      <c r="R51" s="21"/>
      <c r="S51" s="21"/>
    </row>
    <row r="52" spans="1:19">
      <c r="A52" s="3" t="s">
        <v>184</v>
      </c>
      <c r="B52" s="47">
        <f>B47</f>
        <v>1.034</v>
      </c>
      <c r="E52" s="3" t="s">
        <v>184</v>
      </c>
      <c r="F52" s="48">
        <f>F47</f>
        <v>1.387</v>
      </c>
      <c r="H52" s="4">
        <f t="shared" ca="1" si="9"/>
        <v>-7.7799039510560997E-3</v>
      </c>
      <c r="M52" s="5">
        <v>42430</v>
      </c>
      <c r="N52" s="16" t="s">
        <v>1384</v>
      </c>
      <c r="O52" s="16" t="s">
        <v>1385</v>
      </c>
      <c r="P52" s="49">
        <v>0.3044</v>
      </c>
      <c r="Q52" s="116">
        <f>RTD("wdf.rtq",,N52,"PctChg")</f>
        <v>-2.2200000000000002</v>
      </c>
      <c r="R52" s="21"/>
      <c r="S52" s="21"/>
    </row>
    <row r="53" spans="1:19">
      <c r="M53" s="5">
        <v>42430</v>
      </c>
      <c r="N53" s="16" t="s">
        <v>1804</v>
      </c>
      <c r="O53" s="16" t="s">
        <v>1805</v>
      </c>
      <c r="P53" s="49">
        <v>0.2631</v>
      </c>
      <c r="Q53" s="116">
        <f>RTD("wdf.rtq",,N53,"PctChg")</f>
        <v>-1.0100000000000002</v>
      </c>
      <c r="R53" s="21"/>
      <c r="S53" s="21"/>
    </row>
    <row r="54" spans="1:19">
      <c r="I54" s="3">
        <v>15</v>
      </c>
      <c r="M54" s="5">
        <v>42430</v>
      </c>
      <c r="N54" s="16" t="s">
        <v>1806</v>
      </c>
      <c r="O54" s="16" t="s">
        <v>1807</v>
      </c>
      <c r="P54" s="49">
        <v>7.3300000000000004E-2</v>
      </c>
      <c r="Q54" s="116">
        <f>RTD("wdf.rtq",,N54,"PctChg")</f>
        <v>0.45000000000000007</v>
      </c>
      <c r="R54" s="21"/>
      <c r="S54" s="21"/>
    </row>
    <row r="55" spans="1:19">
      <c r="M55" s="5">
        <v>42430</v>
      </c>
      <c r="N55" s="16" t="s">
        <v>1386</v>
      </c>
      <c r="O55" s="16" t="s">
        <v>1387</v>
      </c>
      <c r="P55" s="49">
        <v>0.52600000000000002</v>
      </c>
      <c r="Q55" s="116">
        <f>RTD("wdf.rtq",,N55,"PctChg")</f>
        <v>-0.25</v>
      </c>
      <c r="R55" s="21"/>
      <c r="S55" s="21"/>
    </row>
    <row r="56" spans="1:19">
      <c r="M56" s="5">
        <v>42430</v>
      </c>
      <c r="N56" s="16" t="s">
        <v>843</v>
      </c>
      <c r="O56" s="16" t="s">
        <v>844</v>
      </c>
      <c r="P56" s="49">
        <v>0.28050000000000003</v>
      </c>
      <c r="Q56" s="116">
        <f>RTD("wdf.rtq",,N56,"PctChg")</f>
        <v>0.31000000000000005</v>
      </c>
      <c r="R56" s="21"/>
      <c r="S56" s="21"/>
    </row>
    <row r="57" spans="1:19">
      <c r="M57" s="5">
        <v>42430</v>
      </c>
      <c r="N57" s="16" t="s">
        <v>1808</v>
      </c>
      <c r="O57" s="16" t="s">
        <v>1809</v>
      </c>
      <c r="P57" s="49">
        <v>0.1318</v>
      </c>
      <c r="Q57" s="116">
        <f>RTD("wdf.rtq",,N57,"PctChg")</f>
        <v>-0.97</v>
      </c>
      <c r="R57" s="21"/>
      <c r="S57" s="21"/>
    </row>
    <row r="58" spans="1:19">
      <c r="M58" s="5">
        <v>42430</v>
      </c>
      <c r="N58" s="16" t="s">
        <v>551</v>
      </c>
      <c r="O58" s="16" t="s">
        <v>552</v>
      </c>
      <c r="P58" s="49">
        <v>0.29389999999999999</v>
      </c>
      <c r="Q58" s="116">
        <f>RTD("wdf.rtq",,N58,"PctChg")</f>
        <v>0</v>
      </c>
      <c r="R58" s="21"/>
      <c r="S58" s="21"/>
    </row>
    <row r="59" spans="1:19">
      <c r="M59" s="5">
        <v>42430</v>
      </c>
      <c r="N59" s="16" t="s">
        <v>1810</v>
      </c>
      <c r="O59" s="16" t="s">
        <v>1811</v>
      </c>
      <c r="P59" s="49">
        <v>7.9500000000000001E-2</v>
      </c>
      <c r="Q59" s="116">
        <f>RTD("wdf.rtq",,N59,"PctChg")</f>
        <v>0</v>
      </c>
      <c r="R59" s="21"/>
      <c r="S59" s="21"/>
    </row>
    <row r="60" spans="1:19">
      <c r="M60" s="5">
        <v>42430</v>
      </c>
      <c r="N60" s="16" t="s">
        <v>1812</v>
      </c>
      <c r="O60" s="16" t="s">
        <v>1813</v>
      </c>
      <c r="P60" s="49">
        <v>6.7299999999999999E-2</v>
      </c>
      <c r="Q60" s="116">
        <f>RTD("wdf.rtq",,N60,"PctChg")</f>
        <v>0.98</v>
      </c>
      <c r="R60" s="21"/>
      <c r="S60" s="21"/>
    </row>
    <row r="61" spans="1:19">
      <c r="M61" s="5">
        <v>42430</v>
      </c>
      <c r="N61" s="16" t="s">
        <v>1814</v>
      </c>
      <c r="O61" s="16" t="s">
        <v>1815</v>
      </c>
      <c r="P61" s="49">
        <v>0.18160000000000001</v>
      </c>
      <c r="Q61" s="116">
        <f>RTD("wdf.rtq",,N61,"PctChg")</f>
        <v>0</v>
      </c>
      <c r="R61" s="21"/>
      <c r="S61" s="21"/>
    </row>
    <row r="62" spans="1:19">
      <c r="M62" s="5">
        <v>42430</v>
      </c>
      <c r="N62" s="16" t="s">
        <v>1816</v>
      </c>
      <c r="O62" s="16" t="s">
        <v>1817</v>
      </c>
      <c r="P62" s="49">
        <v>0.1118</v>
      </c>
      <c r="Q62" s="116">
        <f>RTD("wdf.rtq",,N62,"PctChg")</f>
        <v>1.23</v>
      </c>
      <c r="R62" s="21"/>
      <c r="S62" s="21"/>
    </row>
    <row r="63" spans="1:19">
      <c r="M63" s="5">
        <v>42430</v>
      </c>
      <c r="N63" s="16" t="s">
        <v>1818</v>
      </c>
      <c r="O63" s="16" t="s">
        <v>1819</v>
      </c>
      <c r="P63" s="49">
        <v>0.15110000000000001</v>
      </c>
      <c r="Q63" s="116">
        <f>RTD("wdf.rtq",,N63,"PctChg")</f>
        <v>3.45</v>
      </c>
      <c r="R63" s="21"/>
      <c r="S63" s="21"/>
    </row>
    <row r="64" spans="1:19">
      <c r="M64" s="5">
        <v>42430</v>
      </c>
      <c r="N64" s="16" t="s">
        <v>1820</v>
      </c>
      <c r="O64" s="16" t="s">
        <v>1821</v>
      </c>
      <c r="P64" s="49">
        <v>0.153</v>
      </c>
      <c r="Q64" s="116">
        <f>RTD("wdf.rtq",,N64,"PctChg")</f>
        <v>0.15</v>
      </c>
      <c r="R64" s="21"/>
      <c r="S64" s="21"/>
    </row>
    <row r="65" spans="13:19">
      <c r="M65" s="5">
        <v>42430</v>
      </c>
      <c r="N65" s="16" t="s">
        <v>483</v>
      </c>
      <c r="O65" s="16" t="s">
        <v>484</v>
      </c>
      <c r="P65" s="49">
        <v>0.1077</v>
      </c>
      <c r="Q65" s="116">
        <f>RTD("wdf.rtq",,N65,"PctChg")</f>
        <v>0.35000000000000003</v>
      </c>
      <c r="R65" s="21"/>
      <c r="S65" s="21"/>
    </row>
    <row r="66" spans="13:19">
      <c r="M66" s="5">
        <v>42430</v>
      </c>
      <c r="N66" s="16" t="s">
        <v>849</v>
      </c>
      <c r="O66" s="16" t="s">
        <v>850</v>
      </c>
      <c r="P66" s="49">
        <v>0.10059999999999999</v>
      </c>
      <c r="Q66" s="116">
        <f>RTD("wdf.rtq",,N66,"PctChg")</f>
        <v>-0.71000000000000008</v>
      </c>
      <c r="R66" s="21"/>
      <c r="S66" s="21"/>
    </row>
    <row r="67" spans="13:19">
      <c r="M67" s="5">
        <v>42430</v>
      </c>
      <c r="N67" s="16" t="s">
        <v>1388</v>
      </c>
      <c r="O67" s="16" t="s">
        <v>1389</v>
      </c>
      <c r="P67" s="49">
        <v>0.50860000000000005</v>
      </c>
      <c r="Q67" s="116">
        <f>RTD("wdf.rtq",,N67,"PctChg")</f>
        <v>0</v>
      </c>
      <c r="R67" s="21"/>
      <c r="S67" s="21"/>
    </row>
    <row r="68" spans="13:19">
      <c r="M68" s="5">
        <v>42430</v>
      </c>
      <c r="N68" s="16" t="s">
        <v>1822</v>
      </c>
      <c r="O68" s="16" t="s">
        <v>1823</v>
      </c>
      <c r="P68" s="49">
        <v>0.1007</v>
      </c>
      <c r="Q68" s="116">
        <f>RTD("wdf.rtq",,N68,"PctChg")</f>
        <v>0.37</v>
      </c>
      <c r="R68" s="21"/>
      <c r="S68" s="21"/>
    </row>
    <row r="69" spans="13:19">
      <c r="M69" s="5">
        <v>42430</v>
      </c>
      <c r="N69" s="16" t="s">
        <v>1390</v>
      </c>
      <c r="O69" s="16" t="s">
        <v>1391</v>
      </c>
      <c r="P69" s="49">
        <v>0.33360000000000001</v>
      </c>
      <c r="Q69" s="116">
        <f>RTD("wdf.rtq",,N69,"PctChg")</f>
        <v>-0.70000000000000007</v>
      </c>
      <c r="R69" s="21"/>
      <c r="S69" s="21"/>
    </row>
    <row r="70" spans="13:19">
      <c r="M70" s="5">
        <v>42430</v>
      </c>
      <c r="N70" s="16" t="s">
        <v>998</v>
      </c>
      <c r="O70" s="16" t="s">
        <v>999</v>
      </c>
      <c r="P70" s="49">
        <v>0.1086</v>
      </c>
      <c r="Q70" s="116">
        <f>RTD("wdf.rtq",,N70,"PctChg")</f>
        <v>0</v>
      </c>
      <c r="R70" s="21"/>
      <c r="S70" s="21"/>
    </row>
    <row r="71" spans="13:19">
      <c r="M71" s="5">
        <v>42430</v>
      </c>
      <c r="N71" s="16" t="s">
        <v>1824</v>
      </c>
      <c r="O71" s="16" t="s">
        <v>1825</v>
      </c>
      <c r="P71" s="49">
        <v>0.13669999999999999</v>
      </c>
      <c r="Q71" s="116">
        <f>RTD("wdf.rtq",,N71,"PctChg")</f>
        <v>2.58</v>
      </c>
      <c r="R71" s="21"/>
      <c r="S71" s="21"/>
    </row>
    <row r="72" spans="13:19">
      <c r="M72" s="5">
        <v>42430</v>
      </c>
      <c r="N72" s="16" t="s">
        <v>1826</v>
      </c>
      <c r="O72" s="16" t="s">
        <v>1827</v>
      </c>
      <c r="P72" s="49">
        <v>0.1983</v>
      </c>
      <c r="Q72" s="116">
        <f>RTD("wdf.rtq",,N72,"PctChg")</f>
        <v>0</v>
      </c>
      <c r="R72" s="21"/>
      <c r="S72" s="21"/>
    </row>
    <row r="73" spans="13:19">
      <c r="M73" s="5">
        <v>42430</v>
      </c>
      <c r="N73" s="16" t="s">
        <v>1828</v>
      </c>
      <c r="O73" s="16" t="s">
        <v>1829</v>
      </c>
      <c r="P73" s="49">
        <v>9.2200000000000004E-2</v>
      </c>
      <c r="Q73" s="116">
        <f>RTD("wdf.rtq",,N73,"PctChg")</f>
        <v>-1.36</v>
      </c>
      <c r="R73" s="21"/>
      <c r="S73" s="21"/>
    </row>
    <row r="74" spans="13:19">
      <c r="M74" s="5">
        <v>42430</v>
      </c>
      <c r="N74" s="16" t="s">
        <v>1830</v>
      </c>
      <c r="O74" s="16" t="s">
        <v>1831</v>
      </c>
      <c r="P74" s="49">
        <v>8.2600000000000007E-2</v>
      </c>
      <c r="Q74" s="116">
        <f>RTD("wdf.rtq",,N74,"PctChg")</f>
        <v>0.22</v>
      </c>
      <c r="R74" s="21"/>
      <c r="S74" s="21"/>
    </row>
    <row r="75" spans="13:19">
      <c r="M75" s="5">
        <v>42430</v>
      </c>
      <c r="N75" s="16" t="s">
        <v>1832</v>
      </c>
      <c r="O75" s="16" t="s">
        <v>1833</v>
      </c>
      <c r="P75" s="49">
        <v>0.1111</v>
      </c>
      <c r="Q75" s="116">
        <f>RTD("wdf.rtq",,N75,"PctChg")</f>
        <v>-0.89</v>
      </c>
      <c r="R75" s="21"/>
      <c r="S75" s="21"/>
    </row>
    <row r="76" spans="13:19">
      <c r="M76" s="5">
        <v>42430</v>
      </c>
      <c r="N76" s="16" t="s">
        <v>1834</v>
      </c>
      <c r="O76" s="16" t="s">
        <v>1835</v>
      </c>
      <c r="P76" s="49">
        <v>0.1226</v>
      </c>
      <c r="Q76" s="116">
        <f>RTD("wdf.rtq",,N76,"PctChg")</f>
        <v>-0.38</v>
      </c>
      <c r="R76" s="21"/>
      <c r="S76" s="21"/>
    </row>
    <row r="77" spans="13:19">
      <c r="M77" s="5">
        <v>42430</v>
      </c>
      <c r="N77" s="16" t="s">
        <v>1000</v>
      </c>
      <c r="O77" s="16" t="s">
        <v>1001</v>
      </c>
      <c r="P77" s="49">
        <v>0.38069999999999998</v>
      </c>
      <c r="Q77" s="116">
        <f>RTD("wdf.rtq",,N77,"PctChg")</f>
        <v>-0.39</v>
      </c>
      <c r="R77" s="21"/>
      <c r="S77" s="21"/>
    </row>
    <row r="78" spans="13:19">
      <c r="M78" s="5">
        <v>42430</v>
      </c>
      <c r="N78" s="16" t="s">
        <v>1836</v>
      </c>
      <c r="O78" s="16" t="s">
        <v>1837</v>
      </c>
      <c r="P78" s="49">
        <v>0.1095</v>
      </c>
      <c r="Q78" s="116">
        <f>RTD("wdf.rtq",,N78,"PctChg")</f>
        <v>4.4799999999999995</v>
      </c>
      <c r="R78" s="21"/>
      <c r="S78" s="21"/>
    </row>
    <row r="79" spans="13:19">
      <c r="M79" s="5">
        <v>42430</v>
      </c>
      <c r="N79" s="16" t="s">
        <v>1838</v>
      </c>
      <c r="O79" s="16" t="s">
        <v>1839</v>
      </c>
      <c r="P79" s="49">
        <v>0.16669999999999999</v>
      </c>
      <c r="Q79" s="116">
        <f>RTD("wdf.rtq",,N79,"PctChg")</f>
        <v>2.2000000000000002</v>
      </c>
      <c r="R79" s="21"/>
      <c r="S79" s="21"/>
    </row>
    <row r="80" spans="13:19">
      <c r="M80" s="5">
        <v>42430</v>
      </c>
      <c r="N80" s="16" t="s">
        <v>851</v>
      </c>
      <c r="O80" s="16" t="s">
        <v>852</v>
      </c>
      <c r="P80" s="49">
        <v>0.2954</v>
      </c>
      <c r="Q80" s="116">
        <f>RTD("wdf.rtq",,N80,"PctChg")</f>
        <v>-0.44</v>
      </c>
      <c r="R80" s="21"/>
      <c r="S80" s="21"/>
    </row>
    <row r="81" spans="13:19">
      <c r="M81" s="5">
        <v>42430</v>
      </c>
      <c r="N81" s="16" t="s">
        <v>1840</v>
      </c>
      <c r="O81" s="16" t="s">
        <v>1841</v>
      </c>
      <c r="P81" s="49">
        <v>0.10780000000000001</v>
      </c>
      <c r="Q81" s="116">
        <f>RTD("wdf.rtq",,N81,"PctChg")</f>
        <v>0</v>
      </c>
      <c r="R81" s="21"/>
      <c r="S81" s="21"/>
    </row>
    <row r="82" spans="13:19">
      <c r="M82" s="5">
        <v>42430</v>
      </c>
      <c r="N82" s="16" t="s">
        <v>853</v>
      </c>
      <c r="O82" s="16" t="s">
        <v>854</v>
      </c>
      <c r="P82" s="49">
        <v>0.19389999999999999</v>
      </c>
      <c r="Q82" s="116">
        <f>RTD("wdf.rtq",,N82,"PctChg")</f>
        <v>-0.22999999999999998</v>
      </c>
      <c r="R82" s="21"/>
      <c r="S82" s="21"/>
    </row>
    <row r="83" spans="13:19">
      <c r="M83" s="5">
        <v>42430</v>
      </c>
      <c r="N83" s="16" t="s">
        <v>1842</v>
      </c>
      <c r="O83" s="16" t="s">
        <v>1843</v>
      </c>
      <c r="P83" s="49">
        <v>0.14649999999999999</v>
      </c>
      <c r="Q83" s="116">
        <f>RTD("wdf.rtq",,N83,"PctChg")</f>
        <v>-0.25</v>
      </c>
      <c r="R83" s="21"/>
      <c r="S83" s="21"/>
    </row>
    <row r="84" spans="13:19">
      <c r="M84" s="5">
        <v>42430</v>
      </c>
      <c r="N84" s="16" t="s">
        <v>1844</v>
      </c>
      <c r="O84" s="16" t="s">
        <v>1845</v>
      </c>
      <c r="P84" s="49">
        <v>0.1472</v>
      </c>
      <c r="Q84" s="116">
        <f>RTD("wdf.rtq",,N84,"PctChg")</f>
        <v>4.9000000000000004</v>
      </c>
      <c r="R84" s="21"/>
      <c r="S84" s="21"/>
    </row>
    <row r="85" spans="13:19">
      <c r="M85" s="5">
        <v>42430</v>
      </c>
      <c r="N85" s="16" t="s">
        <v>855</v>
      </c>
      <c r="O85" s="16" t="s">
        <v>856</v>
      </c>
      <c r="P85" s="49">
        <v>7.0499999999999993E-2</v>
      </c>
      <c r="Q85" s="116">
        <f>RTD("wdf.rtq",,N85,"PctChg")</f>
        <v>1.1000000000000001</v>
      </c>
      <c r="R85" s="21"/>
      <c r="S85" s="21"/>
    </row>
    <row r="86" spans="13:19">
      <c r="M86" s="5">
        <v>42430</v>
      </c>
      <c r="N86" s="16" t="s">
        <v>1392</v>
      </c>
      <c r="O86" s="16" t="s">
        <v>1393</v>
      </c>
      <c r="P86" s="49">
        <v>0.2157</v>
      </c>
      <c r="Q86" s="116">
        <f>RTD("wdf.rtq",,N86,"PctChg")</f>
        <v>0</v>
      </c>
      <c r="R86" s="21"/>
      <c r="S86" s="21"/>
    </row>
    <row r="87" spans="13:19">
      <c r="M87" s="5">
        <v>42430</v>
      </c>
      <c r="N87" s="16" t="s">
        <v>1846</v>
      </c>
      <c r="O87" s="16" t="s">
        <v>1847</v>
      </c>
      <c r="P87" s="49">
        <v>0.1096</v>
      </c>
      <c r="Q87" s="116">
        <f>RTD("wdf.rtq",,N87,"PctChg")</f>
        <v>0.42000000000000004</v>
      </c>
      <c r="R87" s="21"/>
      <c r="S87" s="21"/>
    </row>
    <row r="88" spans="13:19">
      <c r="M88" s="5">
        <v>42430</v>
      </c>
      <c r="N88" s="16" t="s">
        <v>1848</v>
      </c>
      <c r="O88" s="16" t="s">
        <v>1849</v>
      </c>
      <c r="P88" s="49">
        <v>0.1128</v>
      </c>
      <c r="Q88" s="116">
        <f>RTD("wdf.rtq",,N88,"PctChg")</f>
        <v>-0.67</v>
      </c>
      <c r="R88" s="21"/>
      <c r="S88" s="21"/>
    </row>
    <row r="89" spans="13:19">
      <c r="M89" s="5">
        <v>42430</v>
      </c>
      <c r="N89" s="16" t="s">
        <v>1850</v>
      </c>
      <c r="O89" s="16" t="s">
        <v>1851</v>
      </c>
      <c r="P89" s="49">
        <v>0.1278</v>
      </c>
      <c r="Q89" s="116">
        <f>RTD("wdf.rtq",,N89,"PctChg")</f>
        <v>0.54</v>
      </c>
      <c r="R89" s="21"/>
      <c r="S89" s="21"/>
    </row>
    <row r="90" spans="13:19">
      <c r="M90" s="5">
        <v>42430</v>
      </c>
      <c r="N90" s="16" t="s">
        <v>1852</v>
      </c>
      <c r="O90" s="16" t="s">
        <v>1853</v>
      </c>
      <c r="P90" s="49">
        <v>7.6899999999999996E-2</v>
      </c>
      <c r="Q90" s="116">
        <f>RTD("wdf.rtq",,N90,"PctChg")</f>
        <v>2.8200000000000003</v>
      </c>
      <c r="R90" s="21"/>
      <c r="S90" s="21"/>
    </row>
    <row r="91" spans="13:19">
      <c r="M91" s="5">
        <v>42430</v>
      </c>
      <c r="N91" s="16" t="s">
        <v>1394</v>
      </c>
      <c r="O91" s="16" t="s">
        <v>1395</v>
      </c>
      <c r="P91" s="49">
        <v>0.34820000000000001</v>
      </c>
      <c r="Q91" s="116">
        <f>RTD("wdf.rtq",,N91,"PctChg")</f>
        <v>0.04</v>
      </c>
      <c r="R91" s="21"/>
      <c r="S91" s="21"/>
    </row>
    <row r="92" spans="13:19">
      <c r="M92" s="5">
        <v>42430</v>
      </c>
      <c r="N92" s="16" t="s">
        <v>1396</v>
      </c>
      <c r="O92" s="16" t="s">
        <v>1397</v>
      </c>
      <c r="P92" s="49">
        <v>0.62519999999999998</v>
      </c>
      <c r="Q92" s="116">
        <f>RTD("wdf.rtq",,N92,"PctChg")</f>
        <v>0</v>
      </c>
      <c r="R92" s="21"/>
      <c r="S92" s="21"/>
    </row>
    <row r="93" spans="13:19">
      <c r="M93" s="5">
        <v>42430</v>
      </c>
      <c r="N93" s="16" t="s">
        <v>1854</v>
      </c>
      <c r="O93" s="16" t="s">
        <v>1855</v>
      </c>
      <c r="P93" s="49">
        <v>0.20039999999999999</v>
      </c>
      <c r="Q93" s="116">
        <f>RTD("wdf.rtq",,N93,"PctChg")</f>
        <v>0.78</v>
      </c>
      <c r="R93" s="21"/>
      <c r="S93" s="21"/>
    </row>
    <row r="94" spans="13:19">
      <c r="M94" s="5">
        <v>42430</v>
      </c>
      <c r="N94" s="16" t="s">
        <v>1398</v>
      </c>
      <c r="O94" s="16" t="s">
        <v>1399</v>
      </c>
      <c r="P94" s="49">
        <v>0.27310000000000001</v>
      </c>
      <c r="Q94" s="116">
        <f>RTD("wdf.rtq",,N94,"PctChg")</f>
        <v>0</v>
      </c>
      <c r="R94" s="21"/>
      <c r="S94" s="21"/>
    </row>
    <row r="95" spans="13:19">
      <c r="M95" s="5">
        <v>42430</v>
      </c>
      <c r="N95" s="16" t="s">
        <v>1400</v>
      </c>
      <c r="O95" s="16" t="s">
        <v>1401</v>
      </c>
      <c r="P95" s="49">
        <v>0.34229999999999999</v>
      </c>
      <c r="Q95" s="116">
        <f>RTD("wdf.rtq",,N95,"PctChg")</f>
        <v>0</v>
      </c>
      <c r="R95" s="21"/>
      <c r="S95" s="21"/>
    </row>
    <row r="96" spans="13:19">
      <c r="M96" s="5">
        <v>42430</v>
      </c>
      <c r="N96" s="16" t="s">
        <v>1856</v>
      </c>
      <c r="O96" s="16" t="s">
        <v>1857</v>
      </c>
      <c r="P96" s="49">
        <v>0.11849999999999999</v>
      </c>
      <c r="Q96" s="116">
        <f>RTD("wdf.rtq",,N96,"PctChg")</f>
        <v>0.37</v>
      </c>
      <c r="R96" s="21"/>
      <c r="S96" s="21"/>
    </row>
    <row r="97" spans="13:19">
      <c r="M97" s="5">
        <v>42430</v>
      </c>
      <c r="N97" s="16" t="s">
        <v>1402</v>
      </c>
      <c r="O97" s="16" t="s">
        <v>1403</v>
      </c>
      <c r="P97" s="49">
        <v>1.9258999999999999</v>
      </c>
      <c r="Q97" s="116">
        <f>RTD("wdf.rtq",,N97,"PctChg")</f>
        <v>0</v>
      </c>
      <c r="R97" s="21"/>
      <c r="S97" s="21"/>
    </row>
    <row r="98" spans="13:19">
      <c r="M98" s="5">
        <v>42430</v>
      </c>
      <c r="N98" s="16" t="s">
        <v>1858</v>
      </c>
      <c r="O98" s="16" t="s">
        <v>1859</v>
      </c>
      <c r="P98" s="49">
        <v>0.10100000000000001</v>
      </c>
      <c r="Q98" s="116">
        <f>RTD("wdf.rtq",,N98,"PctChg")</f>
        <v>10.08</v>
      </c>
      <c r="R98" s="21"/>
      <c r="S98" s="21"/>
    </row>
    <row r="99" spans="13:19">
      <c r="M99" s="5">
        <v>42430</v>
      </c>
      <c r="N99" s="16" t="s">
        <v>1860</v>
      </c>
      <c r="O99" s="16" t="s">
        <v>1861</v>
      </c>
      <c r="P99" s="49">
        <v>0.23400000000000001</v>
      </c>
      <c r="Q99" s="116">
        <f>RTD("wdf.rtq",,N99,"PctChg")</f>
        <v>-4</v>
      </c>
      <c r="R99" s="21"/>
      <c r="S99" s="21"/>
    </row>
    <row r="100" spans="13:19">
      <c r="M100" s="5">
        <v>42430</v>
      </c>
      <c r="N100" s="16" t="s">
        <v>1862</v>
      </c>
      <c r="O100" s="16" t="s">
        <v>1863</v>
      </c>
      <c r="P100" s="49">
        <v>0.21659999999999999</v>
      </c>
      <c r="Q100" s="116">
        <f>RTD("wdf.rtq",,N100,"PctChg")</f>
        <v>-0.73</v>
      </c>
      <c r="R100" s="21"/>
      <c r="S100" s="21"/>
    </row>
    <row r="101" spans="13:19">
      <c r="M101" s="5">
        <v>42430</v>
      </c>
      <c r="N101" s="16" t="s">
        <v>1864</v>
      </c>
      <c r="O101" s="16" t="s">
        <v>1865</v>
      </c>
      <c r="P101" s="49">
        <v>0.124</v>
      </c>
      <c r="Q101" s="116">
        <f>RTD("wdf.rtq",,N101,"PctChg")</f>
        <v>-1.8800000000000001</v>
      </c>
      <c r="R101" s="21"/>
      <c r="S101" s="21"/>
    </row>
    <row r="102" spans="13:19">
      <c r="M102" s="5">
        <v>42430</v>
      </c>
      <c r="N102" s="16" t="s">
        <v>1866</v>
      </c>
      <c r="O102" s="16" t="s">
        <v>1867</v>
      </c>
      <c r="P102" s="49">
        <v>0.16869999999999999</v>
      </c>
      <c r="Q102" s="116">
        <f>RTD("wdf.rtq",,N102,"PctChg")</f>
        <v>2.2399999999999998</v>
      </c>
      <c r="R102" s="21"/>
      <c r="S102" s="21"/>
    </row>
    <row r="103" spans="13:19">
      <c r="M103" s="5">
        <v>42430</v>
      </c>
      <c r="N103" s="16" t="s">
        <v>1638</v>
      </c>
      <c r="O103" s="16" t="s">
        <v>1639</v>
      </c>
      <c r="P103" s="49">
        <v>0.11600000000000001</v>
      </c>
      <c r="Q103" s="116">
        <f>RTD("wdf.rtq",,N103,"PctChg")</f>
        <v>0.34</v>
      </c>
      <c r="R103" s="21"/>
      <c r="S103" s="21"/>
    </row>
    <row r="104" spans="13:19">
      <c r="M104" s="5">
        <v>42430</v>
      </c>
      <c r="N104" s="16" t="s">
        <v>1868</v>
      </c>
      <c r="O104" s="16" t="s">
        <v>1869</v>
      </c>
      <c r="P104" s="49">
        <v>0.22120000000000001</v>
      </c>
      <c r="Q104" s="116">
        <f>RTD("wdf.rtq",,N104,"PctChg")</f>
        <v>-1.27</v>
      </c>
      <c r="R104" s="21"/>
      <c r="S104" s="21"/>
    </row>
    <row r="105" spans="13:19">
      <c r="M105" s="5">
        <v>42430</v>
      </c>
      <c r="N105" s="16" t="s">
        <v>1870</v>
      </c>
      <c r="O105" s="16" t="s">
        <v>1871</v>
      </c>
      <c r="P105" s="49">
        <v>0.10009999999999999</v>
      </c>
      <c r="Q105" s="116">
        <f>RTD("wdf.rtq",,N105,"PctChg")</f>
        <v>-0.39</v>
      </c>
      <c r="R105" s="21"/>
      <c r="S105" s="21"/>
    </row>
    <row r="106" spans="13:19">
      <c r="M106" s="5">
        <v>42430</v>
      </c>
      <c r="N106" s="16" t="s">
        <v>1872</v>
      </c>
      <c r="O106" s="16" t="s">
        <v>1873</v>
      </c>
      <c r="P106" s="49">
        <v>0.1109</v>
      </c>
      <c r="Q106" s="116">
        <f>RTD("wdf.rtq",,N106,"PctChg")</f>
        <v>-0.64</v>
      </c>
      <c r="R106" s="21"/>
      <c r="S106" s="21"/>
    </row>
    <row r="107" spans="13:19">
      <c r="M107" s="5">
        <v>42430</v>
      </c>
      <c r="N107" s="16" t="s">
        <v>1874</v>
      </c>
      <c r="O107" s="16" t="s">
        <v>1875</v>
      </c>
      <c r="P107" s="49">
        <v>0.1249</v>
      </c>
      <c r="Q107" s="116">
        <f>RTD("wdf.rtq",,N107,"PctChg")</f>
        <v>0.55000000000000004</v>
      </c>
      <c r="R107" s="21"/>
      <c r="S107" s="21"/>
    </row>
    <row r="108" spans="13:19">
      <c r="M108" s="5">
        <v>42430</v>
      </c>
      <c r="N108" s="16" t="s">
        <v>1160</v>
      </c>
      <c r="O108" s="16" t="s">
        <v>1161</v>
      </c>
      <c r="P108" s="49">
        <v>0.29620000000000002</v>
      </c>
      <c r="Q108" s="116">
        <f>RTD("wdf.rtq",,N108,"PctChg")</f>
        <v>-1.04</v>
      </c>
      <c r="R108" s="21"/>
      <c r="S108" s="21"/>
    </row>
    <row r="109" spans="13:19">
      <c r="M109" s="5">
        <v>42430</v>
      </c>
      <c r="N109" s="16" t="s">
        <v>1876</v>
      </c>
      <c r="O109" s="16" t="s">
        <v>1877</v>
      </c>
      <c r="P109" s="49">
        <v>0.14019999999999999</v>
      </c>
      <c r="Q109" s="116">
        <f>RTD("wdf.rtq",,N109,"PctChg")</f>
        <v>0.05</v>
      </c>
      <c r="R109" s="21"/>
      <c r="S109" s="21"/>
    </row>
    <row r="110" spans="13:19">
      <c r="M110" s="5">
        <v>42430</v>
      </c>
      <c r="N110" s="16" t="s">
        <v>1878</v>
      </c>
      <c r="O110" s="16" t="s">
        <v>1879</v>
      </c>
      <c r="P110" s="49">
        <v>0.18609999999999999</v>
      </c>
      <c r="Q110" s="116">
        <f>RTD("wdf.rtq",,N110,"PctChg")</f>
        <v>-1.5000000000000002</v>
      </c>
      <c r="R110" s="21"/>
      <c r="S110" s="21"/>
    </row>
    <row r="111" spans="13:19">
      <c r="M111" s="5">
        <v>42430</v>
      </c>
      <c r="N111" s="16" t="s">
        <v>1880</v>
      </c>
      <c r="O111" s="16" t="s">
        <v>1881</v>
      </c>
      <c r="P111" s="49">
        <v>7.1599999999999997E-2</v>
      </c>
      <c r="Q111" s="116">
        <f>RTD("wdf.rtq",,N111,"PctChg")</f>
        <v>0</v>
      </c>
      <c r="R111" s="21"/>
      <c r="S111" s="21"/>
    </row>
    <row r="112" spans="13:19">
      <c r="M112" s="5">
        <v>42430</v>
      </c>
      <c r="N112" s="16" t="s">
        <v>1882</v>
      </c>
      <c r="O112" s="16" t="s">
        <v>1883</v>
      </c>
      <c r="P112" s="49">
        <v>0.1739</v>
      </c>
      <c r="Q112" s="116">
        <f>RTD("wdf.rtq",,N112,"PctChg")</f>
        <v>0.33</v>
      </c>
      <c r="R112" s="21"/>
      <c r="S112" s="21"/>
    </row>
    <row r="113" spans="13:19">
      <c r="M113" s="5">
        <v>42430</v>
      </c>
      <c r="N113" s="16" t="s">
        <v>1404</v>
      </c>
      <c r="O113" s="16" t="s">
        <v>1405</v>
      </c>
      <c r="P113" s="49">
        <v>0.2964</v>
      </c>
      <c r="Q113" s="116">
        <f>RTD("wdf.rtq",,N113,"PctChg")</f>
        <v>4.0100000000000007</v>
      </c>
      <c r="R113" s="21"/>
      <c r="S113" s="21"/>
    </row>
    <row r="114" spans="13:19">
      <c r="M114" s="5">
        <v>42430</v>
      </c>
      <c r="N114" s="16" t="s">
        <v>1162</v>
      </c>
      <c r="O114" s="16" t="s">
        <v>1163</v>
      </c>
      <c r="P114" s="49">
        <v>0.188</v>
      </c>
      <c r="Q114" s="116">
        <f>RTD("wdf.rtq",,N114,"PctChg")</f>
        <v>-1.35</v>
      </c>
      <c r="R114" s="21"/>
      <c r="S114" s="21"/>
    </row>
    <row r="115" spans="13:19">
      <c r="M115" s="5">
        <v>42430</v>
      </c>
      <c r="N115" s="16" t="s">
        <v>1884</v>
      </c>
      <c r="O115" s="16" t="s">
        <v>1885</v>
      </c>
      <c r="P115" s="49">
        <v>0.3095</v>
      </c>
      <c r="Q115" s="116">
        <f>RTD("wdf.rtq",,N115,"PctChg")</f>
        <v>-1.23</v>
      </c>
      <c r="R115" s="21"/>
      <c r="S115" s="21"/>
    </row>
    <row r="116" spans="13:19">
      <c r="M116" s="5">
        <v>42430</v>
      </c>
      <c r="N116" s="16" t="s">
        <v>1406</v>
      </c>
      <c r="O116" s="16" t="s">
        <v>1407</v>
      </c>
      <c r="P116" s="49">
        <v>1.2249000000000001</v>
      </c>
      <c r="Q116" s="116">
        <f>RTD("wdf.rtq",,N116,"PctChg")</f>
        <v>-0.41000000000000003</v>
      </c>
      <c r="R116" s="21"/>
      <c r="S116" s="21"/>
    </row>
    <row r="117" spans="13:19">
      <c r="M117" s="5">
        <v>42430</v>
      </c>
      <c r="N117" s="16" t="s">
        <v>1886</v>
      </c>
      <c r="O117" s="16" t="s">
        <v>1887</v>
      </c>
      <c r="P117" s="49">
        <v>9.4899999999999998E-2</v>
      </c>
      <c r="Q117" s="116">
        <f>RTD("wdf.rtq",,N117,"PctChg")</f>
        <v>-0.25</v>
      </c>
    </row>
    <row r="118" spans="13:19">
      <c r="M118" s="5">
        <v>42430</v>
      </c>
      <c r="N118" s="16" t="s">
        <v>1640</v>
      </c>
      <c r="O118" s="16" t="s">
        <v>1641</v>
      </c>
      <c r="P118" s="49">
        <v>3.73E-2</v>
      </c>
      <c r="Q118" s="116">
        <f>RTD("wdf.rtq",,N118,"PctChg")</f>
        <v>1.2</v>
      </c>
    </row>
    <row r="119" spans="13:19">
      <c r="M119" s="5">
        <v>42430</v>
      </c>
      <c r="N119" s="16" t="s">
        <v>857</v>
      </c>
      <c r="O119" s="16" t="s">
        <v>858</v>
      </c>
      <c r="P119" s="49">
        <v>0.37969999999999998</v>
      </c>
      <c r="Q119" s="116">
        <f>RTD("wdf.rtq",,N119,"PctChg")</f>
        <v>-1.2</v>
      </c>
    </row>
    <row r="120" spans="13:19">
      <c r="M120" s="5">
        <v>42430</v>
      </c>
      <c r="N120" s="16" t="s">
        <v>859</v>
      </c>
      <c r="O120" s="16" t="s">
        <v>860</v>
      </c>
      <c r="P120" s="49">
        <v>0.17399999999999999</v>
      </c>
      <c r="Q120" s="116">
        <f>RTD("wdf.rtq",,N120,"PctChg")</f>
        <v>0</v>
      </c>
    </row>
    <row r="121" spans="13:19">
      <c r="M121" s="5">
        <v>42430</v>
      </c>
      <c r="N121" s="16" t="s">
        <v>1888</v>
      </c>
      <c r="O121" s="16" t="s">
        <v>1889</v>
      </c>
      <c r="P121" s="49">
        <v>8.3099999999999993E-2</v>
      </c>
      <c r="Q121" s="116">
        <f>RTD("wdf.rtq",,N121,"PctChg")</f>
        <v>-0.13</v>
      </c>
    </row>
    <row r="122" spans="13:19">
      <c r="M122" s="5">
        <v>42430</v>
      </c>
      <c r="N122" s="16" t="s">
        <v>1890</v>
      </c>
      <c r="O122" s="16" t="s">
        <v>1891</v>
      </c>
      <c r="P122" s="49">
        <v>0.14349999999999999</v>
      </c>
      <c r="Q122" s="116">
        <f>RTD("wdf.rtq",,N122,"PctChg")</f>
        <v>-2.56</v>
      </c>
    </row>
    <row r="123" spans="13:19">
      <c r="M123" s="5">
        <v>42430</v>
      </c>
      <c r="N123" s="16" t="s">
        <v>1642</v>
      </c>
      <c r="O123" s="16" t="s">
        <v>1643</v>
      </c>
      <c r="P123" s="49">
        <v>0.1074</v>
      </c>
      <c r="Q123" s="116">
        <f>RTD("wdf.rtq",,N123,"PctChg")</f>
        <v>0.59</v>
      </c>
    </row>
    <row r="124" spans="13:19">
      <c r="M124" s="5">
        <v>42430</v>
      </c>
      <c r="N124" s="16" t="s">
        <v>1892</v>
      </c>
      <c r="O124" s="16" t="s">
        <v>1893</v>
      </c>
      <c r="P124" s="49">
        <v>0.105</v>
      </c>
      <c r="Q124" s="116">
        <f>RTD("wdf.rtq",,N124,"PctChg")</f>
        <v>0.3</v>
      </c>
    </row>
    <row r="125" spans="13:19">
      <c r="M125" s="5">
        <v>42430</v>
      </c>
      <c r="N125" s="16" t="s">
        <v>408</v>
      </c>
      <c r="O125" s="16" t="s">
        <v>409</v>
      </c>
      <c r="P125" s="49">
        <v>0.30099999999999999</v>
      </c>
      <c r="Q125" s="116">
        <f>RTD("wdf.rtq",,N125,"PctChg")</f>
        <v>1.9</v>
      </c>
    </row>
    <row r="126" spans="13:19">
      <c r="M126" s="5">
        <v>42430</v>
      </c>
      <c r="N126" s="16" t="s">
        <v>1894</v>
      </c>
      <c r="O126" s="16" t="s">
        <v>1895</v>
      </c>
      <c r="P126" s="49">
        <v>8.2400000000000001E-2</v>
      </c>
      <c r="Q126" s="116">
        <f>RTD("wdf.rtq",,N126,"PctChg")</f>
        <v>-0.49</v>
      </c>
    </row>
    <row r="127" spans="13:19">
      <c r="M127" s="5">
        <v>42430</v>
      </c>
      <c r="N127" s="16" t="s">
        <v>1896</v>
      </c>
      <c r="O127" s="16" t="s">
        <v>1897</v>
      </c>
      <c r="P127" s="49">
        <v>0.52910000000000001</v>
      </c>
      <c r="Q127" s="116">
        <f>RTD("wdf.rtq",,N127,"PctChg")</f>
        <v>1.9800000000000002</v>
      </c>
    </row>
    <row r="128" spans="13:19">
      <c r="M128" s="5">
        <v>42430</v>
      </c>
      <c r="N128" s="16" t="s">
        <v>1164</v>
      </c>
      <c r="O128" s="16" t="s">
        <v>1165</v>
      </c>
      <c r="P128" s="49">
        <v>0.25519999999999998</v>
      </c>
      <c r="Q128" s="116">
        <f>RTD("wdf.rtq",,N128,"PctChg")</f>
        <v>1.08</v>
      </c>
    </row>
    <row r="129" spans="13:17">
      <c r="M129" s="5">
        <v>42430</v>
      </c>
      <c r="N129" s="16" t="s">
        <v>1898</v>
      </c>
      <c r="O129" s="16" t="s">
        <v>1899</v>
      </c>
      <c r="P129" s="49">
        <v>0.13389999999999999</v>
      </c>
      <c r="Q129" s="116">
        <f>RTD("wdf.rtq",,N129,"PctChg")</f>
        <v>-1.02</v>
      </c>
    </row>
    <row r="130" spans="13:17">
      <c r="M130" s="5">
        <v>42430</v>
      </c>
      <c r="N130" s="16" t="s">
        <v>861</v>
      </c>
      <c r="O130" s="16" t="s">
        <v>862</v>
      </c>
      <c r="P130" s="49">
        <v>0.16650000000000001</v>
      </c>
      <c r="Q130" s="116">
        <f>RTD("wdf.rtq",,N130,"PctChg")</f>
        <v>-1.71</v>
      </c>
    </row>
    <row r="131" spans="13:17">
      <c r="M131" s="5">
        <v>42430</v>
      </c>
      <c r="N131" s="16" t="s">
        <v>1002</v>
      </c>
      <c r="O131" s="16" t="s">
        <v>1003</v>
      </c>
      <c r="P131" s="49">
        <v>0.14779999999999999</v>
      </c>
      <c r="Q131" s="116">
        <f>RTD("wdf.rtq",,N131,"PctChg")</f>
        <v>-1.0100000000000002</v>
      </c>
    </row>
    <row r="132" spans="13:17">
      <c r="M132" s="5">
        <v>42430</v>
      </c>
      <c r="N132" s="16" t="s">
        <v>1900</v>
      </c>
      <c r="O132" s="16" t="s">
        <v>1901</v>
      </c>
      <c r="P132" s="49">
        <v>9.0999999999999998E-2</v>
      </c>
      <c r="Q132" s="116">
        <f>RTD("wdf.rtq",,N132,"PctChg")</f>
        <v>0</v>
      </c>
    </row>
    <row r="133" spans="13:17">
      <c r="M133" s="5">
        <v>42430</v>
      </c>
      <c r="N133" s="16" t="s">
        <v>410</v>
      </c>
      <c r="O133" s="16" t="s">
        <v>411</v>
      </c>
      <c r="P133" s="49">
        <v>0.40820000000000001</v>
      </c>
      <c r="Q133" s="116">
        <f>RTD("wdf.rtq",,N133,"PctChg")</f>
        <v>4.7</v>
      </c>
    </row>
    <row r="134" spans="13:17">
      <c r="M134" s="5">
        <v>42430</v>
      </c>
      <c r="N134" s="16" t="s">
        <v>1166</v>
      </c>
      <c r="O134" s="16" t="s">
        <v>1167</v>
      </c>
      <c r="P134" s="49">
        <v>0.81710000000000005</v>
      </c>
      <c r="Q134" s="116">
        <f>RTD("wdf.rtq",,N134,"PctChg")</f>
        <v>0.22</v>
      </c>
    </row>
    <row r="135" spans="13:17">
      <c r="M135" s="5">
        <v>42430</v>
      </c>
      <c r="N135" s="16" t="s">
        <v>1475</v>
      </c>
      <c r="O135" s="16" t="s">
        <v>1476</v>
      </c>
      <c r="P135" s="49">
        <v>0.13</v>
      </c>
      <c r="Q135" s="116">
        <f>RTD("wdf.rtq",,N135,"PctChg")</f>
        <v>-0.90000000000000013</v>
      </c>
    </row>
    <row r="136" spans="13:17">
      <c r="M136" s="5">
        <v>42430</v>
      </c>
      <c r="N136" s="16" t="s">
        <v>863</v>
      </c>
      <c r="O136" s="16" t="s">
        <v>864</v>
      </c>
      <c r="P136" s="49">
        <v>0.22309999999999999</v>
      </c>
      <c r="Q136" s="116">
        <f>RTD("wdf.rtq",,N136,"PctChg")</f>
        <v>-0.78</v>
      </c>
    </row>
    <row r="137" spans="13:17">
      <c r="M137" s="5">
        <v>42430</v>
      </c>
      <c r="N137" s="16" t="s">
        <v>1168</v>
      </c>
      <c r="O137" s="16" t="s">
        <v>1169</v>
      </c>
      <c r="P137" s="49">
        <v>0.59230000000000005</v>
      </c>
      <c r="Q137" s="116">
        <f>RTD("wdf.rtq",,N137,"PctChg")</f>
        <v>-0.18000000000000002</v>
      </c>
    </row>
    <row r="138" spans="13:17">
      <c r="M138" s="5">
        <v>42430</v>
      </c>
      <c r="N138" s="16" t="s">
        <v>485</v>
      </c>
      <c r="O138" s="16" t="s">
        <v>486</v>
      </c>
      <c r="P138" s="49">
        <v>0.15090000000000001</v>
      </c>
      <c r="Q138" s="116">
        <f>RTD("wdf.rtq",,N138,"PctChg")</f>
        <v>1.27</v>
      </c>
    </row>
    <row r="139" spans="13:17">
      <c r="M139" s="5">
        <v>42430</v>
      </c>
      <c r="N139" s="16" t="s">
        <v>1408</v>
      </c>
      <c r="O139" s="16" t="s">
        <v>1409</v>
      </c>
      <c r="P139" s="49">
        <v>0.21529999999999999</v>
      </c>
      <c r="Q139" s="116">
        <f>RTD("wdf.rtq",,N139,"PctChg")</f>
        <v>0.15</v>
      </c>
    </row>
    <row r="140" spans="13:17">
      <c r="M140" s="5">
        <v>42430</v>
      </c>
      <c r="N140" s="16" t="s">
        <v>553</v>
      </c>
      <c r="O140" s="16" t="s">
        <v>554</v>
      </c>
      <c r="P140" s="49">
        <v>0.2873</v>
      </c>
      <c r="Q140" s="116">
        <f>RTD("wdf.rtq",,N140,"PctChg")</f>
        <v>1.23</v>
      </c>
    </row>
    <row r="141" spans="13:17">
      <c r="M141" s="5">
        <v>42430</v>
      </c>
      <c r="N141" s="16" t="s">
        <v>865</v>
      </c>
      <c r="O141" s="16" t="s">
        <v>866</v>
      </c>
      <c r="P141" s="49">
        <v>0.21709999999999999</v>
      </c>
      <c r="Q141" s="116">
        <f>RTD("wdf.rtq",,N141,"PctChg")</f>
        <v>9.0000000000000011E-2</v>
      </c>
    </row>
    <row r="142" spans="13:17">
      <c r="M142" s="5">
        <v>42430</v>
      </c>
      <c r="N142" s="16" t="s">
        <v>432</v>
      </c>
      <c r="O142" s="16" t="s">
        <v>433</v>
      </c>
      <c r="P142" s="49">
        <v>0.10050000000000001</v>
      </c>
      <c r="Q142" s="116">
        <f>RTD("wdf.rtq",,N142,"PctChg")</f>
        <v>0</v>
      </c>
    </row>
    <row r="143" spans="13:17">
      <c r="M143" s="5">
        <v>42430</v>
      </c>
      <c r="N143" s="16" t="s">
        <v>1902</v>
      </c>
      <c r="O143" s="16" t="s">
        <v>1903</v>
      </c>
      <c r="P143" s="49">
        <v>0.26019999999999999</v>
      </c>
      <c r="Q143" s="116">
        <f>RTD("wdf.rtq",,N143,"PctChg")</f>
        <v>3.17</v>
      </c>
    </row>
    <row r="144" spans="13:17">
      <c r="M144" s="5">
        <v>42430</v>
      </c>
      <c r="N144" s="16" t="s">
        <v>1904</v>
      </c>
      <c r="O144" s="16" t="s">
        <v>1905</v>
      </c>
      <c r="P144" s="49">
        <v>0.1424</v>
      </c>
      <c r="Q144" s="116">
        <f>RTD("wdf.rtq",,N144,"PctChg")</f>
        <v>1.6199999999999999</v>
      </c>
    </row>
    <row r="145" spans="13:17">
      <c r="M145" s="5">
        <v>42430</v>
      </c>
      <c r="N145" s="16" t="s">
        <v>1906</v>
      </c>
      <c r="O145" s="16" t="s">
        <v>1907</v>
      </c>
      <c r="P145" s="49">
        <v>6.3100000000000003E-2</v>
      </c>
      <c r="Q145" s="116">
        <f>RTD("wdf.rtq",,N145,"PctChg")</f>
        <v>0</v>
      </c>
    </row>
    <row r="146" spans="13:17">
      <c r="M146" s="5">
        <v>42430</v>
      </c>
      <c r="N146" s="16" t="s">
        <v>1908</v>
      </c>
      <c r="O146" s="16" t="s">
        <v>1909</v>
      </c>
      <c r="P146" s="49">
        <v>0.14560000000000001</v>
      </c>
      <c r="Q146" s="116">
        <f>RTD("wdf.rtq",,N146,"PctChg")</f>
        <v>-0.51</v>
      </c>
    </row>
    <row r="147" spans="13:17">
      <c r="M147" s="5">
        <v>42430</v>
      </c>
      <c r="N147" s="16" t="s">
        <v>1410</v>
      </c>
      <c r="O147" s="16" t="s">
        <v>1411</v>
      </c>
      <c r="P147" s="49">
        <v>0.1542</v>
      </c>
      <c r="Q147" s="116">
        <f>RTD("wdf.rtq",,N147,"PctChg")</f>
        <v>1.08</v>
      </c>
    </row>
    <row r="148" spans="13:17">
      <c r="M148" s="5">
        <v>42430</v>
      </c>
      <c r="N148" s="16" t="s">
        <v>1412</v>
      </c>
      <c r="O148" s="16" t="s">
        <v>1413</v>
      </c>
      <c r="P148" s="49">
        <v>0.30580000000000002</v>
      </c>
      <c r="Q148" s="116">
        <f>RTD("wdf.rtq",,N148,"PctChg")</f>
        <v>-0.32</v>
      </c>
    </row>
    <row r="149" spans="13:17">
      <c r="M149" s="5">
        <v>42430</v>
      </c>
      <c r="N149" s="16" t="s">
        <v>1910</v>
      </c>
      <c r="O149" s="16" t="s">
        <v>1911</v>
      </c>
      <c r="P149" s="49">
        <v>0.1623</v>
      </c>
      <c r="Q149" s="116">
        <f>RTD("wdf.rtq",,N149,"PctChg")</f>
        <v>-0.82000000000000006</v>
      </c>
    </row>
    <row r="150" spans="13:17">
      <c r="M150" s="5">
        <v>42430</v>
      </c>
      <c r="N150" s="16" t="s">
        <v>1912</v>
      </c>
      <c r="O150" s="16" t="s">
        <v>1913</v>
      </c>
      <c r="P150" s="49">
        <v>0.11169999999999999</v>
      </c>
      <c r="Q150" s="116">
        <f>RTD("wdf.rtq",,N150,"PctChg")</f>
        <v>1.2400000000000002</v>
      </c>
    </row>
    <row r="151" spans="13:17">
      <c r="M151" s="5">
        <v>42430</v>
      </c>
      <c r="N151" s="16" t="s">
        <v>1414</v>
      </c>
      <c r="O151" s="16" t="s">
        <v>1415</v>
      </c>
      <c r="P151" s="49">
        <v>0.22009999999999999</v>
      </c>
      <c r="Q151" s="116">
        <f>RTD("wdf.rtq",,N151,"PctChg")</f>
        <v>-0.41000000000000003</v>
      </c>
    </row>
    <row r="152" spans="13:17">
      <c r="M152" s="5">
        <v>42430</v>
      </c>
      <c r="N152" s="16" t="s">
        <v>555</v>
      </c>
      <c r="O152" s="16" t="s">
        <v>556</v>
      </c>
      <c r="P152" s="49">
        <v>0.27689999999999998</v>
      </c>
      <c r="Q152" s="116">
        <f>RTD("wdf.rtq",,N152,"PctChg")</f>
        <v>10</v>
      </c>
    </row>
    <row r="153" spans="13:17">
      <c r="M153" s="5">
        <v>42430</v>
      </c>
      <c r="N153" s="16" t="s">
        <v>1914</v>
      </c>
      <c r="O153" s="16" t="s">
        <v>1915</v>
      </c>
      <c r="P153" s="49">
        <v>0.1069</v>
      </c>
      <c r="Q153" s="116">
        <f>RTD("wdf.rtq",,N153,"PctChg")</f>
        <v>0</v>
      </c>
    </row>
    <row r="154" spans="13:17">
      <c r="M154" s="5">
        <v>42430</v>
      </c>
      <c r="N154" s="16" t="s">
        <v>867</v>
      </c>
      <c r="O154" s="16" t="s">
        <v>868</v>
      </c>
      <c r="P154" s="49">
        <v>0.12330000000000001</v>
      </c>
      <c r="Q154" s="116">
        <f>RTD("wdf.rtq",,N154,"PctChg")</f>
        <v>4.63</v>
      </c>
    </row>
    <row r="155" spans="13:17">
      <c r="M155" s="5">
        <v>42430</v>
      </c>
      <c r="N155" s="16" t="s">
        <v>1237</v>
      </c>
      <c r="O155" s="16" t="s">
        <v>1238</v>
      </c>
      <c r="P155" s="49">
        <v>0.87319999999999998</v>
      </c>
      <c r="Q155" s="116">
        <f>RTD("wdf.rtq",,N155,"PctChg")</f>
        <v>0.97</v>
      </c>
    </row>
    <row r="156" spans="13:17">
      <c r="M156" s="5">
        <v>42430</v>
      </c>
      <c r="N156" s="16" t="s">
        <v>1916</v>
      </c>
      <c r="O156" s="16" t="s">
        <v>1917</v>
      </c>
      <c r="P156" s="49">
        <v>0.1489</v>
      </c>
      <c r="Q156" s="116">
        <f>RTD("wdf.rtq",,N156,"PctChg")</f>
        <v>0.79</v>
      </c>
    </row>
    <row r="157" spans="13:17">
      <c r="M157" s="5">
        <v>42430</v>
      </c>
      <c r="N157" s="16" t="s">
        <v>1918</v>
      </c>
      <c r="O157" s="16" t="s">
        <v>1919</v>
      </c>
      <c r="P157" s="49">
        <v>0.1038</v>
      </c>
      <c r="Q157" s="116">
        <f>RTD("wdf.rtq",,N157,"PctChg")</f>
        <v>-1.52</v>
      </c>
    </row>
    <row r="158" spans="13:17">
      <c r="M158" s="5">
        <v>42430</v>
      </c>
      <c r="N158" s="16" t="s">
        <v>1239</v>
      </c>
      <c r="O158" s="16" t="s">
        <v>1240</v>
      </c>
      <c r="P158" s="49">
        <v>8.0399999999999999E-2</v>
      </c>
      <c r="Q158" s="116">
        <f>RTD("wdf.rtq",,N158,"PctChg")</f>
        <v>0</v>
      </c>
    </row>
    <row r="159" spans="13:17">
      <c r="M159" s="5">
        <v>42430</v>
      </c>
      <c r="N159" s="16" t="s">
        <v>1920</v>
      </c>
      <c r="O159" s="16" t="s">
        <v>1921</v>
      </c>
      <c r="P159" s="49">
        <v>0.14480000000000001</v>
      </c>
      <c r="Q159" s="116">
        <f>RTD("wdf.rtq",,N159,"PctChg")</f>
        <v>0.66</v>
      </c>
    </row>
    <row r="160" spans="13:17">
      <c r="M160" s="5">
        <v>42430</v>
      </c>
      <c r="N160" s="16" t="s">
        <v>1416</v>
      </c>
      <c r="O160" s="16" t="s">
        <v>1417</v>
      </c>
      <c r="P160" s="49">
        <v>0.41449999999999998</v>
      </c>
      <c r="Q160" s="116">
        <f>RTD("wdf.rtq",,N160,"PctChg")</f>
        <v>0</v>
      </c>
    </row>
    <row r="161" spans="13:17">
      <c r="M161" s="5">
        <v>42430</v>
      </c>
      <c r="N161" s="16" t="s">
        <v>1479</v>
      </c>
      <c r="O161" s="16" t="s">
        <v>1480</v>
      </c>
      <c r="P161" s="49">
        <v>7.7799999999999994E-2</v>
      </c>
      <c r="Q161" s="116">
        <f>RTD("wdf.rtq",,N161,"PctChg")</f>
        <v>1.6400000000000001</v>
      </c>
    </row>
    <row r="162" spans="13:17">
      <c r="M162" s="5">
        <v>42430</v>
      </c>
      <c r="N162" s="16" t="s">
        <v>1418</v>
      </c>
      <c r="O162" s="16" t="s">
        <v>1419</v>
      </c>
      <c r="P162" s="49">
        <v>0.18429999999999999</v>
      </c>
      <c r="Q162" s="116">
        <f>RTD("wdf.rtq",,N162,"PctChg")</f>
        <v>-0.98</v>
      </c>
    </row>
    <row r="163" spans="13:17">
      <c r="M163" s="5">
        <v>42430</v>
      </c>
      <c r="N163" s="16" t="s">
        <v>1420</v>
      </c>
      <c r="O163" s="16" t="s">
        <v>1421</v>
      </c>
      <c r="P163" s="49">
        <v>0.17150000000000001</v>
      </c>
      <c r="Q163" s="116">
        <f>RTD("wdf.rtq",,N163,"PctChg")</f>
        <v>0.2</v>
      </c>
    </row>
    <row r="164" spans="13:17">
      <c r="M164" s="5">
        <v>42430</v>
      </c>
      <c r="N164" s="16" t="s">
        <v>1922</v>
      </c>
      <c r="O164" s="16" t="s">
        <v>1923</v>
      </c>
      <c r="P164" s="49">
        <v>0.21410000000000001</v>
      </c>
      <c r="Q164" s="116">
        <f>RTD("wdf.rtq",,N164,"PctChg")</f>
        <v>0</v>
      </c>
    </row>
    <row r="165" spans="13:17">
      <c r="M165" s="5">
        <v>42430</v>
      </c>
      <c r="N165" s="16" t="s">
        <v>1422</v>
      </c>
      <c r="O165" s="16" t="s">
        <v>1423</v>
      </c>
      <c r="P165" s="49">
        <v>0.35809999999999997</v>
      </c>
      <c r="Q165" s="116">
        <f>RTD("wdf.rtq",,N165,"PctChg")</f>
        <v>0.2</v>
      </c>
    </row>
    <row r="166" spans="13:17">
      <c r="M166" s="5">
        <v>42430</v>
      </c>
      <c r="N166" s="16" t="s">
        <v>1924</v>
      </c>
      <c r="O166" s="16" t="s">
        <v>1925</v>
      </c>
      <c r="P166" s="49">
        <v>0.125</v>
      </c>
      <c r="Q166" s="116">
        <f>RTD("wdf.rtq",,N166,"PctChg")</f>
        <v>3.1</v>
      </c>
    </row>
    <row r="167" spans="13:17">
      <c r="M167" s="5">
        <v>42430</v>
      </c>
      <c r="N167" s="16" t="s">
        <v>1926</v>
      </c>
      <c r="O167" s="16" t="s">
        <v>1927</v>
      </c>
      <c r="P167" s="49">
        <v>0.1152</v>
      </c>
      <c r="Q167" s="116">
        <f>RTD("wdf.rtq",,N167,"PctChg")</f>
        <v>0.65</v>
      </c>
    </row>
    <row r="168" spans="13:17">
      <c r="M168" s="5">
        <v>42430</v>
      </c>
      <c r="N168" s="16" t="s">
        <v>1928</v>
      </c>
      <c r="O168" s="16" t="s">
        <v>1929</v>
      </c>
      <c r="P168" s="49">
        <v>9.64E-2</v>
      </c>
      <c r="Q168" s="116">
        <f>RTD("wdf.rtq",,N168,"PctChg")</f>
        <v>-0.13999999999999999</v>
      </c>
    </row>
    <row r="169" spans="13:17">
      <c r="M169" s="5">
        <v>42430</v>
      </c>
      <c r="N169" s="16" t="s">
        <v>434</v>
      </c>
      <c r="O169" s="16" t="s">
        <v>435</v>
      </c>
      <c r="P169" s="49">
        <v>0.16700000000000001</v>
      </c>
      <c r="Q169" s="116">
        <f>RTD("wdf.rtq",,N169,"PctChg")</f>
        <v>1.9300000000000002</v>
      </c>
    </row>
    <row r="170" spans="13:17">
      <c r="M170" s="5">
        <v>42430</v>
      </c>
      <c r="N170" s="16" t="s">
        <v>1930</v>
      </c>
      <c r="O170" s="16" t="s">
        <v>1931</v>
      </c>
      <c r="P170" s="49">
        <v>0.13589999999999999</v>
      </c>
      <c r="Q170" s="116">
        <f>RTD("wdf.rtq",,N170,"PctChg")</f>
        <v>6.9999999999999993E-2</v>
      </c>
    </row>
    <row r="171" spans="13:17">
      <c r="M171" s="5">
        <v>42430</v>
      </c>
      <c r="N171" s="16" t="s">
        <v>1932</v>
      </c>
      <c r="O171" s="16" t="s">
        <v>1933</v>
      </c>
      <c r="P171" s="49">
        <v>7.5700000000000003E-2</v>
      </c>
      <c r="Q171" s="116">
        <f>RTD("wdf.rtq",,N171,"PctChg")</f>
        <v>2.2999999999999998</v>
      </c>
    </row>
    <row r="172" spans="13:17">
      <c r="M172" s="5">
        <v>42430</v>
      </c>
      <c r="N172" s="16" t="s">
        <v>557</v>
      </c>
      <c r="O172" s="16" t="s">
        <v>558</v>
      </c>
      <c r="P172" s="49">
        <v>0.34439999999999998</v>
      </c>
      <c r="Q172" s="116">
        <f>RTD("wdf.rtq",,N172,"PctChg")</f>
        <v>4.78</v>
      </c>
    </row>
    <row r="173" spans="13:17">
      <c r="M173" s="5">
        <v>42430</v>
      </c>
      <c r="N173" s="16" t="s">
        <v>1934</v>
      </c>
      <c r="O173" s="16" t="s">
        <v>1935</v>
      </c>
      <c r="P173" s="49">
        <v>0.13089999999999999</v>
      </c>
      <c r="Q173" s="116">
        <f>RTD("wdf.rtq",,N173,"PctChg")</f>
        <v>-0.39</v>
      </c>
    </row>
    <row r="174" spans="13:17">
      <c r="M174" s="5">
        <v>42430</v>
      </c>
      <c r="N174" s="16" t="s">
        <v>1936</v>
      </c>
      <c r="O174" s="16" t="s">
        <v>1937</v>
      </c>
      <c r="P174" s="49">
        <v>0.2213</v>
      </c>
      <c r="Q174" s="116">
        <f>RTD("wdf.rtq",,N174,"PctChg")</f>
        <v>1.1300000000000001</v>
      </c>
    </row>
    <row r="175" spans="13:17">
      <c r="M175" s="5">
        <v>42430</v>
      </c>
      <c r="N175" s="16" t="s">
        <v>1938</v>
      </c>
      <c r="O175" s="16" t="s">
        <v>1939</v>
      </c>
      <c r="P175" s="49">
        <v>9.1600000000000001E-2</v>
      </c>
      <c r="Q175" s="116">
        <f>RTD("wdf.rtq",,N175,"PctChg")</f>
        <v>1.4700000000000002</v>
      </c>
    </row>
    <row r="176" spans="13:17">
      <c r="M176" s="5">
        <v>42430</v>
      </c>
      <c r="N176" s="16" t="s">
        <v>1940</v>
      </c>
      <c r="O176" s="16" t="s">
        <v>1941</v>
      </c>
      <c r="P176" s="49">
        <v>0.15759999999999999</v>
      </c>
      <c r="Q176" s="116">
        <f>RTD("wdf.rtq",,N176,"PctChg")</f>
        <v>-1</v>
      </c>
    </row>
    <row r="177" spans="13:17">
      <c r="M177" s="5">
        <v>42430</v>
      </c>
      <c r="N177" s="16" t="s">
        <v>1942</v>
      </c>
      <c r="O177" s="16" t="s">
        <v>1943</v>
      </c>
      <c r="P177" s="49">
        <v>0.1268</v>
      </c>
      <c r="Q177" s="116">
        <f>RTD("wdf.rtq",,N177,"PctChg")</f>
        <v>-1.17</v>
      </c>
    </row>
    <row r="178" spans="13:17">
      <c r="M178" s="5">
        <v>42430</v>
      </c>
      <c r="N178" s="16" t="s">
        <v>487</v>
      </c>
      <c r="O178" s="16" t="s">
        <v>488</v>
      </c>
      <c r="P178" s="49">
        <v>0.1744</v>
      </c>
      <c r="Q178" s="116">
        <f>RTD("wdf.rtq",,N178,"PctChg")</f>
        <v>1.0100000000000002</v>
      </c>
    </row>
    <row r="179" spans="13:17">
      <c r="M179" s="5">
        <v>42430</v>
      </c>
      <c r="N179" s="16" t="s">
        <v>1944</v>
      </c>
      <c r="O179" s="16" t="s">
        <v>1945</v>
      </c>
      <c r="P179" s="49">
        <v>0.1198</v>
      </c>
      <c r="Q179" s="116">
        <f>RTD("wdf.rtq",,N179,"PctChg")</f>
        <v>1.83</v>
      </c>
    </row>
    <row r="180" spans="13:17">
      <c r="M180" s="5">
        <v>42430</v>
      </c>
      <c r="N180" s="16" t="s">
        <v>1946</v>
      </c>
      <c r="O180" s="16" t="s">
        <v>1947</v>
      </c>
      <c r="P180" s="49">
        <v>7.17E-2</v>
      </c>
      <c r="Q180" s="116">
        <f>RTD("wdf.rtq",,N180,"PctChg")</f>
        <v>0.41000000000000003</v>
      </c>
    </row>
    <row r="181" spans="13:17">
      <c r="M181" s="5">
        <v>42430</v>
      </c>
      <c r="N181" s="16" t="s">
        <v>1948</v>
      </c>
      <c r="O181" s="16" t="s">
        <v>1949</v>
      </c>
      <c r="P181" s="49">
        <v>0.1741</v>
      </c>
      <c r="Q181" s="116">
        <f>RTD("wdf.rtq",,N181,"PctChg")</f>
        <v>-1.94</v>
      </c>
    </row>
    <row r="182" spans="13:17">
      <c r="M182" s="5">
        <v>42430</v>
      </c>
      <c r="N182" s="16" t="s">
        <v>1950</v>
      </c>
      <c r="O182" s="16" t="s">
        <v>1951</v>
      </c>
      <c r="P182" s="49">
        <v>0.11799999999999999</v>
      </c>
      <c r="Q182" s="116">
        <f>RTD("wdf.rtq",,N182,"PctChg")</f>
        <v>0.12000000000000001</v>
      </c>
    </row>
    <row r="183" spans="13:17">
      <c r="M183" s="5">
        <v>42430</v>
      </c>
      <c r="N183" s="16" t="s">
        <v>1952</v>
      </c>
      <c r="O183" s="16" t="s">
        <v>1953</v>
      </c>
      <c r="P183" s="49">
        <v>0.31869999999999998</v>
      </c>
      <c r="Q183" s="116">
        <f>RTD("wdf.rtq",,N183,"PctChg")</f>
        <v>1.25</v>
      </c>
    </row>
    <row r="184" spans="13:17">
      <c r="M184" s="5">
        <v>42430</v>
      </c>
      <c r="N184" s="16" t="s">
        <v>1954</v>
      </c>
      <c r="O184" s="16" t="s">
        <v>1955</v>
      </c>
      <c r="P184" s="49">
        <v>0.1031</v>
      </c>
      <c r="Q184" s="116">
        <f>RTD("wdf.rtq",,N184,"PctChg")</f>
        <v>1.1199999999999999</v>
      </c>
    </row>
    <row r="185" spans="13:17">
      <c r="M185" s="5">
        <v>42430</v>
      </c>
      <c r="N185" s="16" t="s">
        <v>1424</v>
      </c>
      <c r="O185" s="16" t="s">
        <v>1425</v>
      </c>
      <c r="P185" s="49">
        <v>0.1792</v>
      </c>
      <c r="Q185" s="116">
        <f>RTD("wdf.rtq",,N185,"PctChg")</f>
        <v>2.36</v>
      </c>
    </row>
    <row r="186" spans="13:17">
      <c r="M186" s="5">
        <v>42430</v>
      </c>
      <c r="N186" s="16" t="s">
        <v>1956</v>
      </c>
      <c r="O186" s="16" t="s">
        <v>1957</v>
      </c>
      <c r="P186" s="49">
        <v>0.13370000000000001</v>
      </c>
      <c r="Q186" s="116">
        <f>RTD("wdf.rtq",,N186,"PctChg")</f>
        <v>-0.82000000000000006</v>
      </c>
    </row>
    <row r="187" spans="13:17">
      <c r="M187" s="5">
        <v>42430</v>
      </c>
      <c r="N187" s="16" t="s">
        <v>1958</v>
      </c>
      <c r="O187" s="16" t="s">
        <v>1959</v>
      </c>
      <c r="P187" s="49">
        <v>9.4700000000000006E-2</v>
      </c>
      <c r="Q187" s="116">
        <f>RTD("wdf.rtq",,N187,"PctChg")</f>
        <v>0</v>
      </c>
    </row>
    <row r="188" spans="13:17">
      <c r="M188" s="5">
        <v>42430</v>
      </c>
      <c r="N188" s="16" t="s">
        <v>869</v>
      </c>
      <c r="O188" s="16" t="s">
        <v>870</v>
      </c>
      <c r="P188" s="49">
        <v>0.24929999999999999</v>
      </c>
      <c r="Q188" s="116">
        <f>RTD("wdf.rtq",,N188,"PctChg")</f>
        <v>1.53</v>
      </c>
    </row>
    <row r="189" spans="13:17">
      <c r="M189" s="5">
        <v>42430</v>
      </c>
      <c r="N189" s="16" t="s">
        <v>1960</v>
      </c>
      <c r="O189" s="16" t="s">
        <v>1961</v>
      </c>
      <c r="P189" s="49">
        <v>0.1913</v>
      </c>
      <c r="Q189" s="116">
        <f>RTD("wdf.rtq",,N189,"PctChg")</f>
        <v>1.43</v>
      </c>
    </row>
    <row r="190" spans="13:17">
      <c r="M190" s="5">
        <v>42430</v>
      </c>
      <c r="N190" s="16" t="s">
        <v>1962</v>
      </c>
      <c r="O190" s="16" t="s">
        <v>1963</v>
      </c>
      <c r="P190" s="49">
        <v>0.26769999999999999</v>
      </c>
      <c r="Q190" s="116">
        <f>RTD("wdf.rtq",,N190,"PctChg")</f>
        <v>-1.8000000000000003</v>
      </c>
    </row>
    <row r="191" spans="13:17">
      <c r="M191" s="5">
        <v>42430</v>
      </c>
      <c r="N191" s="16" t="s">
        <v>871</v>
      </c>
      <c r="O191" s="16" t="s">
        <v>2474</v>
      </c>
      <c r="P191" s="49">
        <v>8.4000000000000005E-2</v>
      </c>
      <c r="Q191" s="116">
        <f>RTD("wdf.rtq",,N191,"PctChg")</f>
        <v>-6.9999999999999993E-2</v>
      </c>
    </row>
    <row r="192" spans="13:17">
      <c r="M192" s="5">
        <v>42430</v>
      </c>
      <c r="N192" s="16" t="s">
        <v>1646</v>
      </c>
      <c r="O192" s="16" t="s">
        <v>1647</v>
      </c>
      <c r="P192" s="49">
        <v>0.21249999999999999</v>
      </c>
      <c r="Q192" s="116">
        <f>RTD("wdf.rtq",,N192,"PctChg")</f>
        <v>-0.78</v>
      </c>
    </row>
    <row r="193" spans="13:17">
      <c r="M193" s="5">
        <v>42430</v>
      </c>
      <c r="N193" s="16" t="s">
        <v>1964</v>
      </c>
      <c r="O193" s="16" t="s">
        <v>1965</v>
      </c>
      <c r="P193" s="49">
        <v>6.88E-2</v>
      </c>
      <c r="Q193" s="116">
        <f>RTD("wdf.rtq",,N193,"PctChg")</f>
        <v>4.1500000000000004</v>
      </c>
    </row>
    <row r="194" spans="13:17">
      <c r="M194" s="5">
        <v>42430</v>
      </c>
      <c r="N194" s="16" t="s">
        <v>1966</v>
      </c>
      <c r="O194" s="16" t="s">
        <v>1967</v>
      </c>
      <c r="P194" s="49">
        <v>0.2208</v>
      </c>
      <c r="Q194" s="116">
        <f>RTD("wdf.rtq",,N194,"PctChg")</f>
        <v>-0.05</v>
      </c>
    </row>
    <row r="195" spans="13:17">
      <c r="M195" s="5">
        <v>42430</v>
      </c>
      <c r="N195" s="16" t="s">
        <v>1968</v>
      </c>
      <c r="O195" s="16" t="s">
        <v>1969</v>
      </c>
      <c r="P195" s="49">
        <v>0.22919999999999999</v>
      </c>
      <c r="Q195" s="116">
        <f>RTD("wdf.rtq",,N195,"PctChg")</f>
        <v>-0.3</v>
      </c>
    </row>
    <row r="196" spans="13:17">
      <c r="M196" s="5">
        <v>42430</v>
      </c>
      <c r="N196" s="16" t="s">
        <v>1970</v>
      </c>
      <c r="O196" s="16" t="s">
        <v>1971</v>
      </c>
      <c r="P196" s="49">
        <v>0.16589999999999999</v>
      </c>
      <c r="Q196" s="116">
        <f>RTD("wdf.rtq",,N196,"PctChg")</f>
        <v>0.38</v>
      </c>
    </row>
    <row r="197" spans="13:17">
      <c r="M197" s="5">
        <v>42430</v>
      </c>
      <c r="N197" s="16" t="s">
        <v>1972</v>
      </c>
      <c r="O197" s="16" t="s">
        <v>1973</v>
      </c>
      <c r="P197" s="49">
        <v>0.13070000000000001</v>
      </c>
      <c r="Q197" s="116">
        <f>RTD("wdf.rtq",,N197,"PctChg")</f>
        <v>-0.78</v>
      </c>
    </row>
    <row r="198" spans="13:17">
      <c r="M198" s="5">
        <v>42430</v>
      </c>
      <c r="N198" s="16" t="s">
        <v>1426</v>
      </c>
      <c r="O198" s="16" t="s">
        <v>1427</v>
      </c>
      <c r="P198" s="49">
        <v>0.61699999999999999</v>
      </c>
      <c r="Q198" s="116">
        <f>RTD("wdf.rtq",,N198,"PctChg")</f>
        <v>-2.0900000000000003</v>
      </c>
    </row>
    <row r="199" spans="13:17">
      <c r="M199" s="5">
        <v>42430</v>
      </c>
      <c r="N199" s="16" t="s">
        <v>1974</v>
      </c>
      <c r="O199" s="16" t="s">
        <v>1975</v>
      </c>
      <c r="P199" s="49">
        <v>0.20349999999999999</v>
      </c>
      <c r="Q199" s="116">
        <f>RTD("wdf.rtq",,N199,"PctChg")</f>
        <v>-0.26</v>
      </c>
    </row>
    <row r="200" spans="13:17">
      <c r="M200" s="5">
        <v>42430</v>
      </c>
      <c r="N200" s="16" t="s">
        <v>1976</v>
      </c>
      <c r="O200" s="16" t="s">
        <v>1977</v>
      </c>
      <c r="P200" s="49">
        <v>0.215</v>
      </c>
      <c r="Q200" s="116">
        <f>RTD("wdf.rtq",,N200,"PctChg")</f>
        <v>-2.1</v>
      </c>
    </row>
    <row r="201" spans="13:17">
      <c r="M201" s="5">
        <v>42430</v>
      </c>
      <c r="N201" s="16" t="s">
        <v>1648</v>
      </c>
      <c r="O201" s="16" t="s">
        <v>1649</v>
      </c>
      <c r="P201" s="49">
        <v>0.1113</v>
      </c>
      <c r="Q201" s="116">
        <f>RTD("wdf.rtq",,N201,"PctChg")</f>
        <v>0.69000000000000006</v>
      </c>
    </row>
    <row r="202" spans="13:17">
      <c r="M202" s="5">
        <v>42430</v>
      </c>
      <c r="N202" s="16" t="s">
        <v>1978</v>
      </c>
      <c r="O202" s="16" t="s">
        <v>1979</v>
      </c>
      <c r="P202" s="49">
        <v>0.29299999999999998</v>
      </c>
      <c r="Q202" s="116">
        <f>RTD("wdf.rtq",,N202,"PctChg")</f>
        <v>1.55</v>
      </c>
    </row>
    <row r="203" spans="13:17">
      <c r="M203" s="5">
        <v>42430</v>
      </c>
      <c r="N203" s="16" t="s">
        <v>1428</v>
      </c>
      <c r="O203" s="16" t="s">
        <v>1429</v>
      </c>
      <c r="P203" s="49">
        <v>0.32650000000000001</v>
      </c>
      <c r="Q203" s="116">
        <f>RTD("wdf.rtq",,N203,"PctChg")</f>
        <v>-0.51</v>
      </c>
    </row>
    <row r="204" spans="13:17">
      <c r="M204" s="5">
        <v>42430</v>
      </c>
      <c r="N204" s="16" t="s">
        <v>1980</v>
      </c>
      <c r="O204" s="16" t="s">
        <v>1981</v>
      </c>
      <c r="P204" s="49">
        <v>7.7100000000000002E-2</v>
      </c>
      <c r="Q204" s="116">
        <f>RTD("wdf.rtq",,N204,"PctChg")</f>
        <v>-0.31000000000000005</v>
      </c>
    </row>
    <row r="205" spans="13:17">
      <c r="M205" s="5">
        <v>42430</v>
      </c>
      <c r="N205" s="16" t="s">
        <v>1982</v>
      </c>
      <c r="O205" s="16" t="s">
        <v>1983</v>
      </c>
      <c r="P205" s="49">
        <v>0.13070000000000001</v>
      </c>
      <c r="Q205" s="116">
        <f>RTD("wdf.rtq",,N205,"PctChg")</f>
        <v>-1.0900000000000001</v>
      </c>
    </row>
    <row r="206" spans="13:17">
      <c r="M206" s="5">
        <v>42430</v>
      </c>
      <c r="N206" s="16" t="s">
        <v>436</v>
      </c>
      <c r="O206" s="16" t="s">
        <v>437</v>
      </c>
      <c r="P206" s="49">
        <v>0.1394</v>
      </c>
      <c r="Q206" s="116">
        <f>RTD("wdf.rtq",,N206,"PctChg")</f>
        <v>3.91</v>
      </c>
    </row>
    <row r="207" spans="13:17">
      <c r="M207" s="5">
        <v>42430</v>
      </c>
      <c r="N207" s="16" t="s">
        <v>1984</v>
      </c>
      <c r="O207" s="16" t="s">
        <v>1985</v>
      </c>
      <c r="P207" s="49">
        <v>0.48330000000000001</v>
      </c>
      <c r="Q207" s="116">
        <f>RTD("wdf.rtq",,N207,"PctChg")</f>
        <v>0.86</v>
      </c>
    </row>
    <row r="208" spans="13:17">
      <c r="M208" s="5">
        <v>42430</v>
      </c>
      <c r="N208" s="16" t="s">
        <v>1986</v>
      </c>
      <c r="O208" s="16" t="s">
        <v>1987</v>
      </c>
      <c r="P208" s="49">
        <v>0.1825</v>
      </c>
      <c r="Q208" s="116">
        <f>RTD("wdf.rtq",,N208,"PctChg")</f>
        <v>-0.77</v>
      </c>
    </row>
    <row r="209" spans="13:17">
      <c r="M209" s="5">
        <v>42430</v>
      </c>
      <c r="N209" s="16" t="s">
        <v>1988</v>
      </c>
      <c r="O209" s="16" t="s">
        <v>1989</v>
      </c>
      <c r="P209" s="49">
        <v>0.15029999999999999</v>
      </c>
      <c r="Q209" s="116">
        <f>RTD("wdf.rtq",,N209,"PctChg")</f>
        <v>0.2</v>
      </c>
    </row>
    <row r="210" spans="13:17">
      <c r="M210" s="5">
        <v>42430</v>
      </c>
      <c r="N210" s="16" t="s">
        <v>438</v>
      </c>
      <c r="O210" s="16" t="s">
        <v>439</v>
      </c>
      <c r="P210" s="49">
        <v>0.1424</v>
      </c>
      <c r="Q210" s="116">
        <f>RTD("wdf.rtq",,N210,"PctChg")</f>
        <v>-0.11</v>
      </c>
    </row>
    <row r="211" spans="13:17">
      <c r="M211" s="5">
        <v>42430</v>
      </c>
      <c r="N211" s="16" t="s">
        <v>1430</v>
      </c>
      <c r="O211" s="16" t="s">
        <v>1431</v>
      </c>
      <c r="P211" s="49">
        <v>0.94440000000000002</v>
      </c>
      <c r="Q211" s="116">
        <f>RTD("wdf.rtq",,N211,"PctChg")</f>
        <v>2.13</v>
      </c>
    </row>
    <row r="212" spans="13:17">
      <c r="M212" s="5">
        <v>42430</v>
      </c>
      <c r="N212" s="16" t="s">
        <v>440</v>
      </c>
      <c r="O212" s="16" t="s">
        <v>441</v>
      </c>
      <c r="P212" s="49">
        <v>9.7699999999999995E-2</v>
      </c>
      <c r="Q212" s="116">
        <f>RTD("wdf.rtq",,N212,"PctChg")</f>
        <v>0.24000000000000002</v>
      </c>
    </row>
    <row r="213" spans="13:17">
      <c r="M213" s="5">
        <v>42430</v>
      </c>
      <c r="N213" s="16" t="s">
        <v>1990</v>
      </c>
      <c r="O213" s="16" t="s">
        <v>1991</v>
      </c>
      <c r="P213" s="49">
        <v>9.98E-2</v>
      </c>
      <c r="Q213" s="116">
        <f>RTD("wdf.rtq",,N213,"PctChg")</f>
        <v>-0.27</v>
      </c>
    </row>
    <row r="214" spans="13:17">
      <c r="M214" s="5">
        <v>42430</v>
      </c>
      <c r="N214" s="16" t="s">
        <v>1992</v>
      </c>
      <c r="O214" s="16" t="s">
        <v>1993</v>
      </c>
      <c r="P214" s="49">
        <v>0.10299999999999999</v>
      </c>
      <c r="Q214" s="116">
        <f>RTD("wdf.rtq",,N214,"PctChg")</f>
        <v>1.1600000000000001</v>
      </c>
    </row>
    <row r="215" spans="13:17">
      <c r="M215" s="5">
        <v>42430</v>
      </c>
      <c r="N215" s="16" t="s">
        <v>1432</v>
      </c>
      <c r="O215" s="16" t="s">
        <v>1433</v>
      </c>
      <c r="P215" s="49">
        <v>0.25929999999999997</v>
      </c>
      <c r="Q215" s="116">
        <f>RTD("wdf.rtq",,N215,"PctChg")</f>
        <v>-0.62000000000000011</v>
      </c>
    </row>
    <row r="216" spans="13:17">
      <c r="M216" s="5">
        <v>42430</v>
      </c>
      <c r="N216" s="16" t="s">
        <v>1994</v>
      </c>
      <c r="O216" s="16" t="s">
        <v>1995</v>
      </c>
      <c r="P216" s="49">
        <v>0.19109999999999999</v>
      </c>
      <c r="Q216" s="116">
        <f>RTD("wdf.rtq",,N216,"PctChg")</f>
        <v>0.63</v>
      </c>
    </row>
    <row r="217" spans="13:17">
      <c r="M217" s="5">
        <v>42430</v>
      </c>
      <c r="N217" s="16" t="s">
        <v>1996</v>
      </c>
      <c r="O217" s="16" t="s">
        <v>1997</v>
      </c>
      <c r="P217" s="49">
        <v>9.7799999999999998E-2</v>
      </c>
      <c r="Q217" s="116">
        <f>RTD("wdf.rtq",,N217,"PctChg")</f>
        <v>-1.02</v>
      </c>
    </row>
    <row r="218" spans="13:17">
      <c r="M218" s="5">
        <v>42430</v>
      </c>
      <c r="N218" s="16" t="s">
        <v>1998</v>
      </c>
      <c r="O218" s="16" t="s">
        <v>1999</v>
      </c>
      <c r="P218" s="49">
        <v>0.15770000000000001</v>
      </c>
      <c r="Q218" s="116">
        <f>RTD("wdf.rtq",,N218,"PctChg")</f>
        <v>-5.8100000000000005</v>
      </c>
    </row>
    <row r="219" spans="13:17">
      <c r="M219" s="5">
        <v>42430</v>
      </c>
      <c r="N219" s="16" t="s">
        <v>2000</v>
      </c>
      <c r="O219" s="16" t="s">
        <v>2001</v>
      </c>
      <c r="P219" s="49">
        <v>0.15129999999999999</v>
      </c>
      <c r="Q219" s="116">
        <f>RTD("wdf.rtq",,N219,"PctChg")</f>
        <v>1.1100000000000001</v>
      </c>
    </row>
    <row r="220" spans="13:17">
      <c r="M220" s="5">
        <v>42430</v>
      </c>
      <c r="N220" s="16" t="s">
        <v>1650</v>
      </c>
      <c r="O220" s="16" t="s">
        <v>1651</v>
      </c>
      <c r="P220" s="49">
        <v>0.42380000000000001</v>
      </c>
      <c r="Q220" s="116">
        <f>RTD("wdf.rtq",,N220,"PctChg")</f>
        <v>1.1499999999999999</v>
      </c>
    </row>
    <row r="221" spans="13:17">
      <c r="M221" s="5">
        <v>42430</v>
      </c>
      <c r="N221" s="16" t="s">
        <v>2002</v>
      </c>
      <c r="O221" s="16" t="s">
        <v>2003</v>
      </c>
      <c r="P221" s="49">
        <v>0.1103</v>
      </c>
      <c r="Q221" s="116">
        <f>RTD("wdf.rtq",,N221,"PctChg")</f>
        <v>1.03</v>
      </c>
    </row>
    <row r="222" spans="13:17">
      <c r="M222" s="5">
        <v>42430</v>
      </c>
      <c r="N222" s="16" t="s">
        <v>1485</v>
      </c>
      <c r="O222" s="16" t="s">
        <v>1486</v>
      </c>
      <c r="P222" s="49">
        <v>0.1386</v>
      </c>
      <c r="Q222" s="116">
        <f>RTD("wdf.rtq",,N222,"PctChg")</f>
        <v>1.26</v>
      </c>
    </row>
    <row r="223" spans="13:17">
      <c r="M223" s="5">
        <v>42430</v>
      </c>
      <c r="N223" s="16" t="s">
        <v>2004</v>
      </c>
      <c r="O223" s="16" t="s">
        <v>2005</v>
      </c>
      <c r="P223" s="49">
        <v>0.12959999999999999</v>
      </c>
      <c r="Q223" s="116">
        <f>RTD("wdf.rtq",,N223,"PctChg")</f>
        <v>0</v>
      </c>
    </row>
    <row r="224" spans="13:17">
      <c r="M224" s="5">
        <v>42430</v>
      </c>
      <c r="N224" s="16" t="s">
        <v>1652</v>
      </c>
      <c r="O224" s="16" t="s">
        <v>1653</v>
      </c>
      <c r="P224" s="49">
        <v>0.1368</v>
      </c>
      <c r="Q224" s="116">
        <f>RTD("wdf.rtq",,N224,"PctChg")</f>
        <v>0</v>
      </c>
    </row>
    <row r="225" spans="13:17">
      <c r="M225" s="5">
        <v>42430</v>
      </c>
      <c r="N225" s="16" t="s">
        <v>1010</v>
      </c>
      <c r="O225" s="16" t="s">
        <v>1011</v>
      </c>
      <c r="P225" s="49">
        <v>7.6700000000000004E-2</v>
      </c>
      <c r="Q225" s="116">
        <f>RTD("wdf.rtq",,N225,"PctChg")</f>
        <v>-0.65</v>
      </c>
    </row>
    <row r="226" spans="13:17">
      <c r="M226" s="5">
        <v>42430</v>
      </c>
      <c r="N226" s="16" t="s">
        <v>2006</v>
      </c>
      <c r="O226" s="16" t="s">
        <v>2007</v>
      </c>
      <c r="P226" s="49">
        <v>0.11600000000000001</v>
      </c>
      <c r="Q226" s="116">
        <f>RTD("wdf.rtq",,N226,"PctChg")</f>
        <v>0</v>
      </c>
    </row>
    <row r="227" spans="13:17">
      <c r="M227" s="5">
        <v>42430</v>
      </c>
      <c r="N227" s="16" t="s">
        <v>2008</v>
      </c>
      <c r="O227" s="16" t="s">
        <v>2009</v>
      </c>
      <c r="P227" s="49">
        <v>0.1014</v>
      </c>
      <c r="Q227" s="116">
        <f>RTD("wdf.rtq",,N227,"PctChg")</f>
        <v>2.08</v>
      </c>
    </row>
    <row r="228" spans="13:17">
      <c r="M228" s="5">
        <v>42430</v>
      </c>
      <c r="N228" s="16" t="s">
        <v>1434</v>
      </c>
      <c r="O228" s="16" t="s">
        <v>1435</v>
      </c>
      <c r="P228" s="49">
        <v>0.48280000000000001</v>
      </c>
      <c r="Q228" s="116">
        <f>RTD("wdf.rtq",,N228,"PctChg")</f>
        <v>0.47000000000000003</v>
      </c>
    </row>
    <row r="229" spans="13:17">
      <c r="M229" s="5">
        <v>42430</v>
      </c>
      <c r="N229" s="16" t="s">
        <v>2010</v>
      </c>
      <c r="O229" s="16" t="s">
        <v>2011</v>
      </c>
      <c r="P229" s="49">
        <v>0.1192</v>
      </c>
      <c r="Q229" s="116">
        <f>RTD("wdf.rtq",,N229,"PctChg")</f>
        <v>0.4</v>
      </c>
    </row>
    <row r="230" spans="13:17">
      <c r="M230" s="5">
        <v>42430</v>
      </c>
      <c r="N230" s="16" t="s">
        <v>1607</v>
      </c>
      <c r="O230" s="16" t="s">
        <v>1608</v>
      </c>
      <c r="P230" s="49">
        <v>8.2500000000000004E-2</v>
      </c>
      <c r="Q230" s="116">
        <f>RTD("wdf.rtq",,N230,"PctChg")</f>
        <v>0</v>
      </c>
    </row>
    <row r="231" spans="13:17">
      <c r="M231" s="5">
        <v>42430</v>
      </c>
      <c r="N231" s="16" t="s">
        <v>2012</v>
      </c>
      <c r="O231" s="16" t="s">
        <v>2013</v>
      </c>
      <c r="P231" s="49">
        <v>0.14000000000000001</v>
      </c>
      <c r="Q231" s="116">
        <f>RTD("wdf.rtq",,N231,"PctChg")</f>
        <v>1.6300000000000001</v>
      </c>
    </row>
    <row r="232" spans="13:17">
      <c r="M232" s="5">
        <v>42430</v>
      </c>
      <c r="N232" s="16" t="s">
        <v>1014</v>
      </c>
      <c r="O232" s="16" t="s">
        <v>1015</v>
      </c>
      <c r="P232" s="49">
        <v>0.1623</v>
      </c>
      <c r="Q232" s="116">
        <f>RTD("wdf.rtq",,N232,"PctChg")</f>
        <v>0.42000000000000004</v>
      </c>
    </row>
    <row r="233" spans="13:17">
      <c r="M233" s="5">
        <v>42430</v>
      </c>
      <c r="N233" s="16" t="s">
        <v>2014</v>
      </c>
      <c r="O233" s="16" t="s">
        <v>2015</v>
      </c>
      <c r="P233" s="49">
        <v>0.1389</v>
      </c>
      <c r="Q233" s="116">
        <f>RTD("wdf.rtq",,N233,"PctChg")</f>
        <v>0.78</v>
      </c>
    </row>
    <row r="234" spans="13:17">
      <c r="M234" s="5">
        <v>42430</v>
      </c>
      <c r="N234" s="16" t="s">
        <v>2016</v>
      </c>
      <c r="O234" s="16" t="s">
        <v>2017</v>
      </c>
      <c r="P234" s="49">
        <v>8.7099999999999997E-2</v>
      </c>
      <c r="Q234" s="116">
        <f>RTD("wdf.rtq",,N234,"PctChg")</f>
        <v>0.52</v>
      </c>
    </row>
    <row r="235" spans="13:17">
      <c r="M235" s="5">
        <v>42430</v>
      </c>
      <c r="N235" s="16" t="s">
        <v>1654</v>
      </c>
      <c r="O235" s="16" t="s">
        <v>1655</v>
      </c>
      <c r="P235" s="49">
        <v>7.2599999999999998E-2</v>
      </c>
      <c r="Q235" s="116">
        <f>RTD("wdf.rtq",,N235,"PctChg")</f>
        <v>0.85000000000000009</v>
      </c>
    </row>
    <row r="236" spans="13:17">
      <c r="M236" s="5">
        <v>42430</v>
      </c>
      <c r="N236" s="16" t="s">
        <v>1436</v>
      </c>
      <c r="O236" s="16" t="s">
        <v>1437</v>
      </c>
      <c r="P236" s="49">
        <v>0.2334</v>
      </c>
      <c r="Q236" s="116">
        <f>RTD("wdf.rtq",,N236,"PctChg")</f>
        <v>-2.06</v>
      </c>
    </row>
    <row r="237" spans="13:17">
      <c r="M237" s="5">
        <v>42430</v>
      </c>
      <c r="N237" s="16" t="s">
        <v>2018</v>
      </c>
      <c r="O237" s="16" t="s">
        <v>2019</v>
      </c>
      <c r="P237" s="49">
        <v>0.24229999999999999</v>
      </c>
      <c r="Q237" s="116">
        <f>RTD("wdf.rtq",,N237,"PctChg")</f>
        <v>-1.1499999999999999</v>
      </c>
    </row>
    <row r="238" spans="13:17">
      <c r="M238" s="5">
        <v>42430</v>
      </c>
      <c r="N238" s="16" t="s">
        <v>2020</v>
      </c>
      <c r="O238" s="16" t="s">
        <v>2021</v>
      </c>
      <c r="P238" s="49">
        <v>0.16420000000000001</v>
      </c>
      <c r="Q238" s="116">
        <f>RTD("wdf.rtq",,N238,"PctChg")</f>
        <v>-0.05</v>
      </c>
    </row>
    <row r="239" spans="13:17">
      <c r="M239" s="5">
        <v>42430</v>
      </c>
      <c r="N239" s="16" t="s">
        <v>1487</v>
      </c>
      <c r="O239" s="16" t="s">
        <v>1488</v>
      </c>
      <c r="P239" s="49">
        <v>0.15090000000000001</v>
      </c>
      <c r="Q239" s="116">
        <f>RTD("wdf.rtq",,N239,"PctChg")</f>
        <v>0.62000000000000011</v>
      </c>
    </row>
    <row r="240" spans="13:17">
      <c r="M240" s="5">
        <v>42430</v>
      </c>
      <c r="N240" s="16" t="s">
        <v>2022</v>
      </c>
      <c r="O240" s="16" t="s">
        <v>2023</v>
      </c>
      <c r="P240" s="49">
        <v>6.8900000000000003E-2</v>
      </c>
      <c r="Q240" s="116">
        <f>RTD("wdf.rtq",,N240,"PctChg")</f>
        <v>-1.02</v>
      </c>
    </row>
    <row r="241" spans="13:17">
      <c r="M241" s="5">
        <v>42430</v>
      </c>
      <c r="N241" s="16" t="s">
        <v>559</v>
      </c>
      <c r="O241" s="16" t="s">
        <v>560</v>
      </c>
      <c r="P241" s="49">
        <v>0.11650000000000001</v>
      </c>
      <c r="Q241" s="116">
        <f>RTD("wdf.rtq",,N241,"PctChg")</f>
        <v>0.57000000000000006</v>
      </c>
    </row>
    <row r="242" spans="13:17">
      <c r="M242" s="5">
        <v>42430</v>
      </c>
      <c r="N242" s="16" t="s">
        <v>2024</v>
      </c>
      <c r="O242" s="16" t="s">
        <v>2025</v>
      </c>
      <c r="P242" s="49">
        <v>0.1517</v>
      </c>
      <c r="Q242" s="116">
        <f>RTD("wdf.rtq",,N242,"PctChg")</f>
        <v>-0.47000000000000003</v>
      </c>
    </row>
    <row r="243" spans="13:17">
      <c r="M243" s="5">
        <v>42430</v>
      </c>
      <c r="N243" s="16" t="s">
        <v>2026</v>
      </c>
      <c r="O243" s="16" t="s">
        <v>2027</v>
      </c>
      <c r="P243" s="49">
        <v>0.17480000000000001</v>
      </c>
      <c r="Q243" s="116">
        <f>RTD("wdf.rtq",,N243,"PctChg")</f>
        <v>0.13999999999999999</v>
      </c>
    </row>
    <row r="244" spans="13:17">
      <c r="M244" s="5">
        <v>42430</v>
      </c>
      <c r="N244" s="16" t="s">
        <v>1656</v>
      </c>
      <c r="O244" s="16" t="s">
        <v>1657</v>
      </c>
      <c r="P244" s="49">
        <v>8.3299999999999999E-2</v>
      </c>
      <c r="Q244" s="116">
        <f>RTD("wdf.rtq",,N244,"PctChg")</f>
        <v>-0.53</v>
      </c>
    </row>
    <row r="245" spans="13:17">
      <c r="M245" s="5">
        <v>42430</v>
      </c>
      <c r="N245" s="16" t="s">
        <v>1016</v>
      </c>
      <c r="O245" s="16" t="s">
        <v>1017</v>
      </c>
      <c r="P245" s="49">
        <v>0.1125</v>
      </c>
      <c r="Q245" s="116">
        <f>RTD("wdf.rtq",,N245,"PctChg")</f>
        <v>-0.76</v>
      </c>
    </row>
    <row r="246" spans="13:17">
      <c r="M246" s="5">
        <v>42430</v>
      </c>
      <c r="N246" s="16" t="s">
        <v>2028</v>
      </c>
      <c r="O246" s="16" t="s">
        <v>2029</v>
      </c>
      <c r="P246" s="49">
        <v>0.1069</v>
      </c>
      <c r="Q246" s="116">
        <f>RTD("wdf.rtq",,N246,"PctChg")</f>
        <v>-1.05</v>
      </c>
    </row>
    <row r="247" spans="13:17">
      <c r="M247" s="5">
        <v>42430</v>
      </c>
      <c r="N247" s="16" t="s">
        <v>2030</v>
      </c>
      <c r="O247" s="16" t="s">
        <v>2031</v>
      </c>
      <c r="P247" s="49">
        <v>7.2400000000000006E-2</v>
      </c>
      <c r="Q247" s="116">
        <f>RTD("wdf.rtq",,N247,"PctChg")</f>
        <v>1.2400000000000002</v>
      </c>
    </row>
    <row r="248" spans="13:17">
      <c r="M248" s="5">
        <v>42430</v>
      </c>
      <c r="N248" s="16" t="s">
        <v>2032</v>
      </c>
      <c r="O248" s="16" t="s">
        <v>2522</v>
      </c>
      <c r="P248" s="49">
        <v>0.1356</v>
      </c>
      <c r="Q248" s="116">
        <f>RTD("wdf.rtq",,N248,"PctChg")</f>
        <v>3.5700000000000003</v>
      </c>
    </row>
    <row r="249" spans="13:17">
      <c r="M249" s="5">
        <v>42430</v>
      </c>
      <c r="N249" s="16" t="s">
        <v>2033</v>
      </c>
      <c r="O249" s="16" t="s">
        <v>2034</v>
      </c>
      <c r="P249" s="49">
        <v>0.1019</v>
      </c>
      <c r="Q249" s="116">
        <f>RTD("wdf.rtq",,N249,"PctChg")</f>
        <v>-0.35000000000000003</v>
      </c>
    </row>
    <row r="250" spans="13:17">
      <c r="M250" s="5">
        <v>42430</v>
      </c>
      <c r="N250" s="16" t="s">
        <v>1438</v>
      </c>
      <c r="O250" s="16" t="s">
        <v>1439</v>
      </c>
      <c r="P250" s="49">
        <v>0.2303</v>
      </c>
      <c r="Q250" s="116">
        <f>RTD("wdf.rtq",,N250,"PctChg")</f>
        <v>0</v>
      </c>
    </row>
    <row r="251" spans="13:17">
      <c r="M251" s="5">
        <v>42430</v>
      </c>
      <c r="N251" s="16" t="s">
        <v>2035</v>
      </c>
      <c r="O251" s="16" t="s">
        <v>2036</v>
      </c>
      <c r="P251" s="49">
        <v>0.124</v>
      </c>
      <c r="Q251" s="116">
        <f>RTD("wdf.rtq",,N251,"PctChg")</f>
        <v>-0.84000000000000008</v>
      </c>
    </row>
    <row r="252" spans="13:17">
      <c r="M252" s="5">
        <v>42430</v>
      </c>
      <c r="N252" s="16" t="s">
        <v>2037</v>
      </c>
      <c r="O252" s="16" t="s">
        <v>2038</v>
      </c>
      <c r="P252" s="49">
        <v>0.19620000000000001</v>
      </c>
      <c r="Q252" s="116">
        <f>RTD("wdf.rtq",,N252,"PctChg")</f>
        <v>-4.78</v>
      </c>
    </row>
    <row r="253" spans="13:17">
      <c r="M253" s="5">
        <v>42430</v>
      </c>
      <c r="N253" s="16" t="s">
        <v>1658</v>
      </c>
      <c r="O253" s="16" t="s">
        <v>1659</v>
      </c>
      <c r="P253" s="49">
        <v>0.1234</v>
      </c>
      <c r="Q253" s="116">
        <f>RTD("wdf.rtq",,N253,"PctChg")</f>
        <v>-0.27999999999999997</v>
      </c>
    </row>
    <row r="254" spans="13:17">
      <c r="M254" s="5">
        <v>42430</v>
      </c>
      <c r="N254" s="16" t="s">
        <v>1170</v>
      </c>
      <c r="O254" s="16" t="s">
        <v>1171</v>
      </c>
      <c r="P254" s="49">
        <v>0.44900000000000001</v>
      </c>
      <c r="Q254" s="116">
        <f>RTD("wdf.rtq",,N254,"PctChg")</f>
        <v>-0.18000000000000002</v>
      </c>
    </row>
    <row r="255" spans="13:17">
      <c r="M255" s="5">
        <v>42430</v>
      </c>
      <c r="N255" s="16" t="s">
        <v>2039</v>
      </c>
      <c r="O255" s="16" t="s">
        <v>2040</v>
      </c>
      <c r="P255" s="49">
        <v>6.3200000000000006E-2</v>
      </c>
      <c r="Q255" s="116">
        <f>RTD("wdf.rtq",,N255,"PctChg")</f>
        <v>1.27</v>
      </c>
    </row>
    <row r="256" spans="13:17">
      <c r="M256" s="5">
        <v>42430</v>
      </c>
      <c r="N256" s="16" t="s">
        <v>1440</v>
      </c>
      <c r="O256" s="16" t="s">
        <v>1441</v>
      </c>
      <c r="P256" s="49">
        <v>0.18720000000000001</v>
      </c>
      <c r="Q256" s="116">
        <f>RTD("wdf.rtq",,N256,"PctChg")</f>
        <v>-2.16</v>
      </c>
    </row>
    <row r="257" spans="13:17">
      <c r="M257" s="5">
        <v>42430</v>
      </c>
      <c r="N257" s="16" t="s">
        <v>1120</v>
      </c>
      <c r="O257" s="16" t="s">
        <v>1121</v>
      </c>
      <c r="P257" s="49">
        <v>8.4699999999999998E-2</v>
      </c>
      <c r="Q257" s="116">
        <f>RTD("wdf.rtq",,N257,"PctChg")</f>
        <v>0.44</v>
      </c>
    </row>
    <row r="258" spans="13:17">
      <c r="M258" s="5">
        <v>42430</v>
      </c>
      <c r="N258" s="16" t="s">
        <v>874</v>
      </c>
      <c r="O258" s="16" t="s">
        <v>875</v>
      </c>
      <c r="P258" s="49">
        <v>0.18540000000000001</v>
      </c>
      <c r="Q258" s="116">
        <f>RTD("wdf.rtq",,N258,"PctChg")</f>
        <v>6.0000000000000005E-2</v>
      </c>
    </row>
    <row r="259" spans="13:17">
      <c r="M259" s="5">
        <v>42430</v>
      </c>
      <c r="N259" s="16" t="s">
        <v>2041</v>
      </c>
      <c r="O259" s="16" t="s">
        <v>2042</v>
      </c>
      <c r="P259" s="49">
        <v>0.16819999999999999</v>
      </c>
      <c r="Q259" s="116">
        <f>RTD("wdf.rtq",,N259,"PctChg")</f>
        <v>-0.31000000000000005</v>
      </c>
    </row>
    <row r="260" spans="13:17">
      <c r="M260" s="5">
        <v>42430</v>
      </c>
      <c r="N260" s="16" t="s">
        <v>2043</v>
      </c>
      <c r="O260" s="16" t="s">
        <v>2044</v>
      </c>
      <c r="P260" s="49">
        <v>9.8000000000000004E-2</v>
      </c>
      <c r="Q260" s="116">
        <f>RTD("wdf.rtq",,N260,"PctChg")</f>
        <v>0</v>
      </c>
    </row>
    <row r="261" spans="13:17">
      <c r="M261" s="5">
        <v>42430</v>
      </c>
      <c r="N261" s="16" t="s">
        <v>2045</v>
      </c>
      <c r="O261" s="16" t="s">
        <v>2046</v>
      </c>
      <c r="P261" s="49">
        <v>0.12709999999999999</v>
      </c>
      <c r="Q261" s="116">
        <f>RTD("wdf.rtq",,N261,"PctChg")</f>
        <v>-1.4200000000000002</v>
      </c>
    </row>
    <row r="262" spans="13:17">
      <c r="M262" s="5">
        <v>42430</v>
      </c>
      <c r="N262" s="16" t="s">
        <v>1660</v>
      </c>
      <c r="O262" s="16" t="s">
        <v>1661</v>
      </c>
      <c r="P262" s="49">
        <v>0.13750000000000001</v>
      </c>
      <c r="Q262" s="116">
        <f>RTD("wdf.rtq",,N262,"PctChg")</f>
        <v>-0.44</v>
      </c>
    </row>
    <row r="263" spans="13:17">
      <c r="M263" s="5">
        <v>42430</v>
      </c>
      <c r="N263" s="16" t="s">
        <v>2047</v>
      </c>
      <c r="O263" s="16" t="s">
        <v>2048</v>
      </c>
      <c r="P263" s="49">
        <v>0.1391</v>
      </c>
      <c r="Q263" s="116">
        <f>RTD("wdf.rtq",,N263,"PctChg")</f>
        <v>3.7900000000000005</v>
      </c>
    </row>
    <row r="264" spans="13:17">
      <c r="M264" s="5">
        <v>42430</v>
      </c>
      <c r="N264" s="16" t="s">
        <v>2049</v>
      </c>
      <c r="O264" s="16" t="s">
        <v>2050</v>
      </c>
      <c r="P264" s="49">
        <v>8.6699999999999999E-2</v>
      </c>
      <c r="Q264" s="116">
        <f>RTD("wdf.rtq",,N264,"PctChg")</f>
        <v>-1.5000000000000002</v>
      </c>
    </row>
    <row r="265" spans="13:17">
      <c r="M265" s="5">
        <v>42430</v>
      </c>
      <c r="N265" s="16" t="s">
        <v>2051</v>
      </c>
      <c r="O265" s="16" t="s">
        <v>2052</v>
      </c>
      <c r="P265" s="49">
        <v>0.11310000000000001</v>
      </c>
      <c r="Q265" s="116">
        <f>RTD("wdf.rtq",,N265,"PctChg")</f>
        <v>-0.77</v>
      </c>
    </row>
    <row r="266" spans="13:17">
      <c r="M266" s="5">
        <v>42430</v>
      </c>
      <c r="N266" s="16" t="s">
        <v>1018</v>
      </c>
      <c r="O266" s="16" t="s">
        <v>1019</v>
      </c>
      <c r="P266" s="49">
        <v>0.2109</v>
      </c>
      <c r="Q266" s="116">
        <f>RTD("wdf.rtq",,N266,"PctChg")</f>
        <v>-0.65</v>
      </c>
    </row>
    <row r="267" spans="13:17">
      <c r="M267" s="5">
        <v>42430</v>
      </c>
      <c r="N267" s="16" t="s">
        <v>2053</v>
      </c>
      <c r="O267" s="16" t="s">
        <v>2054</v>
      </c>
      <c r="P267" s="49">
        <v>8.9099999999999999E-2</v>
      </c>
      <c r="Q267" s="116">
        <f>RTD("wdf.rtq",,N267,"PctChg")</f>
        <v>0</v>
      </c>
    </row>
    <row r="268" spans="13:17">
      <c r="M268" s="5">
        <v>42430</v>
      </c>
      <c r="N268" s="16" t="s">
        <v>2055</v>
      </c>
      <c r="O268" s="16" t="s">
        <v>2056</v>
      </c>
      <c r="P268" s="49">
        <v>7.9000000000000001E-2</v>
      </c>
      <c r="Q268" s="116">
        <f>RTD("wdf.rtq",,N268,"PctChg")</f>
        <v>0.1</v>
      </c>
    </row>
    <row r="269" spans="13:17">
      <c r="M269" s="5">
        <v>42430</v>
      </c>
      <c r="N269" s="16" t="s">
        <v>444</v>
      </c>
      <c r="O269" s="16" t="s">
        <v>445</v>
      </c>
      <c r="P269" s="49">
        <v>0.18990000000000001</v>
      </c>
      <c r="Q269" s="116">
        <f>RTD("wdf.rtq",,N269,"PctChg")</f>
        <v>0.16</v>
      </c>
    </row>
    <row r="270" spans="13:17">
      <c r="M270" s="5">
        <v>42430</v>
      </c>
      <c r="N270" s="16" t="s">
        <v>561</v>
      </c>
      <c r="O270" s="16" t="s">
        <v>562</v>
      </c>
      <c r="P270" s="49">
        <v>7.0300000000000001E-2</v>
      </c>
      <c r="Q270" s="116">
        <f>RTD("wdf.rtq",,N270,"PctChg")</f>
        <v>0.12000000000000001</v>
      </c>
    </row>
    <row r="271" spans="13:17">
      <c r="M271" s="5">
        <v>42430</v>
      </c>
      <c r="N271" s="16" t="s">
        <v>2057</v>
      </c>
      <c r="O271" s="16" t="s">
        <v>2058</v>
      </c>
      <c r="P271" s="49">
        <v>0.33029999999999998</v>
      </c>
      <c r="Q271" s="116">
        <f>RTD("wdf.rtq",,N271,"PctChg")</f>
        <v>1.9700000000000002</v>
      </c>
    </row>
    <row r="272" spans="13:17">
      <c r="M272" s="5">
        <v>42430</v>
      </c>
      <c r="N272" s="16" t="s">
        <v>1664</v>
      </c>
      <c r="O272" s="16" t="s">
        <v>1665</v>
      </c>
      <c r="P272" s="49">
        <v>0.1283</v>
      </c>
      <c r="Q272" s="116">
        <f>RTD("wdf.rtq",,N272,"PctChg")</f>
        <v>2.4500000000000002</v>
      </c>
    </row>
    <row r="273" spans="13:17">
      <c r="M273" s="5">
        <v>42430</v>
      </c>
      <c r="N273" s="16" t="s">
        <v>2059</v>
      </c>
      <c r="O273" s="16" t="s">
        <v>2060</v>
      </c>
      <c r="P273" s="49">
        <v>0.1133</v>
      </c>
      <c r="Q273" s="116">
        <f>RTD("wdf.rtq",,N273,"PctChg")</f>
        <v>1.4000000000000001</v>
      </c>
    </row>
    <row r="274" spans="13:17">
      <c r="M274" s="5">
        <v>42430</v>
      </c>
      <c r="N274" s="16" t="s">
        <v>2061</v>
      </c>
      <c r="O274" s="16" t="s">
        <v>2062</v>
      </c>
      <c r="P274" s="49">
        <v>0.17199999999999999</v>
      </c>
      <c r="Q274" s="116">
        <f>RTD("wdf.rtq",,N274,"PctChg")</f>
        <v>0.19</v>
      </c>
    </row>
    <row r="275" spans="13:17">
      <c r="M275" s="5">
        <v>42430</v>
      </c>
      <c r="N275" s="16" t="s">
        <v>2063</v>
      </c>
      <c r="O275" s="16" t="s">
        <v>2064</v>
      </c>
      <c r="P275" s="49">
        <v>0.111</v>
      </c>
      <c r="Q275" s="116">
        <f>RTD("wdf.rtq",,N275,"PctChg")</f>
        <v>0.08</v>
      </c>
    </row>
    <row r="276" spans="13:17">
      <c r="M276" s="5">
        <v>42430</v>
      </c>
      <c r="N276" s="16" t="s">
        <v>2065</v>
      </c>
      <c r="O276" s="16" t="s">
        <v>2066</v>
      </c>
      <c r="P276" s="49">
        <v>0.1021</v>
      </c>
      <c r="Q276" s="116">
        <f>RTD("wdf.rtq",,N276,"PctChg")</f>
        <v>0.05</v>
      </c>
    </row>
    <row r="277" spans="13:17">
      <c r="M277" s="5">
        <v>42430</v>
      </c>
      <c r="N277" s="16" t="s">
        <v>1442</v>
      </c>
      <c r="O277" s="16" t="s">
        <v>1443</v>
      </c>
      <c r="P277" s="49">
        <v>0.50049999999999994</v>
      </c>
      <c r="Q277" s="116">
        <f>RTD("wdf.rtq",,N277,"PctChg")</f>
        <v>-2.21</v>
      </c>
    </row>
    <row r="278" spans="13:17">
      <c r="M278" s="5">
        <v>42430</v>
      </c>
      <c r="N278" s="16" t="s">
        <v>493</v>
      </c>
      <c r="O278" s="16" t="s">
        <v>494</v>
      </c>
      <c r="P278" s="49">
        <v>5.8999999999999997E-2</v>
      </c>
      <c r="Q278" s="116">
        <f>RTD("wdf.rtq",,N278,"PctChg")</f>
        <v>-1.87</v>
      </c>
    </row>
    <row r="279" spans="13:17">
      <c r="M279" s="5">
        <v>42430</v>
      </c>
      <c r="N279" s="16" t="s">
        <v>2067</v>
      </c>
      <c r="O279" s="16" t="s">
        <v>2068</v>
      </c>
      <c r="P279" s="49">
        <v>0.1037</v>
      </c>
      <c r="Q279" s="116">
        <f>RTD("wdf.rtq",,N279,"PctChg")</f>
        <v>0.38</v>
      </c>
    </row>
    <row r="280" spans="13:17">
      <c r="M280" s="5">
        <v>42430</v>
      </c>
      <c r="N280" s="16" t="s">
        <v>1666</v>
      </c>
      <c r="O280" s="16" t="s">
        <v>1667</v>
      </c>
      <c r="P280" s="49">
        <v>9.4500000000000001E-2</v>
      </c>
      <c r="Q280" s="116">
        <f>RTD("wdf.rtq",,N280,"PctChg")</f>
        <v>-0.71000000000000008</v>
      </c>
    </row>
    <row r="281" spans="13:17">
      <c r="M281" s="5">
        <v>42430</v>
      </c>
      <c r="N281" s="16" t="s">
        <v>2069</v>
      </c>
      <c r="O281" s="16" t="s">
        <v>2070</v>
      </c>
      <c r="P281" s="49">
        <v>0.2482</v>
      </c>
      <c r="Q281" s="116">
        <f>RTD("wdf.rtq",,N281,"PctChg")</f>
        <v>-0.84000000000000008</v>
      </c>
    </row>
    <row r="282" spans="13:17">
      <c r="M282" s="5">
        <v>42430</v>
      </c>
      <c r="N282" s="16" t="s">
        <v>2071</v>
      </c>
      <c r="O282" s="16" t="s">
        <v>2072</v>
      </c>
      <c r="P282" s="49">
        <v>0.16850000000000001</v>
      </c>
      <c r="Q282" s="116">
        <f>RTD("wdf.rtq",,N282,"PctChg")</f>
        <v>-0.86</v>
      </c>
    </row>
    <row r="283" spans="13:17">
      <c r="M283" s="5">
        <v>42430</v>
      </c>
      <c r="N283" s="16" t="s">
        <v>2073</v>
      </c>
      <c r="O283" s="16" t="s">
        <v>2074</v>
      </c>
      <c r="P283" s="49">
        <v>0.15210000000000001</v>
      </c>
      <c r="Q283" s="116">
        <f>RTD("wdf.rtq",,N283,"PctChg")</f>
        <v>-0.54</v>
      </c>
    </row>
    <row r="284" spans="13:17">
      <c r="M284" s="5">
        <v>42430</v>
      </c>
      <c r="N284" s="16" t="s">
        <v>2075</v>
      </c>
      <c r="O284" s="16" t="s">
        <v>2076</v>
      </c>
      <c r="P284" s="49">
        <v>8.8300000000000003E-2</v>
      </c>
      <c r="Q284" s="116">
        <f>RTD("wdf.rtq",,N284,"PctChg")</f>
        <v>-0.72000000000000008</v>
      </c>
    </row>
    <row r="285" spans="13:17">
      <c r="M285" s="5">
        <v>42430</v>
      </c>
      <c r="N285" s="16" t="s">
        <v>1444</v>
      </c>
      <c r="O285" s="16" t="s">
        <v>1445</v>
      </c>
      <c r="P285" s="49">
        <v>0.46899999999999997</v>
      </c>
      <c r="Q285" s="116">
        <f>RTD("wdf.rtq",,N285,"PctChg")</f>
        <v>-1.0100000000000002</v>
      </c>
    </row>
    <row r="286" spans="13:17">
      <c r="M286" s="5">
        <v>42430</v>
      </c>
      <c r="N286" s="16" t="s">
        <v>2077</v>
      </c>
      <c r="O286" s="16" t="s">
        <v>2078</v>
      </c>
      <c r="P286" s="49">
        <v>6.7400000000000002E-2</v>
      </c>
      <c r="Q286" s="116">
        <f>RTD("wdf.rtq",,N286,"PctChg")</f>
        <v>0.22999999999999998</v>
      </c>
    </row>
    <row r="287" spans="13:17">
      <c r="M287" s="5">
        <v>42430</v>
      </c>
      <c r="N287" s="16" t="s">
        <v>1446</v>
      </c>
      <c r="O287" s="16" t="s">
        <v>1447</v>
      </c>
      <c r="P287" s="49">
        <v>0.37790000000000001</v>
      </c>
      <c r="Q287" s="116">
        <f>RTD("wdf.rtq",,N287,"PctChg")</f>
        <v>0.94000000000000006</v>
      </c>
    </row>
    <row r="288" spans="13:17">
      <c r="M288" s="5">
        <v>42430</v>
      </c>
      <c r="N288" s="16" t="s">
        <v>2079</v>
      </c>
      <c r="O288" s="16" t="s">
        <v>2080</v>
      </c>
      <c r="P288" s="49">
        <v>0.109</v>
      </c>
      <c r="Q288" s="116">
        <f>RTD("wdf.rtq",,N288,"PctChg")</f>
        <v>-1.6500000000000001</v>
      </c>
    </row>
    <row r="289" spans="13:17">
      <c r="M289" s="5">
        <v>42430</v>
      </c>
      <c r="N289" s="16" t="s">
        <v>2081</v>
      </c>
      <c r="O289" s="16" t="s">
        <v>2082</v>
      </c>
      <c r="P289" s="49">
        <v>6.0100000000000001E-2</v>
      </c>
      <c r="Q289" s="116">
        <f>RTD("wdf.rtq",,N289,"PctChg")</f>
        <v>-1.4400000000000002</v>
      </c>
    </row>
    <row r="290" spans="13:17">
      <c r="M290" s="5">
        <v>42430</v>
      </c>
      <c r="N290" s="16" t="s">
        <v>1448</v>
      </c>
      <c r="O290" s="16" t="s">
        <v>1467</v>
      </c>
      <c r="P290" s="49">
        <v>0.4365</v>
      </c>
      <c r="Q290" s="116">
        <f>RTD("wdf.rtq",,N290,"PctChg")</f>
        <v>1.6800000000000002</v>
      </c>
    </row>
    <row r="291" spans="13:17">
      <c r="M291" s="5">
        <v>42430</v>
      </c>
      <c r="N291" s="16" t="s">
        <v>2083</v>
      </c>
      <c r="O291" s="16" t="s">
        <v>2084</v>
      </c>
      <c r="P291" s="49">
        <v>9.1600000000000001E-2</v>
      </c>
      <c r="Q291" s="116">
        <f>RTD("wdf.rtq",,N291,"PctChg")</f>
        <v>0</v>
      </c>
    </row>
    <row r="292" spans="13:17">
      <c r="M292" s="5">
        <v>42430</v>
      </c>
      <c r="N292" s="16" t="s">
        <v>2085</v>
      </c>
      <c r="O292" s="16" t="s">
        <v>2086</v>
      </c>
      <c r="P292" s="49">
        <v>0.12529999999999999</v>
      </c>
      <c r="Q292" s="116">
        <f>RTD("wdf.rtq",,N292,"PctChg")</f>
        <v>-1.0900000000000001</v>
      </c>
    </row>
    <row r="293" spans="13:17">
      <c r="M293" s="5">
        <v>42430</v>
      </c>
      <c r="N293" s="16" t="s">
        <v>1022</v>
      </c>
      <c r="O293" s="16" t="s">
        <v>1023</v>
      </c>
      <c r="P293" s="49">
        <v>9.3700000000000006E-2</v>
      </c>
      <c r="Q293" s="116">
        <f>RTD("wdf.rtq",,N293,"PctChg")</f>
        <v>0.18000000000000002</v>
      </c>
    </row>
    <row r="294" spans="13:17">
      <c r="M294" s="5">
        <v>42430</v>
      </c>
      <c r="N294" s="16" t="s">
        <v>2087</v>
      </c>
      <c r="O294" s="16" t="s">
        <v>2088</v>
      </c>
      <c r="P294" s="49">
        <v>0.15620000000000001</v>
      </c>
      <c r="Q294" s="116">
        <f>RTD("wdf.rtq",,N294,"PctChg")</f>
        <v>2.74</v>
      </c>
    </row>
    <row r="295" spans="13:17">
      <c r="M295" s="5">
        <v>42430</v>
      </c>
      <c r="N295" s="16" t="s">
        <v>2089</v>
      </c>
      <c r="O295" s="16" t="s">
        <v>2090</v>
      </c>
      <c r="P295" s="49">
        <v>6.7900000000000002E-2</v>
      </c>
      <c r="Q295" s="116">
        <f>RTD("wdf.rtq",,N295,"PctChg")</f>
        <v>6.9999999999999993E-2</v>
      </c>
    </row>
    <row r="296" spans="13:17">
      <c r="M296" s="5">
        <v>42430</v>
      </c>
      <c r="N296" s="16" t="s">
        <v>2091</v>
      </c>
      <c r="O296" s="16" t="s">
        <v>2092</v>
      </c>
      <c r="P296" s="49">
        <v>0.46639999999999998</v>
      </c>
      <c r="Q296" s="116">
        <f>RTD("wdf.rtq",,N296,"PctChg")</f>
        <v>0.53</v>
      </c>
    </row>
    <row r="297" spans="13:17">
      <c r="M297" s="5">
        <v>42430</v>
      </c>
      <c r="N297" s="16" t="s">
        <v>2093</v>
      </c>
      <c r="O297" s="16" t="s">
        <v>2094</v>
      </c>
      <c r="P297" s="49">
        <v>0.17349999999999999</v>
      </c>
      <c r="Q297" s="116">
        <f>RTD("wdf.rtq",,N297,"PctChg")</f>
        <v>0.66</v>
      </c>
    </row>
    <row r="298" spans="13:17">
      <c r="M298" s="5">
        <v>42430</v>
      </c>
      <c r="N298" s="16" t="s">
        <v>2095</v>
      </c>
      <c r="O298" s="16" t="s">
        <v>2096</v>
      </c>
      <c r="P298" s="49">
        <v>7.4700000000000003E-2</v>
      </c>
      <c r="Q298" s="116">
        <f>RTD("wdf.rtq",,N298,"PctChg")</f>
        <v>0.1</v>
      </c>
    </row>
    <row r="299" spans="13:17">
      <c r="M299" s="5">
        <v>42430</v>
      </c>
      <c r="N299" s="16" t="s">
        <v>1491</v>
      </c>
      <c r="O299" s="16" t="s">
        <v>1492</v>
      </c>
      <c r="P299" s="49">
        <v>0.16919999999999999</v>
      </c>
      <c r="Q299" s="116">
        <f>RTD("wdf.rtq",,N299,"PctChg")</f>
        <v>0</v>
      </c>
    </row>
    <row r="300" spans="13:17">
      <c r="M300" s="5">
        <v>42430</v>
      </c>
      <c r="N300" s="16" t="s">
        <v>2097</v>
      </c>
      <c r="O300" s="16" t="s">
        <v>2098</v>
      </c>
      <c r="P300" s="49">
        <v>0.14960000000000001</v>
      </c>
      <c r="Q300" s="116">
        <f>RTD("wdf.rtq",,N300,"PctChg")</f>
        <v>-6.0000000000000005E-2</v>
      </c>
    </row>
    <row r="301" spans="13:17">
      <c r="M301" s="5">
        <v>42430</v>
      </c>
      <c r="N301" s="16" t="s">
        <v>2099</v>
      </c>
      <c r="O301" s="16" t="s">
        <v>2100</v>
      </c>
      <c r="P301" s="49">
        <v>9.4200000000000006E-2</v>
      </c>
      <c r="Q301" s="116">
        <f>RTD("wdf.rtq",,N301,"PctChg")</f>
        <v>0.22999999999999998</v>
      </c>
    </row>
    <row r="302" spans="13:17">
      <c r="M302" s="5">
        <v>42430</v>
      </c>
      <c r="N302" s="16" t="s">
        <v>2101</v>
      </c>
      <c r="O302" s="16" t="s">
        <v>2102</v>
      </c>
      <c r="P302" s="49">
        <v>0.17</v>
      </c>
      <c r="Q302" s="116">
        <f>RTD("wdf.rtq",,N302,"PctChg")</f>
        <v>1.9900000000000002</v>
      </c>
    </row>
    <row r="303" spans="13:17">
      <c r="M303" s="5">
        <v>42430</v>
      </c>
      <c r="N303" s="16" t="s">
        <v>1668</v>
      </c>
      <c r="O303" s="16" t="s">
        <v>1669</v>
      </c>
      <c r="P303" s="49">
        <v>0.1895</v>
      </c>
      <c r="Q303" s="116">
        <f>RTD("wdf.rtq",,N303,"PctChg")</f>
        <v>0.89</v>
      </c>
    </row>
    <row r="304" spans="13:17">
      <c r="M304" s="5">
        <v>42430</v>
      </c>
      <c r="N304" s="16" t="s">
        <v>1026</v>
      </c>
      <c r="O304" s="16" t="s">
        <v>1027</v>
      </c>
      <c r="P304" s="49">
        <v>0.2291</v>
      </c>
      <c r="Q304" s="116">
        <f>RTD("wdf.rtq",,N304,"PctChg")</f>
        <v>-0.58000000000000007</v>
      </c>
    </row>
    <row r="305" spans="13:17">
      <c r="M305" s="5">
        <v>42430</v>
      </c>
      <c r="N305" s="16" t="s">
        <v>2103</v>
      </c>
      <c r="O305" s="16" t="s">
        <v>2104</v>
      </c>
      <c r="P305" s="49">
        <v>8.0399999999999999E-2</v>
      </c>
      <c r="Q305" s="116">
        <f>RTD("wdf.rtq",,N305,"PctChg")</f>
        <v>-0.37</v>
      </c>
    </row>
    <row r="306" spans="13:17">
      <c r="M306" s="5">
        <v>42430</v>
      </c>
      <c r="N306" s="16" t="s">
        <v>2105</v>
      </c>
      <c r="O306" s="16" t="s">
        <v>2106</v>
      </c>
      <c r="P306" s="49">
        <v>0.2026</v>
      </c>
      <c r="Q306" s="116">
        <f>RTD("wdf.rtq",,N306,"PctChg")</f>
        <v>0</v>
      </c>
    </row>
    <row r="307" spans="13:17">
      <c r="M307" s="5">
        <v>42430</v>
      </c>
      <c r="N307" s="16" t="s">
        <v>2107</v>
      </c>
      <c r="O307" s="16" t="s">
        <v>2108</v>
      </c>
      <c r="P307" s="49">
        <v>0.16550000000000001</v>
      </c>
      <c r="Q307" s="116">
        <f>RTD("wdf.rtq",,N307,"PctChg")</f>
        <v>-0.89</v>
      </c>
    </row>
    <row r="308" spans="13:17">
      <c r="M308" s="5">
        <v>42430</v>
      </c>
      <c r="N308" s="16" t="s">
        <v>1449</v>
      </c>
      <c r="O308" s="16" t="s">
        <v>1450</v>
      </c>
      <c r="P308" s="49">
        <v>0.31869999999999998</v>
      </c>
      <c r="Q308" s="116">
        <f>RTD("wdf.rtq",,N308,"PctChg")</f>
        <v>0.64</v>
      </c>
    </row>
    <row r="309" spans="13:17">
      <c r="M309" s="5">
        <v>42430</v>
      </c>
      <c r="N309" s="16" t="s">
        <v>2109</v>
      </c>
      <c r="O309" s="16" t="s">
        <v>2110</v>
      </c>
      <c r="P309" s="49">
        <v>0.1855</v>
      </c>
      <c r="Q309" s="116">
        <f>RTD("wdf.rtq",,N309,"PctChg")</f>
        <v>-0.47000000000000003</v>
      </c>
    </row>
    <row r="310" spans="13:17">
      <c r="M310" s="5">
        <v>42430</v>
      </c>
      <c r="N310" s="16" t="s">
        <v>2111</v>
      </c>
      <c r="O310" s="16" t="s">
        <v>2112</v>
      </c>
      <c r="P310" s="49">
        <v>8.5800000000000001E-2</v>
      </c>
      <c r="Q310" s="116">
        <f>RTD("wdf.rtq",,N310,"PctChg")</f>
        <v>0.12000000000000001</v>
      </c>
    </row>
    <row r="311" spans="13:17">
      <c r="M311" s="5">
        <v>42430</v>
      </c>
      <c r="N311" s="16" t="s">
        <v>2113</v>
      </c>
      <c r="O311" s="16" t="s">
        <v>2114</v>
      </c>
      <c r="P311" s="49">
        <v>0.21690000000000001</v>
      </c>
      <c r="Q311" s="116">
        <f>RTD("wdf.rtq",,N311,"PctChg")</f>
        <v>0.13999999999999999</v>
      </c>
    </row>
    <row r="312" spans="13:17">
      <c r="M312" s="5">
        <v>42430</v>
      </c>
      <c r="N312" s="16" t="s">
        <v>2115</v>
      </c>
      <c r="O312" s="16" t="s">
        <v>2116</v>
      </c>
      <c r="P312" s="49">
        <v>0.1295</v>
      </c>
      <c r="Q312" s="116">
        <f>RTD("wdf.rtq",,N312,"PctChg")</f>
        <v>-1.9300000000000002</v>
      </c>
    </row>
    <row r="313" spans="13:17">
      <c r="M313" s="5">
        <v>42430</v>
      </c>
      <c r="N313" s="16" t="s">
        <v>1241</v>
      </c>
      <c r="O313" s="16" t="s">
        <v>1242</v>
      </c>
      <c r="P313" s="49">
        <v>0.66749999999999998</v>
      </c>
      <c r="Q313" s="116">
        <f>RTD("wdf.rtq",,N313,"PctChg")</f>
        <v>-0.11</v>
      </c>
    </row>
    <row r="314" spans="13:17">
      <c r="M314" s="5">
        <v>42430</v>
      </c>
      <c r="N314" s="16" t="s">
        <v>1495</v>
      </c>
      <c r="O314" s="16" t="s">
        <v>1496</v>
      </c>
      <c r="P314" s="49">
        <v>5.0299999999999997E-2</v>
      </c>
      <c r="Q314" s="116">
        <f>RTD("wdf.rtq",,N314,"PctChg")</f>
        <v>5.33</v>
      </c>
    </row>
    <row r="315" spans="13:17">
      <c r="M315" s="5">
        <v>42430</v>
      </c>
      <c r="N315" s="16" t="s">
        <v>2117</v>
      </c>
      <c r="O315" s="16" t="s">
        <v>2118</v>
      </c>
      <c r="P315" s="49">
        <v>0.1646</v>
      </c>
      <c r="Q315" s="116">
        <f>RTD("wdf.rtq",,N315,"PctChg")</f>
        <v>0.71000000000000008</v>
      </c>
    </row>
    <row r="316" spans="13:17">
      <c r="M316" s="5">
        <v>42430</v>
      </c>
      <c r="N316" s="16" t="s">
        <v>2119</v>
      </c>
      <c r="O316" s="16" t="s">
        <v>2120</v>
      </c>
      <c r="P316" s="49">
        <v>8.2100000000000006E-2</v>
      </c>
      <c r="Q316" s="116">
        <f>RTD("wdf.rtq",,N316,"PctChg")</f>
        <v>-0.17</v>
      </c>
    </row>
    <row r="317" spans="13:17">
      <c r="M317" s="5">
        <v>42430</v>
      </c>
      <c r="N317" s="16" t="s">
        <v>2121</v>
      </c>
      <c r="O317" s="16" t="s">
        <v>2122</v>
      </c>
      <c r="P317" s="49">
        <v>0.1673</v>
      </c>
      <c r="Q317" s="116">
        <f>RTD("wdf.rtq",,N317,"PctChg")</f>
        <v>0.58000000000000007</v>
      </c>
    </row>
    <row r="318" spans="13:17">
      <c r="M318" s="5">
        <v>42430</v>
      </c>
      <c r="N318" s="16" t="s">
        <v>2123</v>
      </c>
      <c r="O318" s="16" t="s">
        <v>2124</v>
      </c>
      <c r="P318" s="49">
        <v>0.18759999999999999</v>
      </c>
      <c r="Q318" s="116">
        <f>RTD("wdf.rtq",,N318,"PctChg")</f>
        <v>-0.45000000000000007</v>
      </c>
    </row>
    <row r="319" spans="13:17">
      <c r="M319" s="5">
        <v>42430</v>
      </c>
      <c r="N319" s="16" t="s">
        <v>2125</v>
      </c>
      <c r="O319" s="16" t="s">
        <v>2126</v>
      </c>
      <c r="P319" s="49">
        <v>0.21590000000000001</v>
      </c>
      <c r="Q319" s="116">
        <f>RTD("wdf.rtq",,N319,"PctChg")</f>
        <v>1.0100000000000002</v>
      </c>
    </row>
    <row r="320" spans="13:17">
      <c r="M320" s="5">
        <v>42430</v>
      </c>
      <c r="N320" s="16" t="s">
        <v>2127</v>
      </c>
      <c r="O320" s="16" t="s">
        <v>2128</v>
      </c>
      <c r="P320" s="49">
        <v>9.2200000000000004E-2</v>
      </c>
      <c r="Q320" s="116">
        <f>RTD("wdf.rtq",,N320,"PctChg")</f>
        <v>0.38</v>
      </c>
    </row>
    <row r="321" spans="13:17">
      <c r="M321" s="5">
        <v>42430</v>
      </c>
      <c r="N321" s="16" t="s">
        <v>2129</v>
      </c>
      <c r="O321" s="16" t="s">
        <v>2130</v>
      </c>
      <c r="P321" s="49">
        <v>0.1042</v>
      </c>
      <c r="Q321" s="116">
        <f>RTD("wdf.rtq",,N321,"PctChg")</f>
        <v>0.36000000000000004</v>
      </c>
    </row>
    <row r="322" spans="13:17">
      <c r="M322" s="5">
        <v>42430</v>
      </c>
      <c r="N322" s="16" t="s">
        <v>2131</v>
      </c>
      <c r="O322" s="16" t="s">
        <v>2132</v>
      </c>
      <c r="P322" s="49">
        <v>0.1464</v>
      </c>
      <c r="Q322" s="116">
        <f>RTD("wdf.rtq",,N322,"PctChg")</f>
        <v>-0.16</v>
      </c>
    </row>
    <row r="323" spans="13:17">
      <c r="M323" s="5">
        <v>42430</v>
      </c>
      <c r="N323" s="16" t="s">
        <v>2133</v>
      </c>
      <c r="O323" s="16" t="s">
        <v>2134</v>
      </c>
      <c r="P323" s="49">
        <v>9.2899999999999996E-2</v>
      </c>
      <c r="Q323" s="116">
        <f>RTD("wdf.rtq",,N323,"PctChg")</f>
        <v>0.76</v>
      </c>
    </row>
    <row r="324" spans="13:17">
      <c r="M324" s="5">
        <v>42430</v>
      </c>
      <c r="N324" s="16" t="s">
        <v>1032</v>
      </c>
      <c r="O324" s="16" t="s">
        <v>1033</v>
      </c>
      <c r="P324" s="49">
        <v>0.20549999999999999</v>
      </c>
      <c r="Q324" s="116">
        <f>RTD("wdf.rtq",,N324,"PctChg")</f>
        <v>-0.38</v>
      </c>
    </row>
    <row r="325" spans="13:17">
      <c r="M325" s="5">
        <v>42430</v>
      </c>
      <c r="N325" s="16" t="s">
        <v>2135</v>
      </c>
      <c r="O325" s="16" t="s">
        <v>2136</v>
      </c>
      <c r="P325" s="49">
        <v>7.8600000000000003E-2</v>
      </c>
      <c r="Q325" s="116">
        <f>RTD("wdf.rtq",,N325,"PctChg")</f>
        <v>0</v>
      </c>
    </row>
    <row r="326" spans="13:17">
      <c r="M326" s="5">
        <v>42430</v>
      </c>
      <c r="N326" s="16" t="s">
        <v>876</v>
      </c>
      <c r="O326" s="16" t="s">
        <v>877</v>
      </c>
      <c r="P326" s="49">
        <v>9.3899999999999997E-2</v>
      </c>
      <c r="Q326" s="116">
        <f>RTD("wdf.rtq",,N326,"PctChg")</f>
        <v>0.78</v>
      </c>
    </row>
    <row r="327" spans="13:17">
      <c r="M327" s="5">
        <v>42430</v>
      </c>
      <c r="N327" s="16" t="s">
        <v>1451</v>
      </c>
      <c r="O327" s="16" t="s">
        <v>1452</v>
      </c>
      <c r="P327" s="49">
        <v>0.1618</v>
      </c>
      <c r="Q327" s="116">
        <f>RTD("wdf.rtq",,N327,"PctChg")</f>
        <v>0.11</v>
      </c>
    </row>
    <row r="328" spans="13:17">
      <c r="M328" s="5">
        <v>42430</v>
      </c>
      <c r="N328" s="16" t="s">
        <v>1034</v>
      </c>
      <c r="O328" s="16" t="s">
        <v>1035</v>
      </c>
      <c r="P328" s="49">
        <v>9.5799999999999996E-2</v>
      </c>
      <c r="Q328" s="116">
        <f>RTD("wdf.rtq",,N328,"PctChg")</f>
        <v>-0.22</v>
      </c>
    </row>
    <row r="329" spans="13:17">
      <c r="M329" s="5">
        <v>42430</v>
      </c>
      <c r="N329" s="16" t="s">
        <v>2137</v>
      </c>
      <c r="O329" s="16" t="s">
        <v>2138</v>
      </c>
      <c r="P329" s="49">
        <v>0.10829999999999999</v>
      </c>
      <c r="Q329" s="116">
        <f>RTD("wdf.rtq",,N329,"PctChg")</f>
        <v>-1.4000000000000001</v>
      </c>
    </row>
    <row r="330" spans="13:17">
      <c r="M330" s="5">
        <v>42430</v>
      </c>
      <c r="N330" s="16" t="s">
        <v>878</v>
      </c>
      <c r="O330" s="16" t="s">
        <v>879</v>
      </c>
      <c r="P330" s="49">
        <v>0.1421</v>
      </c>
      <c r="Q330" s="116">
        <f>RTD("wdf.rtq",,N330,"PctChg")</f>
        <v>-0.48000000000000004</v>
      </c>
    </row>
    <row r="331" spans="13:17">
      <c r="M331" s="5">
        <v>42430</v>
      </c>
      <c r="N331" s="16" t="s">
        <v>1674</v>
      </c>
      <c r="O331" s="16" t="s">
        <v>1675</v>
      </c>
      <c r="P331" s="49">
        <v>6.3100000000000003E-2</v>
      </c>
      <c r="Q331" s="116">
        <f>RTD("wdf.rtq",,N331,"PctChg")</f>
        <v>-0.91</v>
      </c>
    </row>
    <row r="332" spans="13:17">
      <c r="M332" s="5">
        <v>42430</v>
      </c>
      <c r="N332" s="16" t="s">
        <v>2139</v>
      </c>
      <c r="O332" s="16" t="s">
        <v>2140</v>
      </c>
      <c r="P332" s="49">
        <v>0.1198</v>
      </c>
      <c r="Q332" s="116">
        <f>RTD("wdf.rtq",,N332,"PctChg")</f>
        <v>6.21</v>
      </c>
    </row>
    <row r="333" spans="13:17">
      <c r="M333" s="5">
        <v>42430</v>
      </c>
      <c r="N333" s="16" t="s">
        <v>2141</v>
      </c>
      <c r="O333" s="16" t="s">
        <v>2142</v>
      </c>
      <c r="P333" s="49">
        <v>0.15279999999999999</v>
      </c>
      <c r="Q333" s="116">
        <f>RTD("wdf.rtq",,N333,"PctChg")</f>
        <v>0.17</v>
      </c>
    </row>
    <row r="334" spans="13:17">
      <c r="M334" s="5">
        <v>42430</v>
      </c>
      <c r="N334" s="16" t="s">
        <v>2143</v>
      </c>
      <c r="O334" s="16" t="s">
        <v>2144</v>
      </c>
      <c r="P334" s="49">
        <v>0.1002</v>
      </c>
      <c r="Q334" s="116">
        <f>RTD("wdf.rtq",,N334,"PctChg")</f>
        <v>0.86</v>
      </c>
    </row>
    <row r="335" spans="13:17">
      <c r="M335" s="5">
        <v>42430</v>
      </c>
      <c r="N335" s="16" t="s">
        <v>495</v>
      </c>
      <c r="O335" s="16" t="s">
        <v>496</v>
      </c>
      <c r="P335" s="49">
        <v>0.10639999999999999</v>
      </c>
      <c r="Q335" s="116">
        <f>RTD("wdf.rtq",,N335,"PctChg")</f>
        <v>-0.89</v>
      </c>
    </row>
    <row r="336" spans="13:17">
      <c r="M336" s="5">
        <v>42430</v>
      </c>
      <c r="N336" s="16" t="s">
        <v>1453</v>
      </c>
      <c r="O336" s="16" t="s">
        <v>1454</v>
      </c>
      <c r="P336" s="49">
        <v>0.3014</v>
      </c>
      <c r="Q336" s="116">
        <f>RTD("wdf.rtq",,N336,"PctChg")</f>
        <v>-0.85000000000000009</v>
      </c>
    </row>
    <row r="337" spans="13:17">
      <c r="M337" s="5">
        <v>42430</v>
      </c>
      <c r="N337" s="16" t="s">
        <v>2145</v>
      </c>
      <c r="O337" s="16" t="s">
        <v>2146</v>
      </c>
      <c r="P337" s="49">
        <v>0.13569999999999999</v>
      </c>
      <c r="Q337" s="116">
        <f>RTD("wdf.rtq",,N337,"PctChg")</f>
        <v>-0.36000000000000004</v>
      </c>
    </row>
    <row r="338" spans="13:17">
      <c r="M338" s="5">
        <v>42430</v>
      </c>
      <c r="N338" s="16" t="s">
        <v>2147</v>
      </c>
      <c r="O338" s="16" t="s">
        <v>2148</v>
      </c>
      <c r="P338" s="49">
        <v>9.7699999999999995E-2</v>
      </c>
      <c r="Q338" s="116">
        <f>RTD("wdf.rtq",,N338,"PctChg")</f>
        <v>0.05</v>
      </c>
    </row>
    <row r="339" spans="13:17">
      <c r="M339" s="5">
        <v>42430</v>
      </c>
      <c r="N339" s="16" t="s">
        <v>2149</v>
      </c>
      <c r="O339" s="16" t="s">
        <v>2150</v>
      </c>
      <c r="P339" s="49">
        <v>0.1183</v>
      </c>
      <c r="Q339" s="116">
        <f>RTD("wdf.rtq",,N339,"PctChg")</f>
        <v>-0.47000000000000003</v>
      </c>
    </row>
    <row r="340" spans="13:17">
      <c r="M340" s="5">
        <v>42430</v>
      </c>
      <c r="N340" s="16" t="s">
        <v>563</v>
      </c>
      <c r="O340" s="16" t="s">
        <v>564</v>
      </c>
      <c r="P340" s="49">
        <v>0.24210000000000001</v>
      </c>
      <c r="Q340" s="116">
        <f>RTD("wdf.rtq",,N340,"PctChg")</f>
        <v>2.2200000000000002</v>
      </c>
    </row>
    <row r="341" spans="13:17">
      <c r="M341" s="5">
        <v>42430</v>
      </c>
      <c r="N341" s="16" t="s">
        <v>1455</v>
      </c>
      <c r="O341" s="16" t="s">
        <v>1456</v>
      </c>
      <c r="P341" s="49">
        <v>0.29149999999999998</v>
      </c>
      <c r="Q341" s="116">
        <f>RTD("wdf.rtq",,N341,"PctChg")</f>
        <v>0.16</v>
      </c>
    </row>
    <row r="342" spans="13:17">
      <c r="M342" s="5">
        <v>42430</v>
      </c>
      <c r="N342" s="16" t="s">
        <v>1040</v>
      </c>
      <c r="O342" s="16" t="s">
        <v>1041</v>
      </c>
      <c r="P342" s="49">
        <v>0.23080000000000001</v>
      </c>
      <c r="Q342" s="116">
        <f>RTD("wdf.rtq",,N342,"PctChg")</f>
        <v>3.0000000000000002E-2</v>
      </c>
    </row>
    <row r="343" spans="13:17">
      <c r="M343" s="5">
        <v>42430</v>
      </c>
      <c r="N343" s="16" t="s">
        <v>2151</v>
      </c>
      <c r="O343" s="16" t="s">
        <v>2152</v>
      </c>
      <c r="P343" s="49">
        <v>8.8999999999999996E-2</v>
      </c>
      <c r="Q343" s="116">
        <f>RTD("wdf.rtq",,N343,"PctChg")</f>
        <v>-0.33</v>
      </c>
    </row>
    <row r="344" spans="13:17">
      <c r="M344" s="5">
        <v>42430</v>
      </c>
      <c r="N344" s="16" t="s">
        <v>2153</v>
      </c>
      <c r="O344" s="16" t="s">
        <v>2154</v>
      </c>
      <c r="P344" s="49">
        <v>0.15759999999999999</v>
      </c>
      <c r="Q344" s="116">
        <f>RTD("wdf.rtq",,N344,"PctChg")</f>
        <v>-0.87000000000000011</v>
      </c>
    </row>
    <row r="345" spans="13:17">
      <c r="M345" s="5">
        <v>42430</v>
      </c>
      <c r="N345" s="16" t="s">
        <v>1124</v>
      </c>
      <c r="O345" s="16" t="s">
        <v>1125</v>
      </c>
      <c r="P345" s="49">
        <v>7.2599999999999998E-2</v>
      </c>
      <c r="Q345" s="116">
        <f>RTD("wdf.rtq",,N345,"PctChg")</f>
        <v>0.16</v>
      </c>
    </row>
    <row r="346" spans="13:17">
      <c r="M346" s="5">
        <v>42430</v>
      </c>
      <c r="N346" s="16" t="s">
        <v>1457</v>
      </c>
      <c r="O346" s="16" t="s">
        <v>1458</v>
      </c>
      <c r="P346" s="49">
        <v>0.76859999999999995</v>
      </c>
      <c r="Q346" s="116">
        <f>RTD("wdf.rtq",,N346,"PctChg")</f>
        <v>2.36</v>
      </c>
    </row>
    <row r="347" spans="13:17">
      <c r="M347" s="5">
        <v>42430</v>
      </c>
      <c r="N347" s="16" t="s">
        <v>2155</v>
      </c>
      <c r="O347" s="16" t="s">
        <v>2156</v>
      </c>
      <c r="P347" s="49">
        <v>9.6199999999999994E-2</v>
      </c>
      <c r="Q347" s="116">
        <f>RTD("wdf.rtq",,N347,"PctChg")</f>
        <v>0.67</v>
      </c>
    </row>
    <row r="348" spans="13:17">
      <c r="M348" s="5">
        <v>42430</v>
      </c>
      <c r="N348" s="16" t="s">
        <v>2157</v>
      </c>
      <c r="O348" s="16" t="s">
        <v>2158</v>
      </c>
      <c r="P348" s="49">
        <v>0.19639999999999999</v>
      </c>
      <c r="Q348" s="116">
        <f>RTD("wdf.rtq",,N348,"PctChg")</f>
        <v>-0.93</v>
      </c>
    </row>
    <row r="349" spans="13:17">
      <c r="M349" s="5">
        <v>42430</v>
      </c>
      <c r="N349" s="16" t="s">
        <v>2159</v>
      </c>
      <c r="O349" s="16" t="s">
        <v>2160</v>
      </c>
      <c r="P349" s="49">
        <v>0.1361</v>
      </c>
      <c r="Q349" s="116">
        <f>RTD("wdf.rtq",,N349,"PctChg")</f>
        <v>-0.86</v>
      </c>
    </row>
    <row r="350" spans="13:17">
      <c r="M350" s="5">
        <v>42430</v>
      </c>
      <c r="N350" s="16" t="s">
        <v>2161</v>
      </c>
      <c r="O350" s="16" t="s">
        <v>2162</v>
      </c>
      <c r="P350" s="49">
        <v>0.1973</v>
      </c>
      <c r="Q350" s="116">
        <f>RTD("wdf.rtq",,N350,"PctChg")</f>
        <v>9.0000000000000011E-2</v>
      </c>
    </row>
    <row r="351" spans="13:17">
      <c r="M351" s="5">
        <v>42430</v>
      </c>
      <c r="N351" s="16" t="s">
        <v>2163</v>
      </c>
      <c r="O351" s="16" t="s">
        <v>2164</v>
      </c>
      <c r="P351" s="49">
        <v>0.15709999999999999</v>
      </c>
      <c r="Q351" s="116">
        <f>RTD("wdf.rtq",,N351,"PctChg")</f>
        <v>-0.32</v>
      </c>
    </row>
    <row r="352" spans="13:17">
      <c r="M352" s="5">
        <v>42430</v>
      </c>
      <c r="N352" s="16" t="s">
        <v>2165</v>
      </c>
      <c r="O352" s="16" t="s">
        <v>2166</v>
      </c>
      <c r="P352" s="49">
        <v>0.1009</v>
      </c>
      <c r="Q352" s="116">
        <f>RTD("wdf.rtq",,N352,"PctChg")</f>
        <v>0.61</v>
      </c>
    </row>
    <row r="353" spans="13:17">
      <c r="M353" s="5">
        <v>42430</v>
      </c>
      <c r="N353" s="16" t="s">
        <v>2167</v>
      </c>
      <c r="O353" s="16" t="s">
        <v>2168</v>
      </c>
      <c r="P353" s="49">
        <v>8.3000000000000004E-2</v>
      </c>
      <c r="Q353" s="116">
        <f>RTD("wdf.rtq",,N353,"PctChg")</f>
        <v>-0.43</v>
      </c>
    </row>
    <row r="354" spans="13:17">
      <c r="M354" s="5">
        <v>42430</v>
      </c>
      <c r="N354" s="16" t="s">
        <v>2169</v>
      </c>
      <c r="O354" s="16" t="s">
        <v>2170</v>
      </c>
      <c r="P354" s="49">
        <v>7.3200000000000001E-2</v>
      </c>
      <c r="Q354" s="116">
        <f>RTD("wdf.rtq",,N354,"PctChg")</f>
        <v>-4.0600000000000005</v>
      </c>
    </row>
    <row r="355" spans="13:17">
      <c r="M355" s="5">
        <v>42430</v>
      </c>
      <c r="N355" s="16" t="s">
        <v>2171</v>
      </c>
      <c r="O355" s="16" t="s">
        <v>2172</v>
      </c>
      <c r="P355" s="49">
        <v>9.5299999999999996E-2</v>
      </c>
      <c r="Q355" s="116">
        <f>RTD("wdf.rtq",,N355,"PctChg")</f>
        <v>0.1</v>
      </c>
    </row>
    <row r="356" spans="13:17">
      <c r="M356" s="5">
        <v>42430</v>
      </c>
      <c r="N356" s="16" t="s">
        <v>497</v>
      </c>
      <c r="O356" s="16" t="s">
        <v>498</v>
      </c>
      <c r="P356" s="49">
        <v>0.1288</v>
      </c>
      <c r="Q356" s="116">
        <f>RTD("wdf.rtq",,N356,"PctChg")</f>
        <v>-0.6</v>
      </c>
    </row>
    <row r="357" spans="13:17">
      <c r="M357" s="5">
        <v>42430</v>
      </c>
      <c r="N357" s="16" t="s">
        <v>446</v>
      </c>
      <c r="O357" s="16" t="s">
        <v>447</v>
      </c>
      <c r="P357" s="49">
        <v>0.21859999999999999</v>
      </c>
      <c r="Q357" s="116">
        <f>RTD("wdf.rtq",,N357,"PctChg")</f>
        <v>-0.55999999999999994</v>
      </c>
    </row>
    <row r="358" spans="13:17">
      <c r="M358" s="5">
        <v>42430</v>
      </c>
      <c r="N358" s="16" t="s">
        <v>2173</v>
      </c>
      <c r="O358" s="16" t="s">
        <v>2174</v>
      </c>
      <c r="P358" s="49">
        <v>0.13120000000000001</v>
      </c>
      <c r="Q358" s="116">
        <f>RTD("wdf.rtq",,N358,"PctChg")</f>
        <v>1.4100000000000001</v>
      </c>
    </row>
    <row r="359" spans="13:17">
      <c r="M359" s="5">
        <v>42430</v>
      </c>
      <c r="N359" s="16" t="s">
        <v>2175</v>
      </c>
      <c r="O359" s="16" t="s">
        <v>2176</v>
      </c>
      <c r="P359" s="49">
        <v>0.1283</v>
      </c>
      <c r="Q359" s="116">
        <f>RTD("wdf.rtq",,N359,"PctChg")</f>
        <v>-0.44</v>
      </c>
    </row>
    <row r="360" spans="13:17">
      <c r="M360" s="5">
        <v>42430</v>
      </c>
      <c r="N360" s="16" t="s">
        <v>1459</v>
      </c>
      <c r="O360" s="16" t="s">
        <v>1460</v>
      </c>
      <c r="P360" s="49">
        <v>0.81040000000000001</v>
      </c>
      <c r="Q360" s="116">
        <f>RTD("wdf.rtq",,N360,"PctChg")</f>
        <v>0.45000000000000007</v>
      </c>
    </row>
    <row r="361" spans="13:17">
      <c r="M361" s="5">
        <v>42430</v>
      </c>
      <c r="N361" s="16" t="s">
        <v>1461</v>
      </c>
      <c r="O361" s="16" t="s">
        <v>1462</v>
      </c>
      <c r="P361" s="49">
        <v>0.3211</v>
      </c>
      <c r="Q361" s="116">
        <f>RTD("wdf.rtq",,N361,"PctChg")</f>
        <v>-1.34</v>
      </c>
    </row>
    <row r="362" spans="13:17">
      <c r="M362" s="5">
        <v>42430</v>
      </c>
      <c r="N362" s="16" t="s">
        <v>1684</v>
      </c>
      <c r="O362" s="16" t="s">
        <v>1685</v>
      </c>
      <c r="P362" s="49">
        <v>9.2499999999999999E-2</v>
      </c>
      <c r="Q362" s="116">
        <f>RTD("wdf.rtq",,N362,"PctChg")</f>
        <v>-1.1100000000000001</v>
      </c>
    </row>
    <row r="363" spans="13:17">
      <c r="M363" s="5">
        <v>42430</v>
      </c>
      <c r="N363" s="16" t="s">
        <v>412</v>
      </c>
      <c r="O363" s="16" t="s">
        <v>413</v>
      </c>
      <c r="P363" s="49">
        <v>0.37430000000000002</v>
      </c>
      <c r="Q363" s="116">
        <f>RTD("wdf.rtq",,N363,"PctChg")</f>
        <v>0</v>
      </c>
    </row>
    <row r="364" spans="13:17">
      <c r="M364" s="5">
        <v>42430</v>
      </c>
      <c r="N364" s="16" t="s">
        <v>1046</v>
      </c>
      <c r="O364" s="16" t="s">
        <v>1047</v>
      </c>
      <c r="P364" s="49">
        <v>0.42149999999999999</v>
      </c>
      <c r="Q364" s="116">
        <f>RTD("wdf.rtq",,N364,"PctChg")</f>
        <v>-1.1300000000000001</v>
      </c>
    </row>
    <row r="365" spans="13:17">
      <c r="M365" s="5">
        <v>42430</v>
      </c>
      <c r="N365" s="16" t="s">
        <v>2177</v>
      </c>
      <c r="O365" s="16" t="s">
        <v>2178</v>
      </c>
      <c r="P365" s="49">
        <v>0.13070000000000001</v>
      </c>
      <c r="Q365" s="116">
        <f>RTD("wdf.rtq",,N365,"PctChg")</f>
        <v>0.49</v>
      </c>
    </row>
    <row r="366" spans="13:17">
      <c r="M366" s="5">
        <v>42430</v>
      </c>
      <c r="N366" s="16" t="s">
        <v>2179</v>
      </c>
      <c r="O366" s="16" t="s">
        <v>2180</v>
      </c>
      <c r="P366" s="49">
        <v>0.18920000000000001</v>
      </c>
      <c r="Q366" s="116">
        <f>RTD("wdf.rtq",,N366,"PctChg")</f>
        <v>0.82000000000000006</v>
      </c>
    </row>
    <row r="367" spans="13:17">
      <c r="M367" s="5">
        <v>42430</v>
      </c>
      <c r="N367" s="16" t="s">
        <v>2181</v>
      </c>
      <c r="O367" s="16" t="s">
        <v>2182</v>
      </c>
      <c r="P367" s="49">
        <v>0.1016</v>
      </c>
      <c r="Q367" s="116">
        <f>RTD("wdf.rtq",,N367,"PctChg")</f>
        <v>-6.0000000000000005E-2</v>
      </c>
    </row>
    <row r="368" spans="13:17">
      <c r="M368" s="5">
        <v>42430</v>
      </c>
      <c r="N368" s="16" t="s">
        <v>1463</v>
      </c>
      <c r="O368" s="16" t="s">
        <v>1464</v>
      </c>
      <c r="P368" s="49">
        <v>0.33939999999999998</v>
      </c>
      <c r="Q368" s="116">
        <f>RTD("wdf.rtq",,N368,"PctChg")</f>
        <v>0.26</v>
      </c>
    </row>
    <row r="369" spans="13:17">
      <c r="M369" s="5">
        <v>42430</v>
      </c>
      <c r="N369" s="16" t="s">
        <v>2183</v>
      </c>
      <c r="O369" s="16" t="s">
        <v>2184</v>
      </c>
      <c r="P369" s="49">
        <v>0.1326</v>
      </c>
      <c r="Q369" s="116">
        <f>RTD("wdf.rtq",,N369,"PctChg")</f>
        <v>-0.35000000000000003</v>
      </c>
    </row>
    <row r="370" spans="13:17">
      <c r="M370" s="5">
        <v>42430</v>
      </c>
      <c r="N370" s="16" t="s">
        <v>2185</v>
      </c>
      <c r="O370" s="16" t="s">
        <v>2186</v>
      </c>
      <c r="P370" s="49">
        <v>9.0300000000000005E-2</v>
      </c>
      <c r="Q370" s="116">
        <f>RTD("wdf.rtq",,N370,"PctChg")</f>
        <v>0.6</v>
      </c>
    </row>
    <row r="371" spans="13:17">
      <c r="M371" s="5">
        <v>42430</v>
      </c>
      <c r="N371" s="16" t="s">
        <v>2187</v>
      </c>
      <c r="O371" s="16" t="s">
        <v>2188</v>
      </c>
      <c r="P371" s="49">
        <v>8.1799999999999998E-2</v>
      </c>
      <c r="Q371" s="116">
        <f>RTD("wdf.rtq",,N371,"PctChg")</f>
        <v>2.3800000000000003</v>
      </c>
    </row>
    <row r="372" spans="13:17">
      <c r="M372" s="5">
        <v>42430</v>
      </c>
      <c r="N372" s="16" t="s">
        <v>2189</v>
      </c>
      <c r="O372" s="16" t="s">
        <v>2190</v>
      </c>
      <c r="P372" s="49">
        <v>0.15759999999999999</v>
      </c>
      <c r="Q372" s="116">
        <f>RTD("wdf.rtq",,N372,"PctChg")</f>
        <v>2.67</v>
      </c>
    </row>
    <row r="373" spans="13:17">
      <c r="M373" s="5">
        <v>42430</v>
      </c>
      <c r="N373" s="16" t="s">
        <v>2191</v>
      </c>
      <c r="O373" s="16" t="s">
        <v>2192</v>
      </c>
      <c r="P373" s="49">
        <v>0.1948</v>
      </c>
      <c r="Q373" s="116">
        <f>RTD("wdf.rtq",,N373,"PctChg")</f>
        <v>-1.7000000000000002</v>
      </c>
    </row>
    <row r="374" spans="13:17">
      <c r="M374" s="5">
        <v>42430</v>
      </c>
      <c r="N374" s="16" t="s">
        <v>2193</v>
      </c>
      <c r="O374" s="16" t="s">
        <v>2194</v>
      </c>
      <c r="P374" s="49">
        <v>6.2700000000000006E-2</v>
      </c>
      <c r="Q374" s="116">
        <f>RTD("wdf.rtq",,N374,"PctChg")</f>
        <v>0.45000000000000007</v>
      </c>
    </row>
    <row r="375" spans="13:17">
      <c r="M375" s="5">
        <v>42430</v>
      </c>
      <c r="N375" s="16" t="s">
        <v>2195</v>
      </c>
      <c r="O375" s="16" t="s">
        <v>2196</v>
      </c>
      <c r="P375" s="49">
        <v>0.1009</v>
      </c>
      <c r="Q375" s="116">
        <f>RTD("wdf.rtq",,N375,"PctChg")</f>
        <v>-0.21000000000000002</v>
      </c>
    </row>
    <row r="376" spans="13:17">
      <c r="M376" s="5">
        <v>42430</v>
      </c>
      <c r="N376" s="16" t="s">
        <v>1172</v>
      </c>
      <c r="O376" s="16" t="s">
        <v>1173</v>
      </c>
      <c r="P376" s="49">
        <v>0.23419999999999999</v>
      </c>
      <c r="Q376" s="116">
        <f>RTD("wdf.rtq",,N376,"PctChg")</f>
        <v>-0.98</v>
      </c>
    </row>
    <row r="377" spans="13:17">
      <c r="M377" s="5">
        <v>42430</v>
      </c>
      <c r="N377" s="16" t="s">
        <v>2197</v>
      </c>
      <c r="O377" s="16" t="s">
        <v>2198</v>
      </c>
      <c r="P377" s="49">
        <v>0.13420000000000001</v>
      </c>
      <c r="Q377" s="116">
        <f>RTD("wdf.rtq",,N377,"PctChg")</f>
        <v>0.45000000000000007</v>
      </c>
    </row>
    <row r="378" spans="13:17">
      <c r="M378" s="5">
        <v>42430</v>
      </c>
      <c r="N378" s="16" t="s">
        <v>2199</v>
      </c>
      <c r="O378" s="16" t="s">
        <v>2200</v>
      </c>
      <c r="P378" s="49">
        <v>9.4500000000000001E-2</v>
      </c>
      <c r="Q378" s="116">
        <f>RTD("wdf.rtq",,N378,"PctChg")</f>
        <v>-0.55000000000000004</v>
      </c>
    </row>
    <row r="379" spans="13:17">
      <c r="M379" s="5">
        <v>42430</v>
      </c>
      <c r="N379" s="16" t="s">
        <v>2201</v>
      </c>
      <c r="O379" s="16" t="s">
        <v>2202</v>
      </c>
      <c r="P379" s="49">
        <v>0.20330000000000001</v>
      </c>
      <c r="Q379" s="116">
        <f>RTD("wdf.rtq",,N379,"PctChg")</f>
        <v>-0.27999999999999997</v>
      </c>
    </row>
    <row r="380" spans="13:17">
      <c r="M380" s="5">
        <v>42430</v>
      </c>
      <c r="N380" s="16" t="s">
        <v>2203</v>
      </c>
      <c r="O380" s="16" t="s">
        <v>2204</v>
      </c>
      <c r="P380" s="49">
        <v>8.7300000000000003E-2</v>
      </c>
      <c r="Q380" s="116">
        <f>RTD("wdf.rtq",,N380,"PctChg")</f>
        <v>-1.03</v>
      </c>
    </row>
    <row r="381" spans="13:17">
      <c r="M381" s="5">
        <v>42430</v>
      </c>
      <c r="N381" s="16" t="s">
        <v>2205</v>
      </c>
      <c r="O381" s="16" t="s">
        <v>2206</v>
      </c>
      <c r="P381" s="49">
        <v>8.3699999999999997E-2</v>
      </c>
      <c r="Q381" s="116">
        <f>RTD("wdf.rtq",,N381,"PctChg")</f>
        <v>0.33</v>
      </c>
    </row>
    <row r="382" spans="13:17">
      <c r="M382" s="5">
        <v>42430</v>
      </c>
      <c r="N382" s="16" t="s">
        <v>2207</v>
      </c>
      <c r="O382" s="16" t="s">
        <v>2208</v>
      </c>
      <c r="P382" s="49">
        <v>7.3800000000000004E-2</v>
      </c>
      <c r="Q382" s="116">
        <f>RTD("wdf.rtq",,N382,"PctChg")</f>
        <v>1.1300000000000001</v>
      </c>
    </row>
    <row r="383" spans="13:17">
      <c r="M383" s="5">
        <v>42430</v>
      </c>
      <c r="N383" s="16" t="s">
        <v>2209</v>
      </c>
      <c r="O383" s="16" t="s">
        <v>2210</v>
      </c>
      <c r="P383" s="49">
        <v>0.18970000000000001</v>
      </c>
      <c r="Q383" s="116">
        <f>RTD("wdf.rtq",,N383,"PctChg")</f>
        <v>1.1499999999999999</v>
      </c>
    </row>
    <row r="384" spans="13:17">
      <c r="M384" s="5">
        <v>42430</v>
      </c>
      <c r="N384" s="16" t="s">
        <v>2211</v>
      </c>
      <c r="O384" s="16" t="s">
        <v>2212</v>
      </c>
      <c r="P384" s="49">
        <v>0.1227</v>
      </c>
      <c r="Q384" s="116">
        <f>RTD("wdf.rtq",,N384,"PctChg")</f>
        <v>-0.24000000000000002</v>
      </c>
    </row>
    <row r="385" spans="13:17">
      <c r="M385" s="5">
        <v>42430</v>
      </c>
      <c r="N385" s="16" t="s">
        <v>2213</v>
      </c>
      <c r="O385" s="16" t="s">
        <v>2214</v>
      </c>
      <c r="P385" s="49">
        <v>8.5999999999999993E-2</v>
      </c>
      <c r="Q385" s="116">
        <f>RTD("wdf.rtq",,N385,"PctChg")</f>
        <v>9.0000000000000011E-2</v>
      </c>
    </row>
    <row r="386" spans="13:17">
      <c r="M386" s="5">
        <v>42430</v>
      </c>
      <c r="N386" s="16" t="s">
        <v>565</v>
      </c>
      <c r="O386" s="16" t="s">
        <v>566</v>
      </c>
      <c r="P386" s="49">
        <v>0.1244</v>
      </c>
      <c r="Q386" s="116">
        <f>RTD("wdf.rtq",,N386,"PctChg")</f>
        <v>3.8200000000000003</v>
      </c>
    </row>
    <row r="387" spans="13:17">
      <c r="M387" s="5">
        <v>42430</v>
      </c>
      <c r="N387" s="16" t="s">
        <v>2215</v>
      </c>
      <c r="O387" s="16" t="s">
        <v>2216</v>
      </c>
      <c r="P387" s="49">
        <v>7.7299999999999994E-2</v>
      </c>
      <c r="Q387" s="116">
        <f>RTD("wdf.rtq",,N387,"PctChg")</f>
        <v>-0.55000000000000004</v>
      </c>
    </row>
    <row r="388" spans="13:17">
      <c r="M388" s="5">
        <v>42430</v>
      </c>
      <c r="N388" s="16" t="s">
        <v>2217</v>
      </c>
      <c r="O388" s="16" t="s">
        <v>2218</v>
      </c>
      <c r="P388" s="49">
        <v>0.1026</v>
      </c>
      <c r="Q388" s="116">
        <f>RTD("wdf.rtq",,N388,"PctChg")</f>
        <v>-1.6</v>
      </c>
    </row>
    <row r="389" spans="13:17">
      <c r="M389" s="5">
        <v>42430</v>
      </c>
      <c r="N389" s="16" t="s">
        <v>1245</v>
      </c>
      <c r="O389" s="16" t="s">
        <v>1246</v>
      </c>
      <c r="P389" s="49">
        <v>6.2199999999999998E-2</v>
      </c>
      <c r="Q389" s="116">
        <f>RTD("wdf.rtq",,N389,"PctChg")</f>
        <v>-0.64</v>
      </c>
    </row>
    <row r="390" spans="13:17">
      <c r="M390" s="5">
        <v>42430</v>
      </c>
      <c r="N390" s="16" t="s">
        <v>2219</v>
      </c>
      <c r="O390" s="16" t="s">
        <v>2220</v>
      </c>
      <c r="P390" s="49">
        <v>0.1197</v>
      </c>
      <c r="Q390" s="116">
        <f>RTD("wdf.rtq",,N390,"PctChg")</f>
        <v>0.4</v>
      </c>
    </row>
    <row r="391" spans="13:17">
      <c r="M391" s="5">
        <v>42430</v>
      </c>
      <c r="N391" s="16" t="s">
        <v>2221</v>
      </c>
      <c r="O391" s="16" t="s">
        <v>2222</v>
      </c>
      <c r="P391" s="49">
        <v>0.3044</v>
      </c>
      <c r="Q391" s="116">
        <f>RTD("wdf.rtq",,N391,"PctChg")</f>
        <v>0.17</v>
      </c>
    </row>
    <row r="392" spans="13:17">
      <c r="M392" s="5">
        <v>42430</v>
      </c>
      <c r="N392" s="16" t="s">
        <v>2223</v>
      </c>
      <c r="O392" s="16" t="s">
        <v>2224</v>
      </c>
      <c r="P392" s="49">
        <v>6.3500000000000001E-2</v>
      </c>
      <c r="Q392" s="116">
        <f>RTD("wdf.rtq",,N392,"PctChg")</f>
        <v>0.04</v>
      </c>
    </row>
    <row r="393" spans="13:17">
      <c r="M393" s="5">
        <v>42430</v>
      </c>
      <c r="N393" s="16" t="s">
        <v>2225</v>
      </c>
      <c r="O393" s="16" t="s">
        <v>2226</v>
      </c>
      <c r="P393" s="49">
        <v>0.1229</v>
      </c>
      <c r="Q393" s="116">
        <f>RTD("wdf.rtq",,N393,"PctChg")</f>
        <v>2.79</v>
      </c>
    </row>
    <row r="394" spans="13:17">
      <c r="M394" s="5">
        <v>42430</v>
      </c>
      <c r="N394" s="16" t="s">
        <v>2227</v>
      </c>
      <c r="O394" s="16" t="s">
        <v>2228</v>
      </c>
      <c r="P394" s="49">
        <v>0.1236</v>
      </c>
      <c r="Q394" s="116">
        <f>RTD("wdf.rtq",,N394,"PctChg")</f>
        <v>0.53</v>
      </c>
    </row>
    <row r="395" spans="13:17">
      <c r="M395" s="5">
        <v>42430</v>
      </c>
      <c r="N395" s="16" t="s">
        <v>1052</v>
      </c>
      <c r="O395" s="16" t="s">
        <v>1053</v>
      </c>
      <c r="P395" s="49">
        <v>0.58289999999999997</v>
      </c>
      <c r="Q395" s="116">
        <f>RTD("wdf.rtq",,N395,"PctChg")</f>
        <v>1.34</v>
      </c>
    </row>
    <row r="396" spans="13:17">
      <c r="M396" s="5">
        <v>42430</v>
      </c>
      <c r="N396" s="16" t="s">
        <v>2229</v>
      </c>
      <c r="O396" s="16" t="s">
        <v>2230</v>
      </c>
      <c r="P396" s="49">
        <v>0.1125</v>
      </c>
      <c r="Q396" s="116">
        <f>RTD("wdf.rtq",,N396,"PctChg")</f>
        <v>0.1</v>
      </c>
    </row>
    <row r="397" spans="13:17">
      <c r="M397" s="5">
        <v>42430</v>
      </c>
      <c r="N397" s="16" t="s">
        <v>2231</v>
      </c>
      <c r="O397" s="16" t="s">
        <v>2232</v>
      </c>
      <c r="P397" s="49">
        <v>9.7000000000000003E-2</v>
      </c>
      <c r="Q397" s="116">
        <f>RTD("wdf.rtq",,N397,"PctChg")</f>
        <v>0.59</v>
      </c>
    </row>
    <row r="398" spans="13:17">
      <c r="M398" s="5">
        <v>42430</v>
      </c>
      <c r="N398" s="16" t="s">
        <v>2233</v>
      </c>
      <c r="O398" s="16" t="s">
        <v>2234</v>
      </c>
      <c r="P398" s="49">
        <v>0.12280000000000001</v>
      </c>
      <c r="Q398" s="116">
        <f>RTD("wdf.rtq",,N398,"PctChg")</f>
        <v>0.36000000000000004</v>
      </c>
    </row>
    <row r="399" spans="13:17">
      <c r="M399" s="5">
        <v>42430</v>
      </c>
      <c r="N399" s="16" t="s">
        <v>2235</v>
      </c>
      <c r="O399" s="16" t="s">
        <v>2236</v>
      </c>
      <c r="P399" s="49">
        <v>0.12989999999999999</v>
      </c>
      <c r="Q399" s="116">
        <f>RTD("wdf.rtq",,N399,"PctChg")</f>
        <v>0</v>
      </c>
    </row>
    <row r="400" spans="13:17">
      <c r="M400" s="5">
        <v>42430</v>
      </c>
      <c r="N400" s="16" t="s">
        <v>1692</v>
      </c>
      <c r="O400" s="16" t="s">
        <v>1693</v>
      </c>
      <c r="P400" s="49">
        <v>8.1900000000000001E-2</v>
      </c>
      <c r="Q400" s="116">
        <f>RTD("wdf.rtq",,N400,"PctChg")</f>
        <v>5.12</v>
      </c>
    </row>
    <row r="401" spans="13:17">
      <c r="M401" s="5">
        <v>42430</v>
      </c>
      <c r="N401" s="16" t="s">
        <v>2237</v>
      </c>
      <c r="O401" s="16" t="s">
        <v>2238</v>
      </c>
      <c r="P401" s="49">
        <v>0.1346</v>
      </c>
      <c r="Q401" s="116">
        <f>RTD("wdf.rtq",,N401,"PctChg")</f>
        <v>0.08</v>
      </c>
    </row>
    <row r="402" spans="13:17">
      <c r="M402" s="5">
        <v>42430</v>
      </c>
      <c r="N402" s="16" t="s">
        <v>2239</v>
      </c>
      <c r="O402" s="16" t="s">
        <v>2240</v>
      </c>
      <c r="P402" s="49">
        <v>8.9700000000000002E-2</v>
      </c>
      <c r="Q402" s="116">
        <f>RTD("wdf.rtq",,N402,"PctChg")</f>
        <v>-3.0000000000000002E-2</v>
      </c>
    </row>
    <row r="403" spans="13:17">
      <c r="M403" s="5">
        <v>42430</v>
      </c>
      <c r="N403" s="16" t="s">
        <v>2241</v>
      </c>
      <c r="O403" s="16" t="s">
        <v>2242</v>
      </c>
      <c r="P403" s="49">
        <v>5.33E-2</v>
      </c>
      <c r="Q403" s="116">
        <f>RTD("wdf.rtq",,N403,"PctChg")</f>
        <v>5.7700000000000005</v>
      </c>
    </row>
    <row r="404" spans="13:17">
      <c r="M404" s="5">
        <v>42430</v>
      </c>
      <c r="N404" s="16" t="s">
        <v>2243</v>
      </c>
      <c r="O404" s="16" t="s">
        <v>2244</v>
      </c>
      <c r="P404" s="49">
        <v>0.1477</v>
      </c>
      <c r="Q404" s="116">
        <f>RTD("wdf.rtq",,N404,"PctChg")</f>
        <v>-0.44</v>
      </c>
    </row>
    <row r="405" spans="13:17">
      <c r="M405" s="5">
        <v>42430</v>
      </c>
      <c r="N405" s="16" t="s">
        <v>2245</v>
      </c>
      <c r="O405" s="16" t="s">
        <v>2246</v>
      </c>
      <c r="P405" s="49">
        <v>7.8700000000000006E-2</v>
      </c>
      <c r="Q405" s="116">
        <f>RTD("wdf.rtq",,N405,"PctChg")</f>
        <v>0.49</v>
      </c>
    </row>
    <row r="406" spans="13:17">
      <c r="M406" s="5">
        <v>42430</v>
      </c>
      <c r="N406" s="16" t="s">
        <v>2247</v>
      </c>
      <c r="O406" s="16" t="s">
        <v>2248</v>
      </c>
      <c r="P406" s="49">
        <v>9.8699999999999996E-2</v>
      </c>
      <c r="Q406" s="116">
        <f>RTD("wdf.rtq",,N406,"PctChg")</f>
        <v>0</v>
      </c>
    </row>
    <row r="407" spans="13:17">
      <c r="M407" s="5">
        <v>42430</v>
      </c>
      <c r="N407" s="16" t="s">
        <v>2249</v>
      </c>
      <c r="O407" s="16" t="s">
        <v>2250</v>
      </c>
      <c r="P407" s="49">
        <v>0.16159999999999999</v>
      </c>
      <c r="Q407" s="116">
        <f>RTD("wdf.rtq",,N407,"PctChg")</f>
        <v>1.79</v>
      </c>
    </row>
    <row r="408" spans="13:17">
      <c r="M408" s="5">
        <v>42430</v>
      </c>
      <c r="N408" s="16" t="s">
        <v>2251</v>
      </c>
      <c r="O408" s="16" t="s">
        <v>2252</v>
      </c>
      <c r="P408" s="49">
        <v>0.1196</v>
      </c>
      <c r="Q408" s="116">
        <f>RTD("wdf.rtq",,N408,"PctChg")</f>
        <v>-3.4099999999999997</v>
      </c>
    </row>
    <row r="409" spans="13:17">
      <c r="M409" s="5">
        <v>42430</v>
      </c>
      <c r="N409" s="16" t="s">
        <v>1174</v>
      </c>
      <c r="O409" s="16" t="s">
        <v>1175</v>
      </c>
      <c r="P409" s="49">
        <v>0.42330000000000001</v>
      </c>
      <c r="Q409" s="116">
        <f>RTD("wdf.rtq",,N409,"PctChg")</f>
        <v>-0.72000000000000008</v>
      </c>
    </row>
    <row r="410" spans="13:17">
      <c r="M410" s="5">
        <v>42430</v>
      </c>
      <c r="N410" s="16" t="s">
        <v>2253</v>
      </c>
      <c r="O410" s="16" t="s">
        <v>2254</v>
      </c>
      <c r="P410" s="49">
        <v>9.3700000000000006E-2</v>
      </c>
      <c r="Q410" s="116">
        <f>RTD("wdf.rtq",,N410,"PctChg")</f>
        <v>0.26</v>
      </c>
    </row>
    <row r="411" spans="13:17">
      <c r="M411" s="5">
        <v>42430</v>
      </c>
      <c r="N411" s="16" t="s">
        <v>2255</v>
      </c>
      <c r="O411" s="16" t="s">
        <v>2256</v>
      </c>
      <c r="P411" s="49">
        <v>0.1099</v>
      </c>
      <c r="Q411" s="116">
        <f>RTD("wdf.rtq",,N411,"PctChg")</f>
        <v>0.41000000000000003</v>
      </c>
    </row>
    <row r="412" spans="13:17">
      <c r="M412" s="5">
        <v>42430</v>
      </c>
      <c r="N412" s="16" t="s">
        <v>2257</v>
      </c>
      <c r="O412" s="16" t="s">
        <v>2258</v>
      </c>
      <c r="P412" s="49">
        <v>7.5899999999999995E-2</v>
      </c>
      <c r="Q412" s="116">
        <f>RTD("wdf.rtq",,N412,"PctChg")</f>
        <v>0.39</v>
      </c>
    </row>
    <row r="413" spans="13:17">
      <c r="M413" s="5">
        <v>42430</v>
      </c>
      <c r="N413" s="16" t="s">
        <v>2259</v>
      </c>
      <c r="O413" s="16" t="s">
        <v>2260</v>
      </c>
      <c r="P413" s="49">
        <v>0.24979999999999999</v>
      </c>
      <c r="Q413" s="116">
        <f>RTD("wdf.rtq",,N413,"PctChg")</f>
        <v>2.91</v>
      </c>
    </row>
    <row r="414" spans="13:17">
      <c r="M414" s="5">
        <v>42430</v>
      </c>
      <c r="N414" s="16" t="s">
        <v>2261</v>
      </c>
      <c r="O414" s="16" t="s">
        <v>2262</v>
      </c>
      <c r="P414" s="49">
        <v>0.18060000000000001</v>
      </c>
      <c r="Q414" s="116">
        <f>RTD("wdf.rtq",,N414,"PctChg")</f>
        <v>1.07</v>
      </c>
    </row>
    <row r="415" spans="13:17">
      <c r="M415" s="5">
        <v>42430</v>
      </c>
      <c r="N415" s="16" t="s">
        <v>1176</v>
      </c>
      <c r="O415" s="16" t="s">
        <v>1177</v>
      </c>
      <c r="P415" s="49">
        <v>0.51870000000000005</v>
      </c>
      <c r="Q415" s="116">
        <f>RTD("wdf.rtq",,N415,"PctChg")</f>
        <v>-0.55000000000000004</v>
      </c>
    </row>
    <row r="416" spans="13:17">
      <c r="M416" s="5">
        <v>42430</v>
      </c>
      <c r="N416" s="16" t="s">
        <v>567</v>
      </c>
      <c r="O416" s="16" t="s">
        <v>568</v>
      </c>
      <c r="P416" s="49">
        <v>0.22470000000000001</v>
      </c>
      <c r="Q416" s="116">
        <f>RTD("wdf.rtq",,N416,"PctChg")</f>
        <v>5.3100000000000005</v>
      </c>
    </row>
    <row r="417" spans="13:17">
      <c r="M417" s="5">
        <v>42430</v>
      </c>
      <c r="N417" s="16" t="s">
        <v>2263</v>
      </c>
      <c r="O417" s="16" t="s">
        <v>2264</v>
      </c>
      <c r="P417" s="49">
        <v>6.1800000000000001E-2</v>
      </c>
      <c r="Q417" s="116">
        <f>RTD("wdf.rtq",,N417,"PctChg")</f>
        <v>-1.1199999999999999</v>
      </c>
    </row>
    <row r="418" spans="13:17">
      <c r="M418" s="5">
        <v>42430</v>
      </c>
      <c r="N418" s="16" t="s">
        <v>1058</v>
      </c>
      <c r="O418" s="16" t="s">
        <v>1059</v>
      </c>
      <c r="P418" s="49">
        <v>0.17699999999999999</v>
      </c>
      <c r="Q418" s="116">
        <f>RTD("wdf.rtq",,N418,"PctChg")</f>
        <v>-0.24000000000000002</v>
      </c>
    </row>
    <row r="419" spans="13:17">
      <c r="M419" s="5">
        <v>42430</v>
      </c>
      <c r="N419" s="16" t="s">
        <v>1283</v>
      </c>
      <c r="O419" s="16" t="s">
        <v>1284</v>
      </c>
      <c r="P419" s="49">
        <v>0.16619999999999999</v>
      </c>
      <c r="Q419" s="116">
        <f>RTD("wdf.rtq",,N419,"PctChg")</f>
        <v>0.31000000000000005</v>
      </c>
    </row>
    <row r="420" spans="13:17">
      <c r="M420" s="5">
        <v>42430</v>
      </c>
      <c r="N420" s="16" t="s">
        <v>2265</v>
      </c>
      <c r="O420" s="16" t="s">
        <v>2266</v>
      </c>
      <c r="P420" s="49">
        <v>0.3342</v>
      </c>
      <c r="Q420" s="116">
        <f>RTD("wdf.rtq",,N420,"PctChg")</f>
        <v>2.4800000000000004</v>
      </c>
    </row>
    <row r="421" spans="13:17">
      <c r="M421" s="5">
        <v>42430</v>
      </c>
      <c r="N421" s="16" t="s">
        <v>1285</v>
      </c>
      <c r="O421" s="16" t="s">
        <v>1286</v>
      </c>
      <c r="P421" s="49">
        <v>0.10349999999999999</v>
      </c>
      <c r="Q421" s="116">
        <f>RTD("wdf.rtq",,N421,"PctChg")</f>
        <v>-0.18000000000000002</v>
      </c>
    </row>
    <row r="422" spans="13:17">
      <c r="M422" s="5">
        <v>42430</v>
      </c>
      <c r="N422" s="16" t="s">
        <v>1287</v>
      </c>
      <c r="O422" s="16" t="s">
        <v>1288</v>
      </c>
      <c r="P422" s="49">
        <v>0.15790000000000001</v>
      </c>
      <c r="Q422" s="116">
        <f>RTD("wdf.rtq",,N422,"PctChg")</f>
        <v>0.61</v>
      </c>
    </row>
    <row r="423" spans="13:17">
      <c r="M423" s="5">
        <v>42430</v>
      </c>
      <c r="N423" s="16" t="s">
        <v>1507</v>
      </c>
      <c r="O423" s="16" t="s">
        <v>1508</v>
      </c>
      <c r="P423" s="49">
        <v>8.7999999999999995E-2</v>
      </c>
      <c r="Q423" s="116">
        <f>RTD("wdf.rtq",,N423,"PctChg")</f>
        <v>-0.43</v>
      </c>
    </row>
    <row r="424" spans="13:17">
      <c r="M424" s="5">
        <v>42430</v>
      </c>
      <c r="N424" s="16" t="s">
        <v>2267</v>
      </c>
      <c r="O424" s="16" t="s">
        <v>2268</v>
      </c>
      <c r="P424" s="49">
        <v>0.1162</v>
      </c>
      <c r="Q424" s="116">
        <f>RTD("wdf.rtq",,N424,"PctChg")</f>
        <v>-0.91999999999999993</v>
      </c>
    </row>
    <row r="425" spans="13:17">
      <c r="M425" s="5">
        <v>42430</v>
      </c>
      <c r="N425" s="16" t="s">
        <v>2269</v>
      </c>
      <c r="O425" s="16" t="s">
        <v>2270</v>
      </c>
      <c r="P425" s="49">
        <v>0.19719999999999999</v>
      </c>
      <c r="Q425" s="116">
        <f>RTD("wdf.rtq",,N425,"PctChg")</f>
        <v>2.68</v>
      </c>
    </row>
    <row r="426" spans="13:17">
      <c r="M426" s="5">
        <v>42430</v>
      </c>
      <c r="N426" s="16" t="s">
        <v>569</v>
      </c>
      <c r="O426" s="16" t="s">
        <v>570</v>
      </c>
      <c r="P426" s="49">
        <v>0.52500000000000002</v>
      </c>
      <c r="Q426" s="116">
        <f>RTD("wdf.rtq",,N426,"PctChg")</f>
        <v>1.06</v>
      </c>
    </row>
    <row r="427" spans="13:17">
      <c r="M427" s="5">
        <v>42430</v>
      </c>
      <c r="N427" s="16" t="s">
        <v>1289</v>
      </c>
      <c r="O427" s="16" t="s">
        <v>1290</v>
      </c>
      <c r="P427" s="49">
        <v>0.1305</v>
      </c>
      <c r="Q427" s="116">
        <f>RTD("wdf.rtq",,N427,"PctChg")</f>
        <v>-0.16</v>
      </c>
    </row>
    <row r="428" spans="13:17">
      <c r="M428" s="5">
        <v>42430</v>
      </c>
      <c r="N428" s="16" t="s">
        <v>1291</v>
      </c>
      <c r="O428" s="16" t="s">
        <v>1292</v>
      </c>
      <c r="P428" s="49">
        <v>0.46650000000000003</v>
      </c>
      <c r="Q428" s="116">
        <f>RTD("wdf.rtq",,N428,"PctChg")</f>
        <v>-0.36000000000000004</v>
      </c>
    </row>
    <row r="429" spans="13:17">
      <c r="M429" s="5">
        <v>42430</v>
      </c>
      <c r="N429" s="16" t="s">
        <v>2271</v>
      </c>
      <c r="O429" s="16" t="s">
        <v>2272</v>
      </c>
      <c r="P429" s="49">
        <v>0.1154</v>
      </c>
      <c r="Q429" s="116">
        <f>RTD("wdf.rtq",,N429,"PctChg")</f>
        <v>-0.26</v>
      </c>
    </row>
    <row r="430" spans="13:17">
      <c r="M430" s="5">
        <v>42430</v>
      </c>
      <c r="N430" s="16" t="s">
        <v>571</v>
      </c>
      <c r="O430" s="16" t="s">
        <v>572</v>
      </c>
      <c r="P430" s="49">
        <v>0.38019999999999998</v>
      </c>
      <c r="Q430" s="116">
        <f>RTD("wdf.rtq",,N430,"PctChg")</f>
        <v>2.0099999999999998</v>
      </c>
    </row>
    <row r="431" spans="13:17">
      <c r="M431" s="5">
        <v>42430</v>
      </c>
      <c r="N431" s="16" t="s">
        <v>1698</v>
      </c>
      <c r="O431" s="16" t="s">
        <v>1699</v>
      </c>
      <c r="P431" s="49">
        <v>0.11169999999999999</v>
      </c>
      <c r="Q431" s="116">
        <f>RTD("wdf.rtq",,N431,"PctChg")</f>
        <v>-0.61</v>
      </c>
    </row>
    <row r="432" spans="13:17">
      <c r="M432" s="5">
        <v>42430</v>
      </c>
      <c r="N432" s="16" t="s">
        <v>1293</v>
      </c>
      <c r="O432" s="16" t="s">
        <v>1294</v>
      </c>
      <c r="P432" s="49">
        <v>0.21920000000000001</v>
      </c>
      <c r="Q432" s="116">
        <f>RTD("wdf.rtq",,N432,"PctChg")</f>
        <v>-1.27</v>
      </c>
    </row>
    <row r="433" spans="13:17">
      <c r="M433" s="5">
        <v>42430</v>
      </c>
      <c r="N433" s="16" t="s">
        <v>2273</v>
      </c>
      <c r="O433" s="16" t="s">
        <v>2274</v>
      </c>
      <c r="P433" s="49">
        <v>7.0900000000000005E-2</v>
      </c>
      <c r="Q433" s="116">
        <f>RTD("wdf.rtq",,N433,"PctChg")</f>
        <v>0.65</v>
      </c>
    </row>
    <row r="434" spans="13:17">
      <c r="M434" s="5">
        <v>42430</v>
      </c>
      <c r="N434" s="16" t="s">
        <v>1295</v>
      </c>
      <c r="O434" s="16" t="s">
        <v>1296</v>
      </c>
      <c r="P434" s="49">
        <v>9.8400000000000001E-2</v>
      </c>
      <c r="Q434" s="116">
        <f>RTD("wdf.rtq",,N434,"PctChg")</f>
        <v>0.74</v>
      </c>
    </row>
    <row r="435" spans="13:17">
      <c r="M435" s="5">
        <v>42430</v>
      </c>
      <c r="N435" s="16" t="s">
        <v>1297</v>
      </c>
      <c r="O435" s="16" t="s">
        <v>1298</v>
      </c>
      <c r="P435" s="49">
        <v>0.19120000000000001</v>
      </c>
      <c r="Q435" s="116">
        <f>RTD("wdf.rtq",,N435,"PctChg")</f>
        <v>-0.38</v>
      </c>
    </row>
    <row r="436" spans="13:17">
      <c r="M436" s="5">
        <v>42430</v>
      </c>
      <c r="N436" s="16" t="s">
        <v>1299</v>
      </c>
      <c r="O436" s="16" t="s">
        <v>1300</v>
      </c>
      <c r="P436" s="49">
        <v>5.7599999999999998E-2</v>
      </c>
      <c r="Q436" s="116">
        <f>RTD("wdf.rtq",,N436,"PctChg")</f>
        <v>0</v>
      </c>
    </row>
    <row r="437" spans="13:17">
      <c r="M437" s="5">
        <v>42430</v>
      </c>
      <c r="N437" s="16" t="s">
        <v>1700</v>
      </c>
      <c r="O437" s="16" t="s">
        <v>1701</v>
      </c>
      <c r="P437" s="49">
        <v>0.1032</v>
      </c>
      <c r="Q437" s="116">
        <f>RTD("wdf.rtq",,N437,"PctChg")</f>
        <v>1.36</v>
      </c>
    </row>
    <row r="438" spans="13:17">
      <c r="M438" s="5">
        <v>42430</v>
      </c>
      <c r="N438" s="16" t="s">
        <v>1301</v>
      </c>
      <c r="O438" s="16" t="s">
        <v>1302</v>
      </c>
      <c r="P438" s="49">
        <v>0.17480000000000001</v>
      </c>
      <c r="Q438" s="116">
        <f>RTD("wdf.rtq",,N438,"PctChg")</f>
        <v>-0.27999999999999997</v>
      </c>
    </row>
    <row r="439" spans="13:17">
      <c r="M439" s="5">
        <v>42430</v>
      </c>
      <c r="N439" s="16" t="s">
        <v>573</v>
      </c>
      <c r="O439" s="16" t="s">
        <v>574</v>
      </c>
      <c r="P439" s="49">
        <v>0.22739999999999999</v>
      </c>
      <c r="Q439" s="116">
        <f>RTD("wdf.rtq",,N439,"PctChg")</f>
        <v>-1.34</v>
      </c>
    </row>
    <row r="440" spans="13:17">
      <c r="M440" s="5">
        <v>42430</v>
      </c>
      <c r="N440" s="16" t="s">
        <v>575</v>
      </c>
      <c r="O440" s="16" t="s">
        <v>576</v>
      </c>
      <c r="P440" s="49">
        <v>0.81830000000000003</v>
      </c>
      <c r="Q440" s="116">
        <f>RTD("wdf.rtq",,N440,"PctChg")</f>
        <v>-1.51</v>
      </c>
    </row>
    <row r="441" spans="13:17">
      <c r="M441" s="5">
        <v>42430</v>
      </c>
      <c r="N441" s="16" t="s">
        <v>2275</v>
      </c>
      <c r="O441" s="16" t="s">
        <v>2276</v>
      </c>
      <c r="P441" s="49">
        <v>0.1195</v>
      </c>
      <c r="Q441" s="116">
        <f>RTD("wdf.rtq",,N441,"PctChg")</f>
        <v>-0.68</v>
      </c>
    </row>
    <row r="442" spans="13:17">
      <c r="M442" s="5">
        <v>42430</v>
      </c>
      <c r="N442" s="16" t="s">
        <v>1303</v>
      </c>
      <c r="O442" s="16" t="s">
        <v>1304</v>
      </c>
      <c r="P442" s="49">
        <v>0.43519999999999998</v>
      </c>
      <c r="Q442" s="116">
        <f>RTD("wdf.rtq",,N442,"PctChg")</f>
        <v>3.47</v>
      </c>
    </row>
    <row r="443" spans="13:17">
      <c r="M443" s="5">
        <v>42430</v>
      </c>
      <c r="N443" s="16" t="s">
        <v>1305</v>
      </c>
      <c r="O443" s="16" t="s">
        <v>1306</v>
      </c>
      <c r="P443" s="49">
        <v>0.2215</v>
      </c>
      <c r="Q443" s="116">
        <f>RTD("wdf.rtq",,N443,"PctChg")</f>
        <v>6.63</v>
      </c>
    </row>
    <row r="444" spans="13:17">
      <c r="M444" s="5">
        <v>42430</v>
      </c>
      <c r="N444" s="16" t="s">
        <v>2277</v>
      </c>
      <c r="O444" s="16" t="s">
        <v>2278</v>
      </c>
      <c r="P444" s="49">
        <v>6.2100000000000002E-2</v>
      </c>
      <c r="Q444" s="116">
        <f>RTD("wdf.rtq",,N444,"PctChg")</f>
        <v>0.38</v>
      </c>
    </row>
    <row r="445" spans="13:17">
      <c r="M445" s="5">
        <v>42430</v>
      </c>
      <c r="N445" s="16" t="s">
        <v>2279</v>
      </c>
      <c r="O445" s="16" t="s">
        <v>2280</v>
      </c>
      <c r="P445" s="49">
        <v>8.9800000000000005E-2</v>
      </c>
      <c r="Q445" s="116">
        <f>RTD("wdf.rtq",,N445,"PctChg")</f>
        <v>-0.18000000000000002</v>
      </c>
    </row>
    <row r="446" spans="13:17">
      <c r="M446" s="5">
        <v>42430</v>
      </c>
      <c r="N446" s="16" t="s">
        <v>1307</v>
      </c>
      <c r="O446" s="16" t="s">
        <v>1308</v>
      </c>
      <c r="P446" s="49">
        <v>0.17499999999999999</v>
      </c>
      <c r="Q446" s="116">
        <f>RTD("wdf.rtq",,N446,"PctChg")</f>
        <v>0.11</v>
      </c>
    </row>
    <row r="447" spans="13:17">
      <c r="M447" s="5">
        <v>42430</v>
      </c>
      <c r="N447" s="16" t="s">
        <v>1309</v>
      </c>
      <c r="O447" s="16" t="s">
        <v>1310</v>
      </c>
      <c r="P447" s="49">
        <v>0.21099999999999999</v>
      </c>
      <c r="Q447" s="116">
        <f>RTD("wdf.rtq",,N447,"PctChg")</f>
        <v>-0.36000000000000004</v>
      </c>
    </row>
    <row r="448" spans="13:17">
      <c r="M448" s="5">
        <v>42430</v>
      </c>
      <c r="N448" s="16" t="s">
        <v>1311</v>
      </c>
      <c r="O448" s="16" t="s">
        <v>1312</v>
      </c>
      <c r="P448" s="49">
        <v>0.13869999999999999</v>
      </c>
      <c r="Q448" s="116">
        <f>RTD("wdf.rtq",,N448,"PctChg")</f>
        <v>-0.41000000000000003</v>
      </c>
    </row>
    <row r="449" spans="13:17">
      <c r="M449" s="5">
        <v>42430</v>
      </c>
      <c r="N449" s="16" t="s">
        <v>1313</v>
      </c>
      <c r="O449" s="16" t="s">
        <v>1314</v>
      </c>
      <c r="P449" s="49">
        <v>0.22289999999999999</v>
      </c>
      <c r="Q449" s="116">
        <f>RTD("wdf.rtq",,N449,"PctChg")</f>
        <v>-0.34</v>
      </c>
    </row>
    <row r="450" spans="13:17">
      <c r="M450" s="5">
        <v>42430</v>
      </c>
      <c r="N450" s="16" t="s">
        <v>2281</v>
      </c>
      <c r="O450" s="16" t="s">
        <v>2282</v>
      </c>
      <c r="P450" s="49">
        <v>0.1096</v>
      </c>
      <c r="Q450" s="116">
        <f>RTD("wdf.rtq",,N450,"PctChg")</f>
        <v>-1.59</v>
      </c>
    </row>
    <row r="451" spans="13:17">
      <c r="M451" s="5">
        <v>42430</v>
      </c>
      <c r="N451" s="16" t="s">
        <v>450</v>
      </c>
      <c r="O451" s="16" t="s">
        <v>451</v>
      </c>
      <c r="P451" s="49">
        <v>0.1358</v>
      </c>
      <c r="Q451" s="116">
        <f>RTD("wdf.rtq",,N451,"PctChg")</f>
        <v>-0.63</v>
      </c>
    </row>
    <row r="452" spans="13:17">
      <c r="M452" s="5">
        <v>42430</v>
      </c>
      <c r="N452" s="16" t="s">
        <v>577</v>
      </c>
      <c r="O452" s="16" t="s">
        <v>578</v>
      </c>
      <c r="P452" s="49">
        <v>1.2506999999999999</v>
      </c>
      <c r="Q452" s="116">
        <f>RTD("wdf.rtq",,N452,"PctChg")</f>
        <v>0.96000000000000008</v>
      </c>
    </row>
    <row r="453" spans="13:17">
      <c r="M453" s="5">
        <v>42430</v>
      </c>
      <c r="N453" s="16" t="s">
        <v>1317</v>
      </c>
      <c r="O453" s="16" t="s">
        <v>1318</v>
      </c>
      <c r="P453" s="49">
        <v>0.10340000000000001</v>
      </c>
      <c r="Q453" s="116">
        <f>RTD("wdf.rtq",,N453,"PctChg")</f>
        <v>0</v>
      </c>
    </row>
    <row r="454" spans="13:17">
      <c r="M454" s="5">
        <v>42430</v>
      </c>
      <c r="N454" s="16" t="s">
        <v>579</v>
      </c>
      <c r="O454" s="16" t="s">
        <v>580</v>
      </c>
      <c r="P454" s="49">
        <v>0.26679999999999998</v>
      </c>
      <c r="Q454" s="116">
        <f>RTD("wdf.rtq",,N454,"PctChg")</f>
        <v>-0.45999999999999996</v>
      </c>
    </row>
    <row r="455" spans="13:17">
      <c r="M455" s="5">
        <v>42430</v>
      </c>
      <c r="N455" s="16" t="s">
        <v>1704</v>
      </c>
      <c r="O455" s="16" t="s">
        <v>1705</v>
      </c>
      <c r="P455" s="49">
        <v>0.13569999999999999</v>
      </c>
      <c r="Q455" s="116">
        <f>RTD("wdf.rtq",,N455,"PctChg")</f>
        <v>2.08</v>
      </c>
    </row>
    <row r="456" spans="13:17">
      <c r="M456" s="5">
        <v>42430</v>
      </c>
      <c r="N456" s="16" t="s">
        <v>2283</v>
      </c>
      <c r="O456" s="16" t="s">
        <v>2284</v>
      </c>
      <c r="P456" s="49">
        <v>9.6600000000000005E-2</v>
      </c>
      <c r="Q456" s="116">
        <f>RTD("wdf.rtq",,N456,"PctChg")</f>
        <v>0.89</v>
      </c>
    </row>
    <row r="457" spans="13:17">
      <c r="M457" s="5">
        <v>42430</v>
      </c>
      <c r="N457" s="16" t="s">
        <v>1066</v>
      </c>
      <c r="O457" s="16" t="s">
        <v>1067</v>
      </c>
      <c r="P457" s="49">
        <v>0.33510000000000001</v>
      </c>
      <c r="Q457" s="116">
        <f>RTD("wdf.rtq",,N457,"PctChg")</f>
        <v>0.21000000000000002</v>
      </c>
    </row>
    <row r="458" spans="13:17">
      <c r="M458" s="5">
        <v>42430</v>
      </c>
      <c r="N458" s="16" t="s">
        <v>581</v>
      </c>
      <c r="O458" s="16" t="s">
        <v>582</v>
      </c>
      <c r="P458" s="49">
        <v>0.16339999999999999</v>
      </c>
      <c r="Q458" s="116">
        <f>RTD("wdf.rtq",,N458,"PctChg")</f>
        <v>6.9999999999999993E-2</v>
      </c>
    </row>
    <row r="459" spans="13:17">
      <c r="M459" s="5">
        <v>42430</v>
      </c>
      <c r="N459" s="16" t="s">
        <v>1068</v>
      </c>
      <c r="O459" s="16" t="s">
        <v>1069</v>
      </c>
      <c r="P459" s="49">
        <v>8.1600000000000006E-2</v>
      </c>
      <c r="Q459" s="116">
        <f>RTD("wdf.rtq",,N459,"PctChg")</f>
        <v>-0.55999999999999994</v>
      </c>
    </row>
    <row r="460" spans="13:17">
      <c r="M460" s="5">
        <v>42430</v>
      </c>
      <c r="N460" s="16" t="s">
        <v>1710</v>
      </c>
      <c r="O460" s="16" t="s">
        <v>1711</v>
      </c>
      <c r="P460" s="49">
        <v>0.222</v>
      </c>
      <c r="Q460" s="116">
        <f>RTD("wdf.rtq",,N460,"PctChg")</f>
        <v>1.86</v>
      </c>
    </row>
    <row r="461" spans="13:17">
      <c r="M461" s="5">
        <v>42430</v>
      </c>
      <c r="N461" s="16" t="s">
        <v>1319</v>
      </c>
      <c r="O461" s="16" t="s">
        <v>1320</v>
      </c>
      <c r="P461" s="49">
        <v>7.7899999999999997E-2</v>
      </c>
      <c r="Q461" s="116">
        <f>RTD("wdf.rtq",,N461,"PctChg")</f>
        <v>1.86</v>
      </c>
    </row>
    <row r="462" spans="13:17">
      <c r="M462" s="5">
        <v>42430</v>
      </c>
      <c r="N462" s="16" t="s">
        <v>2285</v>
      </c>
      <c r="O462" s="16" t="s">
        <v>2286</v>
      </c>
      <c r="P462" s="49">
        <v>0.2359</v>
      </c>
      <c r="Q462" s="116">
        <f>RTD("wdf.rtq",,N462,"PctChg")</f>
        <v>0</v>
      </c>
    </row>
    <row r="463" spans="13:17">
      <c r="M463" s="5">
        <v>42430</v>
      </c>
      <c r="N463" s="16" t="s">
        <v>1321</v>
      </c>
      <c r="O463" s="16" t="s">
        <v>1322</v>
      </c>
      <c r="P463" s="49">
        <v>0.2412</v>
      </c>
      <c r="Q463" s="116">
        <f>RTD("wdf.rtq",,N463,"PctChg")</f>
        <v>-1.32</v>
      </c>
    </row>
    <row r="464" spans="13:17">
      <c r="M464" s="5">
        <v>42430</v>
      </c>
      <c r="N464" s="16" t="s">
        <v>1323</v>
      </c>
      <c r="O464" s="16" t="s">
        <v>1324</v>
      </c>
      <c r="P464" s="49">
        <v>0.1638</v>
      </c>
      <c r="Q464" s="116">
        <f>RTD("wdf.rtq",,N464,"PctChg")</f>
        <v>0</v>
      </c>
    </row>
    <row r="465" spans="13:17">
      <c r="M465" s="5">
        <v>42430</v>
      </c>
      <c r="N465" s="16" t="s">
        <v>2287</v>
      </c>
      <c r="O465" s="16" t="s">
        <v>2288</v>
      </c>
      <c r="P465" s="49">
        <v>0.1321</v>
      </c>
      <c r="Q465" s="116">
        <f>RTD("wdf.rtq",,N465,"PctChg")</f>
        <v>0.42000000000000004</v>
      </c>
    </row>
    <row r="466" spans="13:17">
      <c r="M466" s="5">
        <v>42430</v>
      </c>
      <c r="N466" s="16" t="s">
        <v>1325</v>
      </c>
      <c r="O466" s="16" t="s">
        <v>1326</v>
      </c>
      <c r="P466" s="49">
        <v>7.1900000000000006E-2</v>
      </c>
      <c r="Q466" s="116">
        <f>RTD("wdf.rtq",,N466,"PctChg")</f>
        <v>-1.72</v>
      </c>
    </row>
    <row r="467" spans="13:17">
      <c r="M467" s="5">
        <v>42430</v>
      </c>
      <c r="N467" s="16" t="s">
        <v>2289</v>
      </c>
      <c r="O467" s="16" t="s">
        <v>2290</v>
      </c>
      <c r="P467" s="49">
        <v>0.1618</v>
      </c>
      <c r="Q467" s="116">
        <f>RTD("wdf.rtq",,N467,"PctChg")</f>
        <v>0.47000000000000003</v>
      </c>
    </row>
    <row r="468" spans="13:17">
      <c r="M468" s="5">
        <v>42430</v>
      </c>
      <c r="N468" s="16" t="s">
        <v>1327</v>
      </c>
      <c r="O468" s="16" t="s">
        <v>1328</v>
      </c>
      <c r="P468" s="49">
        <v>8.5999999999999993E-2</v>
      </c>
      <c r="Q468" s="116">
        <f>RTD("wdf.rtq",,N468,"PctChg")</f>
        <v>0</v>
      </c>
    </row>
    <row r="469" spans="13:17">
      <c r="M469" s="5">
        <v>42430</v>
      </c>
      <c r="N469" s="16" t="s">
        <v>2291</v>
      </c>
      <c r="O469" s="16" t="s">
        <v>2292</v>
      </c>
      <c r="P469" s="49">
        <v>0.14530000000000001</v>
      </c>
      <c r="Q469" s="116">
        <f>RTD("wdf.rtq",,N469,"PctChg")</f>
        <v>1.25</v>
      </c>
    </row>
    <row r="470" spans="13:17">
      <c r="M470" s="5">
        <v>42430</v>
      </c>
      <c r="N470" s="16" t="s">
        <v>583</v>
      </c>
      <c r="O470" s="16" t="s">
        <v>584</v>
      </c>
      <c r="P470" s="49">
        <v>0.1353</v>
      </c>
      <c r="Q470" s="116">
        <f>RTD("wdf.rtq",,N470,"PctChg")</f>
        <v>0</v>
      </c>
    </row>
    <row r="471" spans="13:17">
      <c r="M471" s="5">
        <v>42430</v>
      </c>
      <c r="N471" s="16" t="s">
        <v>1329</v>
      </c>
      <c r="O471" s="16" t="s">
        <v>1330</v>
      </c>
      <c r="P471" s="49">
        <v>0.36859999999999998</v>
      </c>
      <c r="Q471" s="116">
        <f>RTD("wdf.rtq",,N471,"PctChg")</f>
        <v>-0.45999999999999996</v>
      </c>
    </row>
    <row r="472" spans="13:17">
      <c r="M472" s="5">
        <v>42430</v>
      </c>
      <c r="N472" s="16" t="s">
        <v>1331</v>
      </c>
      <c r="O472" s="16" t="s">
        <v>1332</v>
      </c>
      <c r="P472" s="49">
        <v>0.15640000000000001</v>
      </c>
      <c r="Q472" s="116">
        <f>RTD("wdf.rtq",,N472,"PctChg")</f>
        <v>-0.36000000000000004</v>
      </c>
    </row>
    <row r="473" spans="13:17">
      <c r="M473" s="5">
        <v>42430</v>
      </c>
      <c r="N473" s="16" t="s">
        <v>2293</v>
      </c>
      <c r="O473" s="16" t="s">
        <v>2294</v>
      </c>
      <c r="P473" s="49">
        <v>8.8200000000000001E-2</v>
      </c>
      <c r="Q473" s="116">
        <f>RTD("wdf.rtq",,N473,"PctChg")</f>
        <v>0</v>
      </c>
    </row>
    <row r="474" spans="13:17">
      <c r="M474" s="5">
        <v>42430</v>
      </c>
      <c r="N474" s="16" t="s">
        <v>1333</v>
      </c>
      <c r="O474" s="16" t="s">
        <v>1334</v>
      </c>
      <c r="P474" s="49">
        <v>0.12330000000000001</v>
      </c>
      <c r="Q474" s="116">
        <f>RTD("wdf.rtq",,N474,"PctChg")</f>
        <v>-0.05</v>
      </c>
    </row>
    <row r="475" spans="13:17">
      <c r="M475" s="5">
        <v>42430</v>
      </c>
      <c r="N475" s="16" t="s">
        <v>503</v>
      </c>
      <c r="O475" s="16" t="s">
        <v>504</v>
      </c>
      <c r="P475" s="49">
        <v>0.16109999999999999</v>
      </c>
      <c r="Q475" s="116">
        <f>RTD("wdf.rtq",,N475,"PctChg")</f>
        <v>-1.86</v>
      </c>
    </row>
    <row r="476" spans="13:17">
      <c r="M476" s="5">
        <v>42430</v>
      </c>
      <c r="N476" s="16" t="s">
        <v>1716</v>
      </c>
      <c r="O476" s="16" t="s">
        <v>1717</v>
      </c>
      <c r="P476" s="49">
        <v>7.6700000000000004E-2</v>
      </c>
      <c r="Q476" s="116">
        <f>RTD("wdf.rtq",,N476,"PctChg")</f>
        <v>-0.98</v>
      </c>
    </row>
    <row r="477" spans="13:17">
      <c r="M477" s="5">
        <v>42430</v>
      </c>
      <c r="N477" s="16" t="s">
        <v>2295</v>
      </c>
      <c r="O477" s="16" t="s">
        <v>2296</v>
      </c>
      <c r="P477" s="49">
        <v>7.3700000000000002E-2</v>
      </c>
      <c r="Q477" s="116">
        <f>RTD("wdf.rtq",,N477,"PctChg")</f>
        <v>6.61</v>
      </c>
    </row>
    <row r="478" spans="13:17">
      <c r="M478" s="5">
        <v>42430</v>
      </c>
      <c r="N478" s="16" t="s">
        <v>2297</v>
      </c>
      <c r="O478" s="16" t="s">
        <v>2298</v>
      </c>
      <c r="P478" s="49">
        <v>8.7300000000000003E-2</v>
      </c>
      <c r="Q478" s="116">
        <f>RTD("wdf.rtq",,N478,"PctChg")</f>
        <v>-1.29</v>
      </c>
    </row>
    <row r="479" spans="13:17">
      <c r="M479" s="5">
        <v>42430</v>
      </c>
      <c r="N479" s="16" t="s">
        <v>2299</v>
      </c>
      <c r="O479" s="16" t="s">
        <v>2300</v>
      </c>
      <c r="P479" s="49">
        <v>0.12559999999999999</v>
      </c>
      <c r="Q479" s="116">
        <f>RTD("wdf.rtq",,N479,"PctChg")</f>
        <v>0.66</v>
      </c>
    </row>
    <row r="480" spans="13:17">
      <c r="M480" s="5">
        <v>42430</v>
      </c>
      <c r="N480" s="16" t="s">
        <v>2301</v>
      </c>
      <c r="O480" s="16" t="s">
        <v>2302</v>
      </c>
      <c r="P480" s="49">
        <v>0.1085</v>
      </c>
      <c r="Q480" s="116">
        <f>RTD("wdf.rtq",,N480,"PctChg")</f>
        <v>1.8800000000000001</v>
      </c>
    </row>
    <row r="481" spans="13:17">
      <c r="M481" s="5">
        <v>42430</v>
      </c>
      <c r="N481" s="16" t="s">
        <v>2303</v>
      </c>
      <c r="O481" s="16" t="s">
        <v>2304</v>
      </c>
      <c r="P481" s="49">
        <v>0.14530000000000001</v>
      </c>
      <c r="Q481" s="116">
        <f>RTD("wdf.rtq",,N481,"PctChg")</f>
        <v>2.58</v>
      </c>
    </row>
    <row r="482" spans="13:17">
      <c r="M482" s="5">
        <v>42430</v>
      </c>
      <c r="N482" s="16" t="s">
        <v>1335</v>
      </c>
      <c r="O482" s="16" t="s">
        <v>1336</v>
      </c>
      <c r="P482" s="49">
        <v>6.1800000000000001E-2</v>
      </c>
      <c r="Q482" s="116">
        <f>RTD("wdf.rtq",,N482,"PctChg")</f>
        <v>-0.72000000000000008</v>
      </c>
    </row>
    <row r="483" spans="13:17">
      <c r="M483" s="5">
        <v>42430</v>
      </c>
      <c r="N483" s="16" t="s">
        <v>1072</v>
      </c>
      <c r="O483" s="16" t="s">
        <v>1073</v>
      </c>
      <c r="P483" s="49">
        <v>0.14380000000000001</v>
      </c>
      <c r="Q483" s="116">
        <f>RTD("wdf.rtq",,N483,"PctChg")</f>
        <v>1.28</v>
      </c>
    </row>
    <row r="484" spans="13:17">
      <c r="M484" s="5">
        <v>42430</v>
      </c>
      <c r="N484" s="16" t="s">
        <v>2305</v>
      </c>
      <c r="O484" s="16" t="s">
        <v>2306</v>
      </c>
      <c r="P484" s="49">
        <v>0.11119999999999999</v>
      </c>
      <c r="Q484" s="116">
        <f>RTD("wdf.rtq",,N484,"PctChg")</f>
        <v>0.18000000000000002</v>
      </c>
    </row>
    <row r="485" spans="13:17">
      <c r="M485" s="5">
        <v>42430</v>
      </c>
      <c r="N485" s="16" t="s">
        <v>1337</v>
      </c>
      <c r="O485" s="16" t="s">
        <v>1338</v>
      </c>
      <c r="P485" s="49">
        <v>0.1216</v>
      </c>
      <c r="Q485" s="116">
        <f>RTD("wdf.rtq",,N485,"PctChg")</f>
        <v>0</v>
      </c>
    </row>
    <row r="486" spans="13:17">
      <c r="M486" s="5">
        <v>42430</v>
      </c>
      <c r="N486" s="16" t="s">
        <v>585</v>
      </c>
      <c r="O486" s="16" t="s">
        <v>586</v>
      </c>
      <c r="P486" s="49">
        <v>0.11</v>
      </c>
      <c r="Q486" s="116">
        <f>RTD("wdf.rtq",,N486,"PctChg")</f>
        <v>0.70000000000000007</v>
      </c>
    </row>
    <row r="487" spans="13:17">
      <c r="M487" s="5">
        <v>42430</v>
      </c>
      <c r="N487" s="16" t="s">
        <v>2307</v>
      </c>
      <c r="O487" s="16" t="s">
        <v>2308</v>
      </c>
      <c r="P487" s="49">
        <v>7.2999999999999995E-2</v>
      </c>
      <c r="Q487" s="116">
        <f>RTD("wdf.rtq",,N487,"PctChg")</f>
        <v>0.22999999999999998</v>
      </c>
    </row>
    <row r="488" spans="13:17">
      <c r="M488" s="5">
        <v>42430</v>
      </c>
      <c r="N488" s="16" t="s">
        <v>1339</v>
      </c>
      <c r="O488" s="16" t="s">
        <v>1340</v>
      </c>
      <c r="P488" s="49">
        <v>8.2799999999999999E-2</v>
      </c>
      <c r="Q488" s="116">
        <f>RTD("wdf.rtq",,N488,"PctChg")</f>
        <v>0.25</v>
      </c>
    </row>
    <row r="489" spans="13:17">
      <c r="M489" s="5">
        <v>42430</v>
      </c>
      <c r="N489" s="16" t="s">
        <v>2309</v>
      </c>
      <c r="O489" s="16" t="s">
        <v>2310</v>
      </c>
      <c r="P489" s="49">
        <v>0.22189999999999999</v>
      </c>
      <c r="Q489" s="116">
        <f>RTD("wdf.rtq",,N489,"PctChg")</f>
        <v>0.70000000000000007</v>
      </c>
    </row>
    <row r="490" spans="13:17">
      <c r="M490" s="5">
        <v>42430</v>
      </c>
      <c r="N490" s="16" t="s">
        <v>1341</v>
      </c>
      <c r="O490" s="16" t="s">
        <v>1342</v>
      </c>
      <c r="P490" s="49">
        <v>0.16159999999999999</v>
      </c>
      <c r="Q490" s="116">
        <f>RTD("wdf.rtq",,N490,"PctChg")</f>
        <v>0.27</v>
      </c>
    </row>
    <row r="491" spans="13:17">
      <c r="M491" s="5">
        <v>42430</v>
      </c>
      <c r="N491" s="16" t="s">
        <v>587</v>
      </c>
      <c r="O491" s="16" t="s">
        <v>588</v>
      </c>
      <c r="P491" s="49">
        <v>0.18729999999999999</v>
      </c>
      <c r="Q491" s="116">
        <f>RTD("wdf.rtq",,N491,"PctChg")</f>
        <v>0.52</v>
      </c>
    </row>
    <row r="492" spans="13:17">
      <c r="M492" s="5">
        <v>42430</v>
      </c>
      <c r="N492" s="16" t="s">
        <v>1343</v>
      </c>
      <c r="O492" s="16" t="s">
        <v>1344</v>
      </c>
      <c r="P492" s="49">
        <v>0.21299999999999999</v>
      </c>
      <c r="Q492" s="116">
        <f>RTD("wdf.rtq",,N492,"PctChg")</f>
        <v>-1.9100000000000001</v>
      </c>
    </row>
    <row r="493" spans="13:17">
      <c r="M493" s="5">
        <v>42430</v>
      </c>
      <c r="N493" s="16" t="s">
        <v>2311</v>
      </c>
      <c r="O493" s="16" t="s">
        <v>2312</v>
      </c>
      <c r="P493" s="49">
        <v>0.1027</v>
      </c>
      <c r="Q493" s="116">
        <f>RTD("wdf.rtq",,N493,"PctChg")</f>
        <v>-0.55000000000000004</v>
      </c>
    </row>
    <row r="494" spans="13:17">
      <c r="M494" s="5">
        <v>42430</v>
      </c>
      <c r="N494" s="16" t="s">
        <v>2313</v>
      </c>
      <c r="O494" s="16" t="s">
        <v>2314</v>
      </c>
      <c r="P494" s="49">
        <v>0.17929999999999999</v>
      </c>
      <c r="Q494" s="116">
        <f>RTD("wdf.rtq",,N494,"PctChg")</f>
        <v>-2.33</v>
      </c>
    </row>
    <row r="495" spans="13:17">
      <c r="M495" s="5">
        <v>42430</v>
      </c>
      <c r="N495" s="16" t="s">
        <v>2315</v>
      </c>
      <c r="O495" s="16" t="s">
        <v>2316</v>
      </c>
      <c r="P495" s="49">
        <v>0.16539999999999999</v>
      </c>
      <c r="Q495" s="116">
        <f>RTD("wdf.rtq",,N495,"PctChg")</f>
        <v>0.42000000000000004</v>
      </c>
    </row>
    <row r="496" spans="13:17">
      <c r="M496" s="5">
        <v>42430</v>
      </c>
      <c r="N496" s="16" t="s">
        <v>1345</v>
      </c>
      <c r="O496" s="16" t="s">
        <v>1346</v>
      </c>
      <c r="P496" s="49">
        <v>0.13009999999999999</v>
      </c>
      <c r="Q496" s="116">
        <f>RTD("wdf.rtq",,N496,"PctChg")</f>
        <v>0.45000000000000007</v>
      </c>
    </row>
    <row r="497" spans="13:17">
      <c r="M497" s="5">
        <v>42430</v>
      </c>
      <c r="N497" s="16" t="s">
        <v>1347</v>
      </c>
      <c r="O497" s="16" t="s">
        <v>1348</v>
      </c>
      <c r="P497" s="49">
        <v>0.14399999999999999</v>
      </c>
      <c r="Q497" s="116">
        <f>RTD("wdf.rtq",,N497,"PctChg")</f>
        <v>1.56</v>
      </c>
    </row>
    <row r="498" spans="13:17">
      <c r="M498" s="5">
        <v>42430</v>
      </c>
      <c r="N498" s="16" t="s">
        <v>1349</v>
      </c>
      <c r="O498" s="16" t="s">
        <v>1350</v>
      </c>
      <c r="P498" s="49">
        <v>5.6500000000000002E-2</v>
      </c>
      <c r="Q498" s="116">
        <f>RTD("wdf.rtq",,N498,"PctChg")</f>
        <v>0.11</v>
      </c>
    </row>
    <row r="499" spans="13:17">
      <c r="M499" s="5">
        <v>42430</v>
      </c>
      <c r="N499" s="16" t="s">
        <v>1351</v>
      </c>
      <c r="O499" s="16" t="s">
        <v>1352</v>
      </c>
      <c r="P499" s="49">
        <v>0.14180000000000001</v>
      </c>
      <c r="Q499" s="116">
        <f>RTD("wdf.rtq",,N499,"PctChg")</f>
        <v>0.48000000000000004</v>
      </c>
    </row>
    <row r="500" spans="13:17">
      <c r="M500" s="5">
        <v>42430</v>
      </c>
      <c r="N500" s="16" t="s">
        <v>2317</v>
      </c>
      <c r="O500" s="16" t="s">
        <v>2318</v>
      </c>
      <c r="P500" s="49">
        <v>7.3899999999999993E-2</v>
      </c>
      <c r="Q500" s="116">
        <f>RTD("wdf.rtq",,N500,"PctChg")</f>
        <v>-0.12000000000000001</v>
      </c>
    </row>
    <row r="501" spans="13:17">
      <c r="M501" s="5">
        <v>42430</v>
      </c>
      <c r="N501" s="16" t="s">
        <v>589</v>
      </c>
      <c r="O501" s="16" t="s">
        <v>590</v>
      </c>
      <c r="P501" s="49">
        <v>0.14369999999999999</v>
      </c>
      <c r="Q501" s="116">
        <f>RTD("wdf.rtq",,N501,"PctChg")</f>
        <v>0.12000000000000001</v>
      </c>
    </row>
    <row r="502" spans="13:17">
      <c r="M502" s="5">
        <v>42430</v>
      </c>
      <c r="N502" s="16" t="s">
        <v>1609</v>
      </c>
      <c r="O502" s="16" t="s">
        <v>1610</v>
      </c>
      <c r="P502" s="49">
        <v>7.5600000000000001E-2</v>
      </c>
      <c r="Q502" s="116">
        <f>RTD("wdf.rtq",,N502,"PctChg")</f>
        <v>0.1</v>
      </c>
    </row>
    <row r="503" spans="13:17">
      <c r="M503" s="5">
        <v>42430</v>
      </c>
      <c r="N503" s="16" t="s">
        <v>591</v>
      </c>
      <c r="O503" s="16" t="s">
        <v>592</v>
      </c>
      <c r="P503" s="49">
        <v>0.29310000000000003</v>
      </c>
      <c r="Q503" s="116">
        <f>RTD("wdf.rtq",,N503,"PctChg")</f>
        <v>0.1</v>
      </c>
    </row>
    <row r="504" spans="13:17">
      <c r="M504" s="5">
        <v>42430</v>
      </c>
      <c r="N504" s="16" t="s">
        <v>2319</v>
      </c>
      <c r="O504" s="16" t="s">
        <v>2320</v>
      </c>
      <c r="P504" s="49">
        <v>5.7799999999999997E-2</v>
      </c>
      <c r="Q504" s="116">
        <f>RTD("wdf.rtq",,N504,"PctChg")</f>
        <v>1.5700000000000003</v>
      </c>
    </row>
    <row r="505" spans="13:17">
      <c r="M505" s="5">
        <v>42430</v>
      </c>
      <c r="N505" s="16" t="s">
        <v>2321</v>
      </c>
      <c r="O505" s="16" t="s">
        <v>2322</v>
      </c>
      <c r="P505" s="49">
        <v>0.25609999999999999</v>
      </c>
      <c r="Q505" s="116">
        <f>RTD("wdf.rtq",,N505,"PctChg")</f>
        <v>-0.88</v>
      </c>
    </row>
    <row r="506" spans="13:17">
      <c r="M506" s="5">
        <v>42430</v>
      </c>
      <c r="N506" s="16" t="s">
        <v>593</v>
      </c>
      <c r="O506" s="16" t="s">
        <v>594</v>
      </c>
      <c r="P506" s="49">
        <v>0.1595</v>
      </c>
      <c r="Q506" s="116">
        <f>RTD("wdf.rtq",,N506,"PctChg")</f>
        <v>2.31</v>
      </c>
    </row>
    <row r="507" spans="13:17">
      <c r="M507" s="5">
        <v>42430</v>
      </c>
      <c r="N507" s="16" t="s">
        <v>2323</v>
      </c>
      <c r="O507" s="16" t="s">
        <v>2324</v>
      </c>
      <c r="P507" s="49">
        <v>8.8400000000000006E-2</v>
      </c>
      <c r="Q507" s="116">
        <f>RTD("wdf.rtq",,N507,"PctChg")</f>
        <v>4.62</v>
      </c>
    </row>
    <row r="508" spans="13:17">
      <c r="M508" s="5">
        <v>42430</v>
      </c>
      <c r="N508" s="16" t="s">
        <v>2325</v>
      </c>
      <c r="O508" s="16" t="s">
        <v>2326</v>
      </c>
      <c r="P508" s="49">
        <v>0.16830000000000001</v>
      </c>
      <c r="Q508" s="116">
        <f>RTD("wdf.rtq",,N508,"PctChg")</f>
        <v>-0.49</v>
      </c>
    </row>
    <row r="509" spans="13:17">
      <c r="M509" s="5">
        <v>42430</v>
      </c>
      <c r="N509" s="16" t="s">
        <v>1353</v>
      </c>
      <c r="O509" s="16" t="s">
        <v>1354</v>
      </c>
      <c r="P509" s="49">
        <v>8.1100000000000005E-2</v>
      </c>
      <c r="Q509" s="116">
        <f>RTD("wdf.rtq",,N509,"PctChg")</f>
        <v>-0.11</v>
      </c>
    </row>
    <row r="510" spans="13:17">
      <c r="M510" s="5">
        <v>42430</v>
      </c>
      <c r="N510" s="16" t="s">
        <v>2327</v>
      </c>
      <c r="O510" s="16" t="s">
        <v>2328</v>
      </c>
      <c r="P510" s="49">
        <v>0.191</v>
      </c>
      <c r="Q510" s="116">
        <f>RTD("wdf.rtq",,N510,"PctChg")</f>
        <v>-0.64</v>
      </c>
    </row>
    <row r="511" spans="13:17">
      <c r="M511" s="5">
        <v>42430</v>
      </c>
      <c r="N511" s="16" t="s">
        <v>2329</v>
      </c>
      <c r="O511" s="16" t="s">
        <v>2330</v>
      </c>
      <c r="P511" s="49">
        <v>7.3599999999999999E-2</v>
      </c>
      <c r="Q511" s="116">
        <f>RTD("wdf.rtq",,N511,"PctChg")</f>
        <v>1.06</v>
      </c>
    </row>
    <row r="512" spans="13:17">
      <c r="M512" s="5">
        <v>42430</v>
      </c>
      <c r="N512" s="16" t="s">
        <v>1729</v>
      </c>
      <c r="O512" s="16" t="s">
        <v>1730</v>
      </c>
      <c r="P512" s="49">
        <v>0.30690000000000001</v>
      </c>
      <c r="Q512" s="116">
        <f>RTD("wdf.rtq",,N512,"PctChg")</f>
        <v>0.65</v>
      </c>
    </row>
    <row r="513" spans="13:17">
      <c r="M513" s="5">
        <v>42430</v>
      </c>
      <c r="N513" s="16" t="s">
        <v>595</v>
      </c>
      <c r="O513" s="16" t="s">
        <v>596</v>
      </c>
      <c r="P513" s="49">
        <v>3.9399999999999998E-2</v>
      </c>
      <c r="Q513" s="116">
        <f>RTD("wdf.rtq",,N513,"PctChg")</f>
        <v>0</v>
      </c>
    </row>
    <row r="514" spans="13:17">
      <c r="M514" s="5">
        <v>42430</v>
      </c>
      <c r="N514" s="16" t="s">
        <v>1731</v>
      </c>
      <c r="O514" s="16" t="s">
        <v>1732</v>
      </c>
      <c r="P514" s="49">
        <v>9.6100000000000005E-2</v>
      </c>
      <c r="Q514" s="116">
        <f>RTD("wdf.rtq",,N514,"PctChg")</f>
        <v>-0.12000000000000001</v>
      </c>
    </row>
    <row r="515" spans="13:17">
      <c r="M515" s="5">
        <v>42430</v>
      </c>
      <c r="N515" s="16" t="s">
        <v>1465</v>
      </c>
      <c r="O515" s="16" t="s">
        <v>1466</v>
      </c>
      <c r="P515" s="49">
        <v>0.2848</v>
      </c>
      <c r="Q515" s="116">
        <f>RTD("wdf.rtq",,N515,"PctChg")</f>
        <v>-0.39</v>
      </c>
    </row>
  </sheetData>
  <phoneticPr fontId="1" type="noConversion"/>
  <conditionalFormatting sqref="M2:M8">
    <cfRule type="cellIs" dxfId="39" priority="1" operator="lessThan">
      <formula>-0.01</formula>
    </cfRule>
    <cfRule type="cellIs" dxfId="38" priority="2" operator="greaterThan">
      <formula>0.01</formula>
    </cfRule>
  </conditionalFormatting>
  <hyperlinks>
    <hyperlink ref="A39" location="持仓!A1" display="返回持仓"/>
  </hyperlinks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25"/>
  <dimension ref="A1:S115"/>
  <sheetViews>
    <sheetView workbookViewId="0">
      <selection activeCell="D34" sqref="D34"/>
    </sheetView>
  </sheetViews>
  <sheetFormatPr defaultRowHeight="13.5"/>
  <cols>
    <col min="1" max="1" width="9.25" style="3" bestFit="1" customWidth="1"/>
    <col min="2" max="2" width="8.5" style="21" bestFit="1" customWidth="1"/>
    <col min="3" max="3" width="9" style="3" bestFit="1" customWidth="1"/>
    <col min="4" max="4" width="5.875" style="3" bestFit="1" customWidth="1"/>
    <col min="5" max="5" width="11.375" style="3" bestFit="1" customWidth="1"/>
    <col min="6" max="6" width="9.75" style="3" bestFit="1" customWidth="1"/>
    <col min="7" max="7" width="9" style="3" bestFit="1" customWidth="1"/>
    <col min="8" max="8" width="9.25" style="3" bestFit="1" customWidth="1"/>
    <col min="9" max="9" width="8.5" style="3" bestFit="1" customWidth="1"/>
    <col min="10" max="10" width="9" style="3" bestFit="1" customWidth="1"/>
    <col min="11" max="11" width="9.375" style="3" customWidth="1"/>
    <col min="12" max="12" width="7.25" style="3" bestFit="1" customWidth="1"/>
    <col min="13" max="13" width="11.625" style="3" bestFit="1" customWidth="1"/>
    <col min="14" max="14" width="10.5" style="3" bestFit="1" customWidth="1"/>
    <col min="15" max="15" width="9.25" style="3" bestFit="1" customWidth="1"/>
    <col min="16" max="16" width="9" style="3" bestFit="1" customWidth="1"/>
    <col min="17" max="17" width="9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14" t="s">
        <v>249</v>
      </c>
      <c r="B2" s="14" t="str">
        <f>[1]!S_INFO_NAME(A2)</f>
        <v>转债A级</v>
      </c>
      <c r="C2" s="42">
        <v>0.98</v>
      </c>
      <c r="D2" s="11">
        <f>RTD("wdf.rtq",,A2,"PctChg")/100</f>
        <v>-2.9000000000000002E-3</v>
      </c>
      <c r="E2" s="15">
        <f ca="1">[1]!f_unit_floortrading(A2,TODAY())/100000000</f>
        <v>0.91250262000000004</v>
      </c>
      <c r="F2" s="41">
        <f ca="1">[1]!f_unit_floortrading(A2,TODAY())/10000-[1]!f_unit_floortrading(A2,TODAY()-1)/10000</f>
        <v>-179.20279999999912</v>
      </c>
      <c r="G2" s="12">
        <f>RTD("wdf.rtq",,A2,"Volume")/10000</f>
        <v>75.2821</v>
      </c>
      <c r="H2" s="10" t="s">
        <v>251</v>
      </c>
      <c r="I2" s="14" t="str">
        <f>[1]!S_INFO_NAME(H2)</f>
        <v>转债B级</v>
      </c>
      <c r="J2" s="14">
        <f>RTD("wdf.rtq",,H2,"Rt_Price")</f>
        <v>0.83000000000000007</v>
      </c>
      <c r="K2" s="11">
        <f>RTD("wdf.rtq",,H2,"PctChg")/100</f>
        <v>-1.0700000000000001E-2</v>
      </c>
      <c r="L2" s="12">
        <f>RTD("wdf.rtq",,H2,"Volume")/10000</f>
        <v>163.5547</v>
      </c>
      <c r="M2" s="11">
        <f ca="1">(C2*7+J2*3)/S2/10-1</f>
        <v>-5.3217672649048531E-2</v>
      </c>
      <c r="N2" s="11">
        <f>RTD("wdf.rtq",,Q2,"PctChg")/100</f>
        <v>-5.0000000000000001E-4</v>
      </c>
      <c r="O2" s="14" t="str">
        <f>[1]!f_info_smfcode(H2)</f>
        <v>161826.OF</v>
      </c>
      <c r="P2" s="13">
        <f ca="1">[1]!f_nav_unit(O2,currentday)</f>
        <v>0.98799999999999999</v>
      </c>
      <c r="Q2" s="13" t="str">
        <f>[1]!f_info_trackindexcode(O2)</f>
        <v>000832.SH</v>
      </c>
      <c r="R2" s="11">
        <v>0.9</v>
      </c>
      <c r="S2" s="13">
        <f ca="1">P2*(1+N2*R2)</f>
        <v>0.98755540000000008</v>
      </c>
    </row>
    <row r="3" spans="1:19">
      <c r="A3" s="14" t="s">
        <v>229</v>
      </c>
      <c r="B3" s="14" t="str">
        <f>[1]!S_INFO_NAME(A3)</f>
        <v>可转债A</v>
      </c>
      <c r="C3" s="42">
        <f>RTD("wdf.rtq",,A3,"Rt_Price")</f>
        <v>1.0269999999999999</v>
      </c>
      <c r="D3" s="11">
        <f>RTD("wdf.rtq",,A3,"PctChg")/100</f>
        <v>2.9000000000000002E-3</v>
      </c>
      <c r="E3" s="15">
        <f ca="1">[1]!f_unit_floortrading(A3,TODAY())/100000000</f>
        <v>0.34796613999999998</v>
      </c>
      <c r="F3" s="41">
        <f ca="1">[1]!f_unit_floortrading(A3,TODAY())/10000-[1]!f_unit_floortrading(A3,TODAY()-1)/10000</f>
        <v>11.199999999999818</v>
      </c>
      <c r="G3" s="12">
        <f>RTD("wdf.rtq",,A3,"Volume")/10000</f>
        <v>83.789500000000004</v>
      </c>
      <c r="H3" s="10" t="s">
        <v>252</v>
      </c>
      <c r="I3" s="14" t="str">
        <f>[1]!S_INFO_NAME(H3)</f>
        <v>可转债B</v>
      </c>
      <c r="J3" s="14">
        <f>RTD("wdf.rtq",,H3,"Rt_Price")</f>
        <v>0.86099999999999999</v>
      </c>
      <c r="K3" s="11">
        <f>RTD("wdf.rtq",,H3,"PctChg")/100</f>
        <v>-9.1999999999999998E-3</v>
      </c>
      <c r="L3" s="12">
        <f>RTD("wdf.rtq",,H3,"Volume")/10000</f>
        <v>30.310099999999998</v>
      </c>
      <c r="M3" s="11">
        <f t="shared" ref="M3:M4" ca="1" si="0">(C3*7+J3*3)/S3/10-1</f>
        <v>4.7938238289084723E-3</v>
      </c>
      <c r="N3" s="11">
        <f>RTD("wdf.rtq",,Q3,"PctChg")/100</f>
        <v>-5.0000000000000001E-4</v>
      </c>
      <c r="O3" s="14" t="str">
        <f>[1]!f_info_smfcode(H3)</f>
        <v>165809.OF</v>
      </c>
      <c r="P3" s="13">
        <f ca="1">[1]!f_nav_unit(O3,currentday)</f>
        <v>0.97299999999999998</v>
      </c>
      <c r="Q3" s="13" t="str">
        <f>[1]!f_info_trackindexcode(O3)</f>
        <v>000832.SH</v>
      </c>
      <c r="R3" s="11">
        <v>0.95</v>
      </c>
      <c r="S3" s="13">
        <f ca="1">P3*(1+N3*R3)</f>
        <v>0.97253782499999997</v>
      </c>
    </row>
    <row r="4" spans="1:19">
      <c r="A4" s="14" t="s">
        <v>250</v>
      </c>
      <c r="B4" s="14" t="str">
        <f>[1]!S_INFO_NAME(A4)</f>
        <v>转债优先</v>
      </c>
      <c r="C4" s="42">
        <f>RTD("wdf.rtq",,A4,"Rt_Price")</f>
        <v>1.06</v>
      </c>
      <c r="D4" s="11">
        <f>RTD("wdf.rtq",,A4,"PctChg")/100</f>
        <v>-1.4000000000000002E-2</v>
      </c>
      <c r="E4" s="15">
        <f ca="1">[1]!f_unit_floortrading(A4,TODAY())/100000000</f>
        <v>2.9483066500000001</v>
      </c>
      <c r="F4" s="41">
        <f ca="1">[1]!f_unit_floortrading(A4,TODAY())/10000-[1]!f_unit_floortrading(A4,TODAY()-1)/10000</f>
        <v>0</v>
      </c>
      <c r="G4" s="12">
        <f>RTD("wdf.rtq",,A4,"Volume")/10000</f>
        <v>1.0004999999999999</v>
      </c>
      <c r="H4" s="10" t="s">
        <v>253</v>
      </c>
      <c r="I4" s="14" t="str">
        <f>[1]!S_INFO_NAME(H4)</f>
        <v>转债进取</v>
      </c>
      <c r="J4" s="14">
        <f>RTD("wdf.rtq",,H4,"Rt_Price")</f>
        <v>0.873</v>
      </c>
      <c r="K4" s="11">
        <f>RTD("wdf.rtq",,H4,"PctChg")/100</f>
        <v>4.5999999999999999E-3</v>
      </c>
      <c r="L4" s="12">
        <f>RTD("wdf.rtq",,H4,"Volume")/10000</f>
        <v>304.38459999999998</v>
      </c>
      <c r="M4" s="11">
        <f t="shared" ca="1" si="0"/>
        <v>-3.5941675470452239E-3</v>
      </c>
      <c r="N4" s="11">
        <f>RTD("wdf.rtq",,Q4,"PctChg")/100</f>
        <v>-5.0000000000000001E-4</v>
      </c>
      <c r="O4" s="14" t="str">
        <f>[1]!f_info_smfcode(H4)</f>
        <v>161719.OF</v>
      </c>
      <c r="P4" s="13">
        <f ca="1">[1]!f_nav_unit(O4,currentday)</f>
        <v>1.008</v>
      </c>
      <c r="Q4" s="13" t="str">
        <f>Q3</f>
        <v>000832.SH</v>
      </c>
      <c r="R4" s="11">
        <v>0.95</v>
      </c>
      <c r="S4" s="13">
        <f ca="1">P4*(1+N4*R4)</f>
        <v>1.0075212</v>
      </c>
    </row>
    <row r="5" spans="1:19">
      <c r="A5" s="14"/>
      <c r="B5" s="14"/>
      <c r="C5" s="42"/>
      <c r="D5" s="11"/>
      <c r="E5" s="15"/>
      <c r="F5" s="41"/>
      <c r="G5" s="12"/>
      <c r="H5" s="10"/>
      <c r="I5" s="14"/>
      <c r="J5" s="14"/>
      <c r="K5" s="11"/>
      <c r="L5" s="12"/>
      <c r="M5" s="11"/>
      <c r="N5" s="11"/>
      <c r="O5" s="14"/>
      <c r="P5" s="13"/>
      <c r="Q5" s="13"/>
      <c r="R5" s="11"/>
      <c r="S5" s="13"/>
    </row>
    <row r="6" spans="1:19">
      <c r="A6" s="14"/>
      <c r="B6" s="14"/>
      <c r="C6" s="42"/>
      <c r="D6" s="11"/>
      <c r="E6" s="15"/>
      <c r="F6" s="41"/>
      <c r="G6" s="12"/>
      <c r="H6" s="10"/>
      <c r="I6" s="14"/>
      <c r="J6" s="14"/>
      <c r="K6" s="11"/>
      <c r="L6" s="12"/>
      <c r="M6" s="11"/>
      <c r="N6" s="11"/>
      <c r="O6" s="14"/>
      <c r="P6" s="13"/>
      <c r="Q6" s="13"/>
      <c r="R6" s="11"/>
      <c r="S6" s="13"/>
    </row>
    <row r="7" spans="1:19">
      <c r="M7" s="50"/>
      <c r="N7" s="51"/>
      <c r="O7" s="51"/>
      <c r="P7" s="51"/>
    </row>
    <row r="8" spans="1:19">
      <c r="A8" s="43" t="s">
        <v>254</v>
      </c>
      <c r="B8" s="44" t="s">
        <v>164</v>
      </c>
      <c r="C8" s="45" t="s">
        <v>175</v>
      </c>
      <c r="E8" s="43" t="str">
        <f>INDEX(H1:H6,MATCH(A8,A1:A6,FALSE))</f>
        <v>150144.SZ</v>
      </c>
      <c r="F8" s="44" t="s">
        <v>164</v>
      </c>
      <c r="G8" s="45" t="s">
        <v>175</v>
      </c>
      <c r="H8" s="21"/>
      <c r="J8" s="3" t="s">
        <v>70</v>
      </c>
      <c r="K8" s="46">
        <f ca="1">INDEX(S1:S6,MATCH(A8,A1:A6,FALSE))</f>
        <v>0.98755540000000008</v>
      </c>
      <c r="L8" s="21"/>
      <c r="O8" s="21"/>
      <c r="P8" s="21"/>
      <c r="Q8" s="21"/>
      <c r="R8" s="21"/>
      <c r="S8" s="21"/>
    </row>
    <row r="9" spans="1:19">
      <c r="A9" s="23" t="s">
        <v>171</v>
      </c>
      <c r="B9" s="24">
        <f>RTD("wdf.rtq",,$A$8,"Ask_Price5")</f>
        <v>1.0509999999999999</v>
      </c>
      <c r="C9" s="25">
        <f>RTD("wdf.rtq",,$A$8,"ask_Volume5")/10000</f>
        <v>10</v>
      </c>
      <c r="E9" s="23" t="s">
        <v>171</v>
      </c>
      <c r="F9" s="24">
        <f>RTD("wdf.rtq",,$E$8,"Ask_Price5")</f>
        <v>0.83399999999999996</v>
      </c>
      <c r="G9" s="25">
        <f>RTD("wdf.rtq",,$E$8,"ask_Volume5")/10000</f>
        <v>0.28999999999999998</v>
      </c>
      <c r="H9" s="4">
        <f ca="1">($B$19*7+F9*3)/10/$K$8-1</f>
        <v>-3.8027233712659703E-3</v>
      </c>
      <c r="K9" s="21"/>
      <c r="L9" s="21"/>
      <c r="O9" s="21"/>
      <c r="P9" s="21"/>
      <c r="Q9" s="21"/>
      <c r="R9" s="21"/>
      <c r="S9" s="21"/>
    </row>
    <row r="10" spans="1:19">
      <c r="A10" s="26" t="s">
        <v>172</v>
      </c>
      <c r="B10" s="27">
        <f>RTD("wdf.rtq",,$A$8,"Ask_Price4")</f>
        <v>1.05</v>
      </c>
      <c r="C10" s="28">
        <f>RTD("wdf.rtq",,$A$8,"ask_Volume4")/10000</f>
        <v>1.99</v>
      </c>
      <c r="E10" s="26" t="s">
        <v>172</v>
      </c>
      <c r="F10" s="27">
        <f>RTD("wdf.rtq",,$E$8,"Ask_Price4")</f>
        <v>0.83299999999999996</v>
      </c>
      <c r="G10" s="28">
        <f>RTD("wdf.rtq",,$E$8,"ask_Volume4")/10000</f>
        <v>0.05</v>
      </c>
      <c r="H10" s="4">
        <f t="shared" ref="H10:H19" ca="1" si="1">($B$19*7+F10*3)/10/$K$8-1</f>
        <v>-4.1065037971541596E-3</v>
      </c>
      <c r="J10" s="3" t="s">
        <v>181</v>
      </c>
      <c r="K10" s="21"/>
      <c r="L10" s="21"/>
      <c r="O10" s="21"/>
      <c r="P10" s="21"/>
      <c r="Q10" s="21"/>
      <c r="R10" s="21"/>
      <c r="S10" s="21"/>
    </row>
    <row r="11" spans="1:19">
      <c r="A11" s="26" t="s">
        <v>165</v>
      </c>
      <c r="B11" s="27">
        <f>RTD("wdf.rtq",,$A$8,"Ask_Price3")</f>
        <v>1.0489999999999999</v>
      </c>
      <c r="C11" s="28">
        <f>RTD("wdf.rtq",,$A$8,"ask_Volume3")/10000</f>
        <v>1</v>
      </c>
      <c r="E11" s="26" t="s">
        <v>165</v>
      </c>
      <c r="F11" s="27">
        <f>RTD("wdf.rtq",,$E$8,"Ask_Price3")</f>
        <v>0.83200000000000007</v>
      </c>
      <c r="G11" s="28">
        <f>RTD("wdf.rtq",,$E$8,"ask_Volume3")/10000</f>
        <v>0.34</v>
      </c>
      <c r="H11" s="4">
        <f t="shared" ca="1" si="1"/>
        <v>-4.4102842230421269E-3</v>
      </c>
      <c r="J11" s="21" t="s">
        <v>182</v>
      </c>
      <c r="K11" s="4">
        <f ca="1">(B13*7+F13*3)/10/$K$8-1</f>
        <v>-5.7266660685569848E-3</v>
      </c>
      <c r="L11" s="21"/>
      <c r="O11" s="21"/>
      <c r="P11" s="21"/>
      <c r="Q11" s="21"/>
      <c r="R11" s="21"/>
      <c r="S11" s="21"/>
    </row>
    <row r="12" spans="1:19">
      <c r="A12" s="26" t="s">
        <v>166</v>
      </c>
      <c r="B12" s="27">
        <f>RTD("wdf.rtq",,$A$8,"Ask_Price2")</f>
        <v>1.048</v>
      </c>
      <c r="C12" s="28">
        <f>RTD("wdf.rtq",,$A$8,"ask_Volume2")/10000</f>
        <v>1</v>
      </c>
      <c r="E12" s="26" t="s">
        <v>166</v>
      </c>
      <c r="F12" s="27">
        <f>RTD("wdf.rtq",,$E$8,"Ask_Price2")</f>
        <v>0.83100000000000007</v>
      </c>
      <c r="G12" s="28">
        <f>RTD("wdf.rtq",,$E$8,"ask_Volume2")/10000</f>
        <v>3.6</v>
      </c>
      <c r="H12" s="4">
        <f t="shared" ca="1" si="1"/>
        <v>-4.7140646489300941E-3</v>
      </c>
      <c r="J12" s="3" t="s">
        <v>183</v>
      </c>
      <c r="K12" s="4">
        <f t="shared" ref="K12:K14" ca="1" si="2">(B14*7+F14*3)/10/$K$8-1</f>
        <v>-9.878331889026204E-3</v>
      </c>
      <c r="L12" s="21"/>
      <c r="O12" s="21"/>
      <c r="P12" s="21"/>
      <c r="Q12" s="21"/>
      <c r="R12" s="21"/>
      <c r="S12" s="21"/>
    </row>
    <row r="13" spans="1:19">
      <c r="A13" s="29" t="s">
        <v>167</v>
      </c>
      <c r="B13" s="30">
        <f>RTD("wdf.rtq",,$A$8,"Ask_Price1")</f>
        <v>1.0469999999999999</v>
      </c>
      <c r="C13" s="31">
        <f>RTD("wdf.rtq",,$A$8,"ask_Volume1")/10000</f>
        <v>1.6900999999999999</v>
      </c>
      <c r="E13" s="29" t="s">
        <v>167</v>
      </c>
      <c r="F13" s="30">
        <f>RTD("wdf.rtq",,$E$8,"Ask_Price1")</f>
        <v>0.83000000000000007</v>
      </c>
      <c r="G13" s="31">
        <f>RTD("wdf.rtq",,$E$8,"ask_Volume1")/10000</f>
        <v>2.31</v>
      </c>
      <c r="H13" s="4">
        <f t="shared" ca="1" si="1"/>
        <v>-5.0178450748181724E-3</v>
      </c>
      <c r="I13" s="21"/>
      <c r="J13" s="3" t="s">
        <v>185</v>
      </c>
      <c r="K13" s="4">
        <f t="shared" ca="1" si="2"/>
        <v>-1.0890933308653095E-2</v>
      </c>
      <c r="L13" s="21"/>
      <c r="O13" s="21"/>
      <c r="P13" s="21"/>
      <c r="Q13" s="21"/>
      <c r="R13" s="21"/>
      <c r="S13" s="21"/>
    </row>
    <row r="14" spans="1:19">
      <c r="A14" s="32" t="s">
        <v>168</v>
      </c>
      <c r="B14" s="33">
        <f>RTD("wdf.rtq",,$A$8,"bid_Price1")</f>
        <v>1.042</v>
      </c>
      <c r="C14" s="34">
        <f>RTD("wdf.rtq",,$A$8,"Bid_Volume1")/10000</f>
        <v>0.09</v>
      </c>
      <c r="E14" s="32" t="s">
        <v>168</v>
      </c>
      <c r="F14" s="33">
        <f>RTD("wdf.rtq",,$E$8,"bid_Price1")</f>
        <v>0.82800000000000007</v>
      </c>
      <c r="G14" s="34">
        <f>RTD("wdf.rtq",,$E$8,"Bid_Volume1")/10000</f>
        <v>0.2</v>
      </c>
      <c r="H14" s="4">
        <f t="shared" ca="1" si="1"/>
        <v>-5.625405926594218E-3</v>
      </c>
      <c r="I14" s="21"/>
      <c r="J14" s="3" t="s">
        <v>186</v>
      </c>
      <c r="K14" s="4">
        <f t="shared" ca="1" si="2"/>
        <v>-1.2612355722018354E-2</v>
      </c>
      <c r="L14" s="21"/>
      <c r="O14" s="21"/>
      <c r="P14" s="21"/>
      <c r="Q14" s="21"/>
      <c r="R14" s="21"/>
      <c r="S14" s="21"/>
    </row>
    <row r="15" spans="1:19">
      <c r="A15" s="35" t="s">
        <v>169</v>
      </c>
      <c r="B15" s="36">
        <f>RTD("wdf.rtq",,$A$8,"bid_Price2")</f>
        <v>1.0409999999999999</v>
      </c>
      <c r="C15" s="37">
        <f>RTD("wdf.rtq",,$A$8,"Bid_Volume2")/10000</f>
        <v>1</v>
      </c>
      <c r="E15" s="35" t="s">
        <v>169</v>
      </c>
      <c r="F15" s="36">
        <f>RTD("wdf.rtq",,$E$8,"bid_Price2")</f>
        <v>0.82700000000000007</v>
      </c>
      <c r="G15" s="37">
        <f>RTD("wdf.rtq",,$E$8,"Bid_Volume2")/10000</f>
        <v>1</v>
      </c>
      <c r="H15" s="4">
        <f t="shared" ca="1" si="1"/>
        <v>-5.9291863524821853E-3</v>
      </c>
      <c r="I15" s="21"/>
      <c r="J15" s="21"/>
      <c r="K15" s="21"/>
      <c r="L15" s="21"/>
      <c r="O15" s="21"/>
      <c r="P15" s="21"/>
      <c r="Q15" s="21"/>
      <c r="R15" s="21"/>
      <c r="S15" s="21"/>
    </row>
    <row r="16" spans="1:19">
      <c r="A16" s="35" t="s">
        <v>170</v>
      </c>
      <c r="B16" s="36">
        <f>RTD("wdf.rtq",,$A$8,"bid_Price3")</f>
        <v>1.0389999999999999</v>
      </c>
      <c r="C16" s="37">
        <f>RTD("wdf.rtq",,$A$8,"Bid_Volume3")/10000</f>
        <v>3.5</v>
      </c>
      <c r="E16" s="35" t="s">
        <v>170</v>
      </c>
      <c r="F16" s="36">
        <f>RTD("wdf.rtq",,$E$8,"bid_Price3")</f>
        <v>0.82600000000000007</v>
      </c>
      <c r="G16" s="37">
        <f>RTD("wdf.rtq",,$E$8,"Bid_Volume3")/10000</f>
        <v>8.0546000000000006</v>
      </c>
      <c r="H16" s="4">
        <f t="shared" ca="1" si="1"/>
        <v>-6.2329667783701526E-3</v>
      </c>
      <c r="I16" s="21"/>
      <c r="J16" s="21"/>
      <c r="K16" s="21"/>
      <c r="L16" s="21"/>
      <c r="O16" s="21"/>
      <c r="P16" s="21"/>
      <c r="Q16" s="21"/>
      <c r="R16" s="21"/>
      <c r="S16" s="21"/>
    </row>
    <row r="17" spans="1:19">
      <c r="A17" s="35" t="s">
        <v>173</v>
      </c>
      <c r="B17" s="36">
        <f>RTD("wdf.rtq",,$A$8,"bid_Price4")</f>
        <v>1.026</v>
      </c>
      <c r="C17" s="37">
        <f>RTD("wdf.rtq",,$A$8,"Bid_Volume4")/10000</f>
        <v>0.3</v>
      </c>
      <c r="E17" s="35" t="s">
        <v>173</v>
      </c>
      <c r="F17" s="36">
        <f>RTD("wdf.rtq",,$E$8,"bid_Price4")</f>
        <v>0.82500000000000007</v>
      </c>
      <c r="G17" s="37">
        <f>RTD("wdf.rtq",,$E$8,"Bid_Volume4")/10000</f>
        <v>3.6</v>
      </c>
      <c r="H17" s="4">
        <f t="shared" ca="1" si="1"/>
        <v>-6.5367472042582309E-3</v>
      </c>
      <c r="I17" s="21"/>
      <c r="J17" s="21"/>
      <c r="K17" s="21"/>
      <c r="L17" s="21"/>
      <c r="O17" s="21"/>
      <c r="P17" s="21"/>
      <c r="Q17" s="21"/>
      <c r="R17" s="21"/>
      <c r="S17" s="21"/>
    </row>
    <row r="18" spans="1:19">
      <c r="A18" s="38" t="s">
        <v>174</v>
      </c>
      <c r="B18" s="39">
        <f>RTD("wdf.rtq",,$A$8,"bid_Price5")</f>
        <v>0</v>
      </c>
      <c r="C18" s="40">
        <f>RTD("wdf.rtq",,$A$8,"Bid_Volume5")/10000</f>
        <v>0</v>
      </c>
      <c r="E18" s="38" t="s">
        <v>174</v>
      </c>
      <c r="F18" s="39">
        <f>RTD("wdf.rtq",,$E$8,"bid_Price5")</f>
        <v>0.82400000000000007</v>
      </c>
      <c r="G18" s="40">
        <f>RTD("wdf.rtq",,$E$8,"Bid_Volume5")/10000</f>
        <v>4.0716999999999999</v>
      </c>
      <c r="H18" s="4">
        <f t="shared" ca="1" si="1"/>
        <v>-6.8405276301461981E-3</v>
      </c>
      <c r="I18" s="21"/>
      <c r="J18" s="21"/>
      <c r="K18" s="21"/>
      <c r="L18" s="21"/>
      <c r="O18" s="21"/>
      <c r="P18" s="21"/>
      <c r="Q18" s="21"/>
      <c r="R18" s="21"/>
      <c r="S18" s="21"/>
    </row>
    <row r="19" spans="1:19">
      <c r="A19" s="3" t="s">
        <v>184</v>
      </c>
      <c r="B19" s="47">
        <f>B12</f>
        <v>1.048</v>
      </c>
      <c r="E19" s="3" t="s">
        <v>184</v>
      </c>
      <c r="F19" s="48">
        <v>0.94799999999999995</v>
      </c>
      <c r="H19" s="4">
        <f t="shared" ca="1" si="1"/>
        <v>3.0828245179966629E-2</v>
      </c>
      <c r="I19" s="21"/>
      <c r="J19" s="21"/>
      <c r="K19" s="21"/>
      <c r="L19" s="21"/>
      <c r="O19" s="21"/>
      <c r="P19" s="21"/>
      <c r="Q19" s="21"/>
      <c r="R19" s="21"/>
      <c r="S19" s="21"/>
    </row>
    <row r="20" spans="1:19">
      <c r="O20" s="21"/>
      <c r="P20" s="21"/>
      <c r="Q20" s="21"/>
      <c r="R20" s="21"/>
      <c r="S20" s="21"/>
    </row>
    <row r="21" spans="1:19">
      <c r="O21" s="21"/>
      <c r="P21" s="21"/>
      <c r="Q21" s="21"/>
      <c r="R21" s="21"/>
      <c r="S21" s="21"/>
    </row>
    <row r="22" spans="1:19">
      <c r="A22" s="43" t="s">
        <v>255</v>
      </c>
      <c r="B22" s="44" t="s">
        <v>164</v>
      </c>
      <c r="C22" s="45" t="s">
        <v>175</v>
      </c>
      <c r="E22" s="43" t="str">
        <f>INDEX(H1:H6,MATCH(A22,A1:A6,FALSE))</f>
        <v>150165.SZ</v>
      </c>
      <c r="F22" s="44" t="s">
        <v>164</v>
      </c>
      <c r="G22" s="45" t="s">
        <v>175</v>
      </c>
      <c r="H22" s="21"/>
      <c r="J22" s="3" t="s">
        <v>70</v>
      </c>
      <c r="K22" s="46">
        <f ca="1">INDEX(S1:S6,MATCH(A22,A1:A6,FALSE))</f>
        <v>0.97253782499999997</v>
      </c>
      <c r="O22" s="21"/>
      <c r="P22" s="21"/>
      <c r="Q22" s="21"/>
      <c r="R22" s="21"/>
      <c r="S22" s="21"/>
    </row>
    <row r="23" spans="1:19">
      <c r="A23" s="23" t="s">
        <v>171</v>
      </c>
      <c r="B23" s="24">
        <f>RTD("wdf.rtq",,$A$22,"Ask_Price5")</f>
        <v>1.0389999999999999</v>
      </c>
      <c r="C23" s="25">
        <f>RTD("wdf.rtq",,$A$22,"ask_Volume5")/10000</f>
        <v>8</v>
      </c>
      <c r="E23" s="23" t="s">
        <v>171</v>
      </c>
      <c r="F23" s="24">
        <f>RTD("wdf.rtq",,$E$22,"Ask_Price5")</f>
        <v>0.87</v>
      </c>
      <c r="G23" s="25">
        <f>RTD("wdf.rtq",,$E$22,"ask_Volume5")/10000</f>
        <v>0.3</v>
      </c>
      <c r="H23" s="4">
        <f ca="1">($B$33*7+F23*3)/10/$K$22-1</f>
        <v>7.5700654624923924E-3</v>
      </c>
      <c r="K23" s="21"/>
      <c r="O23" s="21"/>
      <c r="P23" s="21"/>
      <c r="Q23" s="21"/>
      <c r="R23" s="21"/>
      <c r="S23" s="21"/>
    </row>
    <row r="24" spans="1:19">
      <c r="A24" s="26" t="s">
        <v>172</v>
      </c>
      <c r="B24" s="27">
        <f>RTD("wdf.rtq",,$A$22,"Ask_Price4")</f>
        <v>1.0329999999999999</v>
      </c>
      <c r="C24" s="28">
        <f>RTD("wdf.rtq",,$A$22,"ask_Volume4")/10000</f>
        <v>53.25</v>
      </c>
      <c r="E24" s="26" t="s">
        <v>172</v>
      </c>
      <c r="F24" s="27">
        <f>RTD("wdf.rtq",,$E$22,"Ask_Price4")</f>
        <v>0.86899999999999999</v>
      </c>
      <c r="G24" s="28">
        <f>RTD("wdf.rtq",,$E$22,"ask_Volume4")/10000</f>
        <v>2.04</v>
      </c>
      <c r="H24" s="4">
        <f t="shared" ref="H24:H33" ca="1" si="3">($B$33*7+F24*3)/10/$K$22-1</f>
        <v>7.2615941698719322E-3</v>
      </c>
      <c r="J24" s="3" t="s">
        <v>181</v>
      </c>
      <c r="K24" s="21"/>
      <c r="O24" s="21"/>
      <c r="P24" s="21"/>
      <c r="Q24" s="21"/>
      <c r="R24" s="21"/>
      <c r="S24" s="21"/>
    </row>
    <row r="25" spans="1:19">
      <c r="A25" s="26" t="s">
        <v>165</v>
      </c>
      <c r="B25" s="27">
        <f>RTD("wdf.rtq",,$A$22,"Ask_Price3")</f>
        <v>1.03</v>
      </c>
      <c r="C25" s="28">
        <f>RTD("wdf.rtq",,$A$22,"ask_Volume3")/10000</f>
        <v>22.92</v>
      </c>
      <c r="E25" s="26" t="s">
        <v>165</v>
      </c>
      <c r="F25" s="27">
        <f>RTD("wdf.rtq",,$E$22,"Ask_Price3")</f>
        <v>0.86499999999999999</v>
      </c>
      <c r="G25" s="28">
        <f>RTD("wdf.rtq",,$E$22,"ask_Volume3")/10000</f>
        <v>1.5</v>
      </c>
      <c r="H25" s="4">
        <f t="shared" ca="1" si="3"/>
        <v>6.0277089993903132E-3</v>
      </c>
      <c r="J25" s="21" t="s">
        <v>182</v>
      </c>
      <c r="K25" s="4">
        <f ca="1">(B27*7+F27*3)/10/$K$22-1</f>
        <v>5.5135901783562868E-3</v>
      </c>
      <c r="O25" s="21"/>
      <c r="P25" s="21"/>
      <c r="Q25" s="21"/>
      <c r="R25" s="21"/>
      <c r="S25" s="21"/>
    </row>
    <row r="26" spans="1:19">
      <c r="A26" s="26" t="s">
        <v>166</v>
      </c>
      <c r="B26" s="27">
        <f>RTD("wdf.rtq",,$A$22,"Ask_Price2")</f>
        <v>1.0289999999999999</v>
      </c>
      <c r="C26" s="28">
        <f>RTD("wdf.rtq",,$A$22,"ask_Volume2")/10000</f>
        <v>105.46080000000001</v>
      </c>
      <c r="E26" s="26" t="s">
        <v>166</v>
      </c>
      <c r="F26" s="27">
        <f>RTD("wdf.rtq",,$E$22,"Ask_Price2")</f>
        <v>0.86299999999999999</v>
      </c>
      <c r="G26" s="28">
        <f>RTD("wdf.rtq",,$E$22,"ask_Volume2")/10000</f>
        <v>0.39</v>
      </c>
      <c r="H26" s="4">
        <f t="shared" ca="1" si="3"/>
        <v>5.4107664141493927E-3</v>
      </c>
      <c r="J26" s="3" t="s">
        <v>183</v>
      </c>
      <c r="K26" s="4">
        <f t="shared" ref="K26:K28" ca="1" si="4">(B28*7+F28*3)/10/$K$22-1</f>
        <v>4.485352536288234E-3</v>
      </c>
      <c r="O26" s="21"/>
      <c r="P26" s="21"/>
      <c r="Q26" s="21"/>
      <c r="R26" s="21"/>
      <c r="S26" s="21"/>
    </row>
    <row r="27" spans="1:19">
      <c r="A27" s="29" t="s">
        <v>167</v>
      </c>
      <c r="B27" s="30">
        <f>RTD("wdf.rtq",,$A$22,"Ask_Price1")</f>
        <v>1.028</v>
      </c>
      <c r="C27" s="31">
        <f>RTD("wdf.rtq",,$A$22,"ask_Volume1")/10000</f>
        <v>13.45</v>
      </c>
      <c r="E27" s="29" t="s">
        <v>167</v>
      </c>
      <c r="F27" s="30">
        <f>RTD("wdf.rtq",,$E$22,"Ask_Price1")</f>
        <v>0.86099999999999999</v>
      </c>
      <c r="G27" s="31">
        <f>RTD("wdf.rtq",,$E$22,"ask_Volume1")/10000</f>
        <v>1.3109</v>
      </c>
      <c r="H27" s="4">
        <f t="shared" ca="1" si="3"/>
        <v>4.7938238289084723E-3</v>
      </c>
      <c r="I27" s="21"/>
      <c r="J27" s="3" t="s">
        <v>185</v>
      </c>
      <c r="K27" s="4">
        <f t="shared" ca="1" si="4"/>
        <v>1.7091109027045359E-3</v>
      </c>
      <c r="O27" s="21"/>
      <c r="P27" s="21"/>
      <c r="Q27" s="21"/>
      <c r="R27" s="21"/>
      <c r="S27" s="21"/>
    </row>
    <row r="28" spans="1:19">
      <c r="A28" s="32" t="s">
        <v>168</v>
      </c>
      <c r="B28" s="33">
        <f>RTD("wdf.rtq",,$A$22,"bid_Price1")</f>
        <v>1.0269999999999999</v>
      </c>
      <c r="C28" s="34">
        <f>RTD("wdf.rtq",,$A$22,"Bid_Volume1")/10000</f>
        <v>7.0499999999999993E-2</v>
      </c>
      <c r="E28" s="32" t="s">
        <v>168</v>
      </c>
      <c r="F28" s="33">
        <f>RTD("wdf.rtq",,$E$22,"bid_Price1")</f>
        <v>0.86</v>
      </c>
      <c r="G28" s="34">
        <f>RTD("wdf.rtq",,$E$22,"Bid_Volume1")/10000</f>
        <v>0.5</v>
      </c>
      <c r="H28" s="4">
        <f t="shared" ca="1" si="3"/>
        <v>4.485352536288234E-3</v>
      </c>
      <c r="I28" s="21"/>
      <c r="J28" s="3" t="s">
        <v>186</v>
      </c>
      <c r="K28" s="4">
        <f t="shared" ca="1" si="4"/>
        <v>3.7240196801624492E-4</v>
      </c>
      <c r="O28" s="21"/>
      <c r="P28" s="21"/>
      <c r="Q28" s="21"/>
      <c r="R28" s="21"/>
      <c r="S28" s="21"/>
    </row>
    <row r="29" spans="1:19">
      <c r="A29" s="35" t="s">
        <v>169</v>
      </c>
      <c r="B29" s="36">
        <f>RTD("wdf.rtq",,$A$22,"bid_Price2")</f>
        <v>1.024</v>
      </c>
      <c r="C29" s="37">
        <f>RTD("wdf.rtq",,$A$22,"Bid_Volume2")/10000</f>
        <v>10</v>
      </c>
      <c r="E29" s="35" t="s">
        <v>169</v>
      </c>
      <c r="F29" s="36">
        <f>RTD("wdf.rtq",,$E$22,"bid_Price2")</f>
        <v>0.85799999999999998</v>
      </c>
      <c r="G29" s="37">
        <f>RTD("wdf.rtq",,$E$22,"Bid_Volume2")/10000</f>
        <v>0.44</v>
      </c>
      <c r="H29" s="4">
        <f t="shared" ca="1" si="3"/>
        <v>3.8684099510473136E-3</v>
      </c>
      <c r="I29" s="21"/>
      <c r="J29" s="21"/>
      <c r="K29" s="21"/>
      <c r="O29" s="21"/>
      <c r="P29" s="21"/>
      <c r="Q29" s="21"/>
      <c r="R29" s="21"/>
      <c r="S29" s="21"/>
    </row>
    <row r="30" spans="1:19">
      <c r="A30" s="35" t="s">
        <v>170</v>
      </c>
      <c r="B30" s="36">
        <f>RTD("wdf.rtq",,$A$22,"bid_Price3")</f>
        <v>1.0230000000000001</v>
      </c>
      <c r="C30" s="37">
        <f>RTD("wdf.rtq",,$A$22,"Bid_Volume3")/10000</f>
        <v>20</v>
      </c>
      <c r="E30" s="35" t="s">
        <v>170</v>
      </c>
      <c r="F30" s="36">
        <f>RTD("wdf.rtq",,$E$22,"bid_Price3")</f>
        <v>0.85599999999999998</v>
      </c>
      <c r="G30" s="37">
        <f>RTD("wdf.rtq",,$E$22,"Bid_Volume3")/10000</f>
        <v>0.44</v>
      </c>
      <c r="H30" s="4">
        <f t="shared" ca="1" si="3"/>
        <v>3.2514673658066151E-3</v>
      </c>
      <c r="I30" s="21"/>
      <c r="J30" s="21"/>
      <c r="K30" s="21"/>
      <c r="O30" s="21"/>
      <c r="P30" s="21"/>
      <c r="Q30" s="21"/>
      <c r="R30" s="21"/>
      <c r="S30" s="21"/>
    </row>
    <row r="31" spans="1:19">
      <c r="A31" s="35" t="s">
        <v>173</v>
      </c>
      <c r="B31" s="36">
        <f>RTD("wdf.rtq",,$A$22,"bid_Price4")</f>
        <v>1.0210000000000001</v>
      </c>
      <c r="C31" s="37">
        <f>RTD("wdf.rtq",,$A$22,"Bid_Volume4")/10000</f>
        <v>5</v>
      </c>
      <c r="E31" s="35" t="s">
        <v>173</v>
      </c>
      <c r="F31" s="36">
        <f>RTD("wdf.rtq",,$E$22,"bid_Price4")</f>
        <v>0.85499999999999998</v>
      </c>
      <c r="G31" s="37">
        <f>RTD("wdf.rtq",,$E$22,"Bid_Volume4")/10000</f>
        <v>2</v>
      </c>
      <c r="H31" s="4">
        <f t="shared" ca="1" si="3"/>
        <v>2.9429960731861549E-3</v>
      </c>
      <c r="I31" s="21"/>
      <c r="J31" s="21"/>
      <c r="K31" s="21"/>
      <c r="O31" s="21"/>
      <c r="P31" s="21"/>
      <c r="Q31" s="21"/>
      <c r="R31" s="21"/>
      <c r="S31" s="21"/>
    </row>
    <row r="32" spans="1:19">
      <c r="A32" s="38" t="s">
        <v>174</v>
      </c>
      <c r="B32" s="39">
        <f>RTD("wdf.rtq",,$A$22,"bid_Price5")</f>
        <v>1.018</v>
      </c>
      <c r="C32" s="40">
        <f>RTD("wdf.rtq",,$A$22,"Bid_Volume5")/10000</f>
        <v>3.5</v>
      </c>
      <c r="E32" s="38" t="s">
        <v>174</v>
      </c>
      <c r="F32" s="39">
        <f>RTD("wdf.rtq",,$E$22,"bid_Price5")</f>
        <v>0.85199999999999998</v>
      </c>
      <c r="G32" s="40">
        <f>RTD("wdf.rtq",,$E$22,"Bid_Volume5")/10000</f>
        <v>1.3</v>
      </c>
      <c r="H32" s="4">
        <f t="shared" ca="1" si="3"/>
        <v>2.0175821953247741E-3</v>
      </c>
      <c r="I32" s="21"/>
      <c r="J32" s="21"/>
      <c r="K32" s="21"/>
      <c r="O32" s="21"/>
      <c r="P32" s="21"/>
      <c r="Q32" s="21"/>
      <c r="R32" s="21"/>
      <c r="S32" s="21"/>
    </row>
    <row r="33" spans="1:19">
      <c r="A33" s="3" t="s">
        <v>184</v>
      </c>
      <c r="B33" s="47">
        <f>B28</f>
        <v>1.0269999999999999</v>
      </c>
      <c r="E33" s="3" t="s">
        <v>184</v>
      </c>
      <c r="F33" s="48">
        <f>F28</f>
        <v>0.86</v>
      </c>
      <c r="H33" s="4">
        <f t="shared" ca="1" si="3"/>
        <v>4.485352536288234E-3</v>
      </c>
      <c r="I33" s="21"/>
      <c r="J33" s="21"/>
      <c r="K33" s="21"/>
      <c r="O33" s="21"/>
      <c r="P33" s="21"/>
      <c r="Q33" s="21"/>
      <c r="R33" s="21"/>
      <c r="S33" s="21"/>
    </row>
    <row r="34" spans="1:19">
      <c r="O34" s="21"/>
      <c r="P34" s="21"/>
      <c r="Q34" s="21"/>
      <c r="R34" s="21"/>
      <c r="S34" s="21"/>
    </row>
    <row r="35" spans="1:19">
      <c r="O35" s="21"/>
      <c r="P35" s="21"/>
      <c r="Q35" s="21"/>
      <c r="R35" s="21"/>
      <c r="S35" s="21"/>
    </row>
    <row r="36" spans="1:19">
      <c r="O36" s="21"/>
      <c r="P36" s="21"/>
      <c r="Q36" s="21"/>
      <c r="R36" s="21"/>
      <c r="S36" s="21"/>
    </row>
    <row r="37" spans="1:19">
      <c r="A37" s="109" t="s">
        <v>265</v>
      </c>
      <c r="O37" s="21"/>
      <c r="P37" s="21"/>
      <c r="Q37" s="21"/>
      <c r="R37" s="21"/>
      <c r="S37" s="21"/>
    </row>
    <row r="38" spans="1:19">
      <c r="O38" s="21"/>
      <c r="P38" s="21"/>
      <c r="Q38" s="21"/>
      <c r="R38" s="21"/>
      <c r="S38" s="21"/>
    </row>
    <row r="39" spans="1:19">
      <c r="O39" s="21"/>
      <c r="P39" s="21"/>
      <c r="Q39" s="21"/>
      <c r="R39" s="21"/>
      <c r="S39" s="21"/>
    </row>
    <row r="40" spans="1:19">
      <c r="O40" s="21"/>
      <c r="P40" s="21"/>
      <c r="Q40" s="21"/>
      <c r="R40" s="21"/>
      <c r="S40" s="21"/>
    </row>
    <row r="41" spans="1:19">
      <c r="O41" s="21"/>
      <c r="P41" s="21"/>
      <c r="Q41" s="21"/>
      <c r="R41" s="21"/>
      <c r="S41" s="21"/>
    </row>
    <row r="42" spans="1:19">
      <c r="O42" s="21"/>
      <c r="P42" s="21"/>
      <c r="Q42" s="21"/>
      <c r="R42" s="21"/>
      <c r="S42" s="21"/>
    </row>
    <row r="43" spans="1:19">
      <c r="O43" s="21"/>
      <c r="P43" s="21"/>
      <c r="Q43" s="21"/>
      <c r="R43" s="21"/>
      <c r="S43" s="21"/>
    </row>
    <row r="44" spans="1:19">
      <c r="O44" s="21"/>
      <c r="P44" s="21"/>
      <c r="Q44" s="21"/>
      <c r="R44" s="21"/>
      <c r="S44" s="21"/>
    </row>
    <row r="45" spans="1:19">
      <c r="O45" s="21"/>
      <c r="P45" s="21"/>
      <c r="Q45" s="21"/>
      <c r="R45" s="21"/>
      <c r="S45" s="21"/>
    </row>
    <row r="46" spans="1:19">
      <c r="O46" s="21"/>
      <c r="P46" s="21"/>
      <c r="Q46" s="21"/>
      <c r="R46" s="21"/>
      <c r="S46" s="21"/>
    </row>
    <row r="47" spans="1:19">
      <c r="O47" s="21"/>
      <c r="P47" s="21"/>
      <c r="Q47" s="21"/>
      <c r="R47" s="21"/>
      <c r="S47" s="21"/>
    </row>
    <row r="48" spans="1:19">
      <c r="O48" s="21"/>
      <c r="P48" s="21"/>
      <c r="Q48" s="21"/>
      <c r="R48" s="21"/>
      <c r="S48" s="21"/>
    </row>
    <row r="49" spans="15:19">
      <c r="O49" s="21"/>
      <c r="P49" s="21"/>
      <c r="Q49" s="21"/>
      <c r="R49" s="21"/>
      <c r="S49" s="21"/>
    </row>
    <row r="50" spans="15:19">
      <c r="O50" s="21"/>
      <c r="P50" s="21"/>
      <c r="Q50" s="21"/>
      <c r="R50" s="21"/>
      <c r="S50" s="21"/>
    </row>
    <row r="51" spans="15:19">
      <c r="O51" s="21"/>
      <c r="P51" s="21"/>
      <c r="Q51" s="21"/>
      <c r="R51" s="21"/>
      <c r="S51" s="21"/>
    </row>
    <row r="52" spans="15:19">
      <c r="O52" s="21"/>
      <c r="P52" s="21"/>
      <c r="Q52" s="21"/>
      <c r="R52" s="21"/>
      <c r="S52" s="21"/>
    </row>
    <row r="53" spans="15:19">
      <c r="O53" s="21"/>
      <c r="P53" s="21"/>
      <c r="Q53" s="21"/>
      <c r="R53" s="21"/>
      <c r="S53" s="21"/>
    </row>
    <row r="54" spans="15:19">
      <c r="O54" s="21"/>
      <c r="P54" s="21"/>
      <c r="Q54" s="21"/>
      <c r="R54" s="21"/>
      <c r="S54" s="21"/>
    </row>
    <row r="55" spans="15:19">
      <c r="O55" s="21"/>
      <c r="P55" s="21"/>
      <c r="Q55" s="21"/>
      <c r="R55" s="21"/>
      <c r="S55" s="21"/>
    </row>
    <row r="56" spans="15:19">
      <c r="O56" s="21"/>
      <c r="P56" s="21"/>
      <c r="Q56" s="21"/>
      <c r="R56" s="21"/>
      <c r="S56" s="21"/>
    </row>
    <row r="57" spans="15:19">
      <c r="O57" s="21"/>
      <c r="P57" s="21"/>
      <c r="Q57" s="21"/>
      <c r="R57" s="21"/>
      <c r="S57" s="21"/>
    </row>
    <row r="58" spans="15:19">
      <c r="O58" s="21"/>
      <c r="P58" s="21"/>
      <c r="Q58" s="21"/>
      <c r="R58" s="21"/>
      <c r="S58" s="21"/>
    </row>
    <row r="59" spans="15:19">
      <c r="O59" s="21"/>
      <c r="P59" s="21"/>
      <c r="Q59" s="21"/>
      <c r="R59" s="21"/>
      <c r="S59" s="21"/>
    </row>
    <row r="60" spans="15:19">
      <c r="O60" s="21"/>
      <c r="P60" s="21"/>
      <c r="Q60" s="21"/>
      <c r="R60" s="21"/>
      <c r="S60" s="21"/>
    </row>
    <row r="61" spans="15:19">
      <c r="O61" s="21"/>
      <c r="P61" s="21"/>
      <c r="Q61" s="21"/>
      <c r="R61" s="21"/>
      <c r="S61" s="21"/>
    </row>
    <row r="62" spans="15:19">
      <c r="O62" s="21"/>
      <c r="P62" s="21"/>
      <c r="Q62" s="21"/>
      <c r="R62" s="21"/>
      <c r="S62" s="21"/>
    </row>
    <row r="63" spans="15:19">
      <c r="O63" s="21"/>
      <c r="P63" s="21"/>
      <c r="Q63" s="21"/>
      <c r="R63" s="21"/>
      <c r="S63" s="21"/>
    </row>
    <row r="64" spans="15:19">
      <c r="O64" s="21"/>
      <c r="P64" s="21"/>
      <c r="Q64" s="21"/>
      <c r="R64" s="21"/>
      <c r="S64" s="21"/>
    </row>
    <row r="65" spans="15:19">
      <c r="O65" s="21"/>
      <c r="P65" s="21"/>
      <c r="Q65" s="21"/>
      <c r="R65" s="21"/>
      <c r="S65" s="21"/>
    </row>
    <row r="66" spans="15:19">
      <c r="O66" s="21"/>
      <c r="P66" s="21"/>
      <c r="Q66" s="21"/>
      <c r="R66" s="21"/>
      <c r="S66" s="21"/>
    </row>
    <row r="67" spans="15:19">
      <c r="O67" s="21"/>
      <c r="P67" s="21"/>
      <c r="Q67" s="21"/>
      <c r="R67" s="21"/>
      <c r="S67" s="21"/>
    </row>
    <row r="68" spans="15:19">
      <c r="O68" s="21"/>
      <c r="P68" s="21"/>
      <c r="Q68" s="21"/>
      <c r="R68" s="21"/>
      <c r="S68" s="21"/>
    </row>
    <row r="69" spans="15:19">
      <c r="O69" s="21"/>
      <c r="P69" s="21"/>
      <c r="Q69" s="21"/>
      <c r="R69" s="21"/>
      <c r="S69" s="21"/>
    </row>
    <row r="70" spans="15:19">
      <c r="O70" s="21"/>
      <c r="P70" s="21"/>
      <c r="Q70" s="21"/>
      <c r="R70" s="21"/>
      <c r="S70" s="21"/>
    </row>
    <row r="71" spans="15:19">
      <c r="O71" s="21"/>
      <c r="P71" s="21"/>
      <c r="Q71" s="21"/>
      <c r="R71" s="21"/>
      <c r="S71" s="21"/>
    </row>
    <row r="72" spans="15:19">
      <c r="O72" s="21"/>
      <c r="P72" s="21"/>
      <c r="Q72" s="21"/>
      <c r="R72" s="21"/>
      <c r="S72" s="21"/>
    </row>
    <row r="73" spans="15:19">
      <c r="O73" s="21"/>
      <c r="P73" s="21"/>
      <c r="Q73" s="21"/>
      <c r="R73" s="21"/>
      <c r="S73" s="21"/>
    </row>
    <row r="74" spans="15:19">
      <c r="O74" s="21"/>
      <c r="P74" s="21"/>
      <c r="Q74" s="21"/>
      <c r="R74" s="21"/>
      <c r="S74" s="21"/>
    </row>
    <row r="75" spans="15:19">
      <c r="O75" s="21"/>
      <c r="P75" s="21"/>
      <c r="Q75" s="21"/>
      <c r="R75" s="21"/>
      <c r="S75" s="21"/>
    </row>
    <row r="76" spans="15:19">
      <c r="O76" s="21"/>
      <c r="P76" s="21"/>
      <c r="Q76" s="21"/>
      <c r="R76" s="21"/>
      <c r="S76" s="21"/>
    </row>
    <row r="77" spans="15:19">
      <c r="O77" s="21"/>
      <c r="P77" s="21"/>
      <c r="Q77" s="21"/>
      <c r="R77" s="21"/>
      <c r="S77" s="21"/>
    </row>
    <row r="78" spans="15:19">
      <c r="O78" s="21"/>
      <c r="P78" s="21"/>
      <c r="Q78" s="21"/>
      <c r="R78" s="21"/>
      <c r="S78" s="21"/>
    </row>
    <row r="79" spans="15:19">
      <c r="O79" s="21"/>
      <c r="P79" s="21"/>
      <c r="Q79" s="21"/>
      <c r="R79" s="21"/>
      <c r="S79" s="21"/>
    </row>
    <row r="80" spans="15:19">
      <c r="O80" s="21"/>
      <c r="P80" s="21"/>
      <c r="Q80" s="21"/>
      <c r="R80" s="21"/>
      <c r="S80" s="21"/>
    </row>
    <row r="81" spans="15:19">
      <c r="O81" s="21"/>
      <c r="P81" s="21"/>
      <c r="Q81" s="21"/>
      <c r="R81" s="21"/>
      <c r="S81" s="21"/>
    </row>
    <row r="82" spans="15:19">
      <c r="O82" s="21"/>
      <c r="P82" s="21"/>
      <c r="Q82" s="21"/>
      <c r="R82" s="21"/>
      <c r="S82" s="21"/>
    </row>
    <row r="83" spans="15:19">
      <c r="O83" s="21"/>
      <c r="P83" s="21"/>
      <c r="Q83" s="21"/>
      <c r="R83" s="21"/>
      <c r="S83" s="21"/>
    </row>
    <row r="84" spans="15:19">
      <c r="O84" s="21"/>
      <c r="P84" s="21"/>
      <c r="Q84" s="21"/>
      <c r="R84" s="21"/>
      <c r="S84" s="21"/>
    </row>
    <row r="85" spans="15:19">
      <c r="O85" s="21"/>
      <c r="P85" s="21"/>
      <c r="Q85" s="21"/>
      <c r="R85" s="21"/>
      <c r="S85" s="21"/>
    </row>
    <row r="86" spans="15:19">
      <c r="O86" s="21"/>
      <c r="P86" s="21"/>
      <c r="Q86" s="21"/>
      <c r="R86" s="21"/>
      <c r="S86" s="21"/>
    </row>
    <row r="87" spans="15:19">
      <c r="O87" s="21"/>
      <c r="P87" s="21"/>
      <c r="Q87" s="21"/>
      <c r="R87" s="21"/>
      <c r="S87" s="21"/>
    </row>
    <row r="88" spans="15:19">
      <c r="O88" s="21"/>
      <c r="P88" s="21"/>
      <c r="Q88" s="21"/>
      <c r="R88" s="21"/>
      <c r="S88" s="21"/>
    </row>
    <row r="89" spans="15:19">
      <c r="O89" s="21"/>
      <c r="P89" s="21"/>
      <c r="Q89" s="21"/>
      <c r="R89" s="21"/>
      <c r="S89" s="21"/>
    </row>
    <row r="90" spans="15:19">
      <c r="O90" s="21"/>
      <c r="P90" s="21"/>
      <c r="Q90" s="21"/>
      <c r="R90" s="21"/>
      <c r="S90" s="21"/>
    </row>
    <row r="91" spans="15:19">
      <c r="O91" s="21"/>
      <c r="P91" s="21"/>
      <c r="Q91" s="21"/>
      <c r="R91" s="21"/>
      <c r="S91" s="21"/>
    </row>
    <row r="92" spans="15:19">
      <c r="O92" s="21"/>
      <c r="P92" s="21"/>
      <c r="Q92" s="21"/>
      <c r="R92" s="21"/>
      <c r="S92" s="21"/>
    </row>
    <row r="93" spans="15:19">
      <c r="O93" s="21"/>
      <c r="P93" s="21"/>
      <c r="Q93" s="21"/>
      <c r="R93" s="21"/>
      <c r="S93" s="21"/>
    </row>
    <row r="94" spans="15:19">
      <c r="O94" s="21"/>
      <c r="P94" s="21"/>
      <c r="Q94" s="21"/>
      <c r="R94" s="21"/>
      <c r="S94" s="21"/>
    </row>
    <row r="95" spans="15:19">
      <c r="O95" s="21"/>
      <c r="P95" s="21"/>
      <c r="Q95" s="21"/>
      <c r="R95" s="21"/>
      <c r="S95" s="21"/>
    </row>
    <row r="96" spans="15:19">
      <c r="O96" s="21"/>
      <c r="P96" s="21"/>
      <c r="Q96" s="21"/>
      <c r="R96" s="21"/>
      <c r="S96" s="21"/>
    </row>
    <row r="97" spans="15:19">
      <c r="O97" s="21"/>
      <c r="P97" s="21"/>
      <c r="Q97" s="21"/>
      <c r="R97" s="21"/>
      <c r="S97" s="21"/>
    </row>
    <row r="98" spans="15:19">
      <c r="O98" s="21"/>
      <c r="P98" s="21"/>
      <c r="Q98" s="21"/>
      <c r="R98" s="21"/>
      <c r="S98" s="21"/>
    </row>
    <row r="99" spans="15:19">
      <c r="O99" s="21"/>
      <c r="P99" s="21"/>
      <c r="Q99" s="21"/>
      <c r="R99" s="21"/>
      <c r="S99" s="21"/>
    </row>
    <row r="100" spans="15:19">
      <c r="O100" s="21"/>
      <c r="P100" s="21"/>
      <c r="Q100" s="21"/>
      <c r="R100" s="21"/>
      <c r="S100" s="21"/>
    </row>
    <row r="101" spans="15:19">
      <c r="O101" s="21"/>
      <c r="P101" s="21"/>
      <c r="Q101" s="21"/>
      <c r="R101" s="21"/>
      <c r="S101" s="21"/>
    </row>
    <row r="102" spans="15:19">
      <c r="O102" s="21"/>
      <c r="P102" s="21"/>
      <c r="Q102" s="21"/>
      <c r="R102" s="21"/>
      <c r="S102" s="21"/>
    </row>
    <row r="103" spans="15:19">
      <c r="O103" s="21"/>
      <c r="P103" s="21"/>
      <c r="Q103" s="21"/>
      <c r="R103" s="21"/>
      <c r="S103" s="21"/>
    </row>
    <row r="104" spans="15:19">
      <c r="O104" s="21"/>
      <c r="P104" s="21"/>
      <c r="Q104" s="21"/>
      <c r="R104" s="21"/>
      <c r="S104" s="21"/>
    </row>
    <row r="105" spans="15:19">
      <c r="O105" s="21"/>
      <c r="P105" s="21"/>
      <c r="Q105" s="21"/>
      <c r="R105" s="21"/>
      <c r="S105" s="21"/>
    </row>
    <row r="106" spans="15:19">
      <c r="O106" s="21"/>
      <c r="P106" s="21"/>
      <c r="Q106" s="21"/>
      <c r="R106" s="21"/>
      <c r="S106" s="21"/>
    </row>
    <row r="107" spans="15:19">
      <c r="O107" s="21"/>
      <c r="P107" s="21"/>
      <c r="Q107" s="21"/>
      <c r="R107" s="21"/>
      <c r="S107" s="21"/>
    </row>
    <row r="108" spans="15:19">
      <c r="O108" s="21"/>
      <c r="P108" s="21"/>
      <c r="Q108" s="21"/>
      <c r="R108" s="21"/>
      <c r="S108" s="21"/>
    </row>
    <row r="109" spans="15:19">
      <c r="O109" s="21"/>
      <c r="P109" s="21"/>
      <c r="Q109" s="21"/>
      <c r="R109" s="21"/>
      <c r="S109" s="21"/>
    </row>
    <row r="110" spans="15:19">
      <c r="O110" s="21"/>
      <c r="P110" s="21"/>
      <c r="Q110" s="21"/>
      <c r="R110" s="21"/>
      <c r="S110" s="21"/>
    </row>
    <row r="111" spans="15:19">
      <c r="O111" s="21"/>
      <c r="P111" s="21"/>
      <c r="Q111" s="21"/>
      <c r="R111" s="21"/>
      <c r="S111" s="21"/>
    </row>
    <row r="112" spans="15:19">
      <c r="O112" s="21"/>
      <c r="P112" s="21"/>
      <c r="Q112" s="21"/>
      <c r="R112" s="21"/>
      <c r="S112" s="21"/>
    </row>
    <row r="113" spans="15:19">
      <c r="O113" s="21"/>
      <c r="P113" s="21"/>
      <c r="Q113" s="21"/>
      <c r="R113" s="21"/>
      <c r="S113" s="21"/>
    </row>
    <row r="114" spans="15:19">
      <c r="O114" s="21"/>
      <c r="P114" s="21"/>
      <c r="Q114" s="21"/>
      <c r="R114" s="21"/>
      <c r="S114" s="21"/>
    </row>
    <row r="115" spans="15:19">
      <c r="O115" s="21"/>
      <c r="P115" s="21"/>
      <c r="Q115" s="21"/>
      <c r="R115" s="21"/>
      <c r="S115" s="21"/>
    </row>
  </sheetData>
  <phoneticPr fontId="1" type="noConversion"/>
  <conditionalFormatting sqref="M2:M4">
    <cfRule type="cellIs" dxfId="37" priority="1" operator="lessThan">
      <formula>-0.01</formula>
    </cfRule>
    <cfRule type="cellIs" dxfId="36" priority="2" operator="greaterThan">
      <formula>0.01</formula>
    </cfRule>
  </conditionalFormatting>
  <hyperlinks>
    <hyperlink ref="A37" location="持仓!A1" display="返回持仓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6"/>
  <dimension ref="A1:S313"/>
  <sheetViews>
    <sheetView workbookViewId="0">
      <selection activeCell="H38" sqref="H38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375" style="3" bestFit="1" customWidth="1"/>
    <col min="6" max="6" width="9.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6.37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9" style="3" bestFit="1" customWidth="1"/>
    <col min="17" max="17" width="10.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281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74" t="s">
        <v>238</v>
      </c>
      <c r="B2" s="74" t="str">
        <f>[1]!S_INFO_NAME(A2)</f>
        <v>体育A</v>
      </c>
      <c r="C2" s="75">
        <f>RTD("wdf.rtq",,A2,"Rt_Price")</f>
        <v>1.038</v>
      </c>
      <c r="D2" s="76">
        <f>RTD("wdf.rtq",,A2,"PctChg")/100</f>
        <v>3.9000000000000003E-3</v>
      </c>
      <c r="E2" s="77">
        <f ca="1">[1]!f_unit_floortrading(A2,TODAY())/100000000</f>
        <v>2.2585634400000001</v>
      </c>
      <c r="F2" s="78">
        <f ca="1">[1]!f_unit_floortrading(A2,TODAY())/10000-[1]!f_unit_floortrading(A2,TODAY()-1)/10000</f>
        <v>-719.96559999999954</v>
      </c>
      <c r="G2" s="90">
        <f>RTD("wdf.rtq",,A2,"Volume")/10000</f>
        <v>837.28</v>
      </c>
      <c r="H2" s="79" t="s">
        <v>256</v>
      </c>
      <c r="I2" s="112" t="str">
        <f>[1]!S_INFO_NAME(H2)</f>
        <v>体育B</v>
      </c>
      <c r="J2" s="80">
        <f>RTD("wdf.rtq",,H2,"Rt_Price")</f>
        <v>0.59499999999999997</v>
      </c>
      <c r="K2" s="81">
        <f>RTD("wdf.rtq",,H2,"PctChg")/100</f>
        <v>-1.7000000000000001E-3</v>
      </c>
      <c r="L2" s="103">
        <f>RTD("wdf.rtq",,H2,"Volume")/10000</f>
        <v>2031.9155000000001</v>
      </c>
      <c r="M2" s="11">
        <f t="shared" ref="M2" ca="1" si="0">(C2+J2)/S2/2-1</f>
        <v>-8.5069255760890083E-3</v>
      </c>
      <c r="N2" s="11">
        <f>RTD("wdf.rtq",,Q2,"PctChg")/100</f>
        <v>4.5000000000000005E-3</v>
      </c>
      <c r="O2" s="14" t="str">
        <f>[1]!f_info_smfcode(H2)</f>
        <v>161030.OF</v>
      </c>
      <c r="P2" s="13">
        <f ca="1">VLOOKUP(O2,净值更新!A:B,2)</f>
        <v>0.82</v>
      </c>
      <c r="Q2" s="13" t="str">
        <f>[1]!f_info_trackindexcode(O2)</f>
        <v>399804.SZ</v>
      </c>
      <c r="R2" s="11">
        <v>0.95</v>
      </c>
      <c r="S2" s="13">
        <f t="shared" ref="S2:S3" ca="1" si="1">P2*(1+N2*R2)</f>
        <v>0.8235055</v>
      </c>
    </row>
    <row r="3" spans="1:19">
      <c r="A3" s="74" t="s">
        <v>541</v>
      </c>
      <c r="B3" s="74" t="str">
        <f>[1]!S_INFO_NAME(A3)</f>
        <v>重组A</v>
      </c>
      <c r="C3" s="75">
        <f>RTD("wdf.rtq",,A3,"Rt_Price")</f>
        <v>1.012</v>
      </c>
      <c r="D3" s="76">
        <f>RTD("wdf.rtq",,A3,"PctChg")/100</f>
        <v>5.0000000000000001E-3</v>
      </c>
      <c r="E3" s="77">
        <f ca="1">[1]!f_unit_floortrading(A3,TODAY())/100000000</f>
        <v>1.0119763100000001</v>
      </c>
      <c r="F3" s="78">
        <f ca="1">[1]!f_unit_floortrading(A3,TODAY())/10000-[1]!f_unit_floortrading(A3,TODAY()-1)/10000</f>
        <v>-8.9043999999994412</v>
      </c>
      <c r="G3" s="90">
        <f>RTD("wdf.rtq",,A3,"Volume")/10000</f>
        <v>332.49419999999998</v>
      </c>
      <c r="H3" s="79" t="s">
        <v>542</v>
      </c>
      <c r="I3" s="112" t="str">
        <f>[1]!S_INFO_NAME(H3)</f>
        <v>重组B</v>
      </c>
      <c r="J3" s="80">
        <f>RTD("wdf.rtq",,H3,"Rt_Price")</f>
        <v>0.90600000000000003</v>
      </c>
      <c r="K3" s="81">
        <f>RTD("wdf.rtq",,H3,"PctChg")/100</f>
        <v>-4.4000000000000003E-3</v>
      </c>
      <c r="L3" s="103">
        <f>RTD("wdf.rtq",,H3,"Volume")/10000</f>
        <v>45.207799999999999</v>
      </c>
      <c r="M3" s="11">
        <f t="shared" ref="M3" ca="1" si="2">(C3+J3)/S3/2-1</f>
        <v>-6.9656462053735435E-3</v>
      </c>
      <c r="N3" s="11">
        <f>RTD("wdf.rtq",,Q3,"PctChg")/100</f>
        <v>3.2000000000000002E-3</v>
      </c>
      <c r="O3" s="14" t="str">
        <f>[1]!f_info_smfcode(H3)</f>
        <v>161123.OF</v>
      </c>
      <c r="P3" s="13">
        <f ca="1">VLOOKUP(O3,净值更新!A:B,2)</f>
        <v>0.96279999999999999</v>
      </c>
      <c r="Q3" s="13" t="str">
        <f>[1]!f_info_trackindexcode(O3)</f>
        <v>399992.SZ</v>
      </c>
      <c r="R3" s="11">
        <v>0.95</v>
      </c>
      <c r="S3" s="13">
        <f t="shared" ca="1" si="1"/>
        <v>0.96572691199999994</v>
      </c>
    </row>
    <row r="4" spans="1:19">
      <c r="A4" s="74" t="s">
        <v>670</v>
      </c>
      <c r="B4" s="74" t="s">
        <v>671</v>
      </c>
      <c r="C4" s="75">
        <f>RTD("wdf.rtq",,A4,"Rt_Price")</f>
        <v>1.018</v>
      </c>
      <c r="D4" s="76">
        <f>RTD("wdf.rtq",,A4,"PctChg")/100</f>
        <v>8.8999999999999999E-3</v>
      </c>
      <c r="E4" s="77">
        <f ca="1">[1]!f_unit_floortrading(A4,TODAY())/100000000</f>
        <v>3.884258</v>
      </c>
      <c r="F4" s="78">
        <f ca="1">[1]!f_unit_floortrading(A4,TODAY())/10000-[1]!f_unit_floortrading(A4,TODAY()-1)/10000</f>
        <v>-55.830499999996391</v>
      </c>
      <c r="G4" s="90">
        <f>RTD("wdf.rtq",,A4,"Volume")/10000</f>
        <v>456.78769999999997</v>
      </c>
      <c r="H4" s="79" t="s">
        <v>2342</v>
      </c>
      <c r="I4" s="112" t="s">
        <v>2343</v>
      </c>
      <c r="J4" s="80">
        <f>RTD("wdf.rtq",,H4,"Rt_Price")</f>
        <v>0.90800000000000003</v>
      </c>
      <c r="K4" s="81">
        <f>RTD("wdf.rtq",,H4,"PctChg")/100</f>
        <v>-2.2000000000000001E-3</v>
      </c>
      <c r="L4" s="103">
        <f>RTD("wdf.rtq",,H4,"Volume")/10000</f>
        <v>1168.1485</v>
      </c>
      <c r="M4" s="11">
        <f ca="1">(C4+J4)/S4/2-1</f>
        <v>-5.200131916040629E-3</v>
      </c>
      <c r="N4" s="11">
        <f>RTD("wdf.rtq",,Q4,"PctChg")/100</f>
        <v>3.2000000000000002E-3</v>
      </c>
      <c r="O4" s="14" t="str">
        <f>[1]!f_info_smfcode(H4)</f>
        <v>163114.OF</v>
      </c>
      <c r="P4" s="13">
        <f ca="1">VLOOKUP(O4,净值更新!A:B,2)</f>
        <v>0.96509999999999996</v>
      </c>
      <c r="Q4" s="13" t="str">
        <f>[1]!f_info_trackindexcode(O4)</f>
        <v>000827.SH</v>
      </c>
      <c r="R4" s="11">
        <v>0.95</v>
      </c>
      <c r="S4" s="13">
        <f ca="1">P4*(1+N4*R4)</f>
        <v>0.96803390399999989</v>
      </c>
    </row>
    <row r="5" spans="1:19">
      <c r="A5" s="74" t="s">
        <v>220</v>
      </c>
      <c r="B5" s="74" t="s">
        <v>222</v>
      </c>
      <c r="C5" s="75">
        <f>RTD("wdf.rtq",,A5,"Rt_Price")</f>
        <v>1.145</v>
      </c>
      <c r="D5" s="76">
        <f>RTD("wdf.rtq",,A5,"PctChg")/100</f>
        <v>1.7000000000000001E-3</v>
      </c>
      <c r="E5" s="77">
        <f ca="1">[1]!f_unit_floortrading(A5,TODAY())/100000000</f>
        <v>4.9682342000000004</v>
      </c>
      <c r="F5" s="78">
        <f ca="1">[1]!f_unit_floortrading(A5,TODAY())/10000-[1]!f_unit_floortrading(A5,TODAY()-1)/10000</f>
        <v>-310.84000000000378</v>
      </c>
      <c r="G5" s="90">
        <f>RTD("wdf.rtq",,A5,"Volume")/10000</f>
        <v>887.56619999999998</v>
      </c>
      <c r="H5" s="79" t="s">
        <v>221</v>
      </c>
      <c r="I5" s="112" t="s">
        <v>223</v>
      </c>
      <c r="J5" s="80">
        <f>RTD("wdf.rtq",,H5,"Rt_Price")</f>
        <v>0.55200000000000005</v>
      </c>
      <c r="K5" s="81">
        <f>RTD("wdf.rtq",,H5,"PctChg")/100</f>
        <v>-1.2500000000000001E-2</v>
      </c>
      <c r="L5" s="103">
        <f>RTD("wdf.rtq",,H5,"Volume")/10000</f>
        <v>6984.2049999999999</v>
      </c>
      <c r="M5" s="71">
        <f ca="1">(C5+J5)/S5/2-1</f>
        <v>-6.3608800730191595E-3</v>
      </c>
      <c r="N5" s="11">
        <f>RTD("wdf.rtq",,Q5,"PctChg")/100</f>
        <v>-6.9999999999999988E-4</v>
      </c>
      <c r="O5" s="14" t="str">
        <f>[1]!f_info_smfcode(H5)</f>
        <v>165315.OF</v>
      </c>
      <c r="P5" s="13">
        <f ca="1">VLOOKUP(O5,净值更新!A:B,2)</f>
        <v>0.85450000000000004</v>
      </c>
      <c r="Q5" s="13" t="str">
        <f>[1]!f_info_trackindexcode(O5)</f>
        <v>399805.SZ</v>
      </c>
      <c r="R5" s="11">
        <v>0.95</v>
      </c>
      <c r="S5" s="13">
        <f ca="1">P5*(1+N5*R5)</f>
        <v>0.85393175750000005</v>
      </c>
    </row>
    <row r="6" spans="1:19" s="171" customFormat="1">
      <c r="A6" s="162"/>
      <c r="B6" s="162"/>
      <c r="C6" s="163"/>
      <c r="D6" s="164"/>
      <c r="E6" s="165"/>
      <c r="F6" s="166"/>
      <c r="G6" s="167"/>
      <c r="H6" s="168"/>
      <c r="I6" s="172"/>
      <c r="J6" s="162"/>
      <c r="K6" s="164"/>
      <c r="L6" s="169"/>
      <c r="M6" s="164"/>
      <c r="N6" s="164"/>
      <c r="O6" s="162"/>
      <c r="P6" s="170"/>
      <c r="Q6" s="170"/>
      <c r="R6" s="164"/>
      <c r="S6" s="170"/>
    </row>
    <row r="7" spans="1:19">
      <c r="A7" s="43" t="s">
        <v>2337</v>
      </c>
      <c r="B7" s="44" t="s">
        <v>164</v>
      </c>
      <c r="C7" s="45" t="s">
        <v>175</v>
      </c>
      <c r="E7" s="43" t="str">
        <f>INDEX(H1:H3,MATCH(A7,A1:A3,FALSE))</f>
        <v>150260.SZ</v>
      </c>
      <c r="F7" s="44" t="s">
        <v>164</v>
      </c>
      <c r="G7" s="45" t="s">
        <v>175</v>
      </c>
      <c r="H7" s="21"/>
      <c r="J7" s="3" t="s">
        <v>70</v>
      </c>
      <c r="K7" s="46">
        <f ca="1">INDEX(S1:S3,MATCH(A7,A1:A3,FALSE))</f>
        <v>0.96572691199999994</v>
      </c>
      <c r="L7" s="21"/>
      <c r="O7" s="21"/>
      <c r="P7" s="21"/>
      <c r="Q7" s="21"/>
      <c r="R7" s="21"/>
      <c r="S7" s="21"/>
    </row>
    <row r="8" spans="1:19">
      <c r="A8" s="23" t="s">
        <v>171</v>
      </c>
      <c r="B8" s="24">
        <f>RTD("wdf.rtq",,$A$7,"Ask_Price5")</f>
        <v>1.018</v>
      </c>
      <c r="C8" s="25">
        <f>RTD("wdf.rtq",,$A$7,"ask_Volume5")/10000</f>
        <v>41.5488</v>
      </c>
      <c r="E8" s="23" t="s">
        <v>171</v>
      </c>
      <c r="F8" s="24">
        <f>RTD("wdf.rtq",,$E$7,"Ask_Price5")</f>
        <v>0.91300000000000003</v>
      </c>
      <c r="G8" s="25">
        <f>RTD("wdf.rtq",,$E$7,"ask_Volume5")/10000</f>
        <v>1.05</v>
      </c>
      <c r="H8" s="4">
        <f ca="1">($B$18+F8)/2/$K$7-1</f>
        <v>-3.3414332353202125E-3</v>
      </c>
      <c r="K8" s="21"/>
      <c r="L8" s="21"/>
      <c r="O8" s="21"/>
      <c r="P8" s="21"/>
      <c r="Q8" s="21"/>
      <c r="R8" s="21"/>
      <c r="S8" s="21"/>
    </row>
    <row r="9" spans="1:19">
      <c r="A9" s="26" t="s">
        <v>172</v>
      </c>
      <c r="B9" s="27">
        <f>RTD("wdf.rtq",,$A$7,"Ask_Price4")</f>
        <v>1.016</v>
      </c>
      <c r="C9" s="28">
        <f>RTD("wdf.rtq",,$A$7,"ask_Volume4")/10000</f>
        <v>50</v>
      </c>
      <c r="E9" s="26" t="s">
        <v>172</v>
      </c>
      <c r="F9" s="27">
        <f>RTD("wdf.rtq",,$E$7,"Ask_Price4")</f>
        <v>0.91200000000000003</v>
      </c>
      <c r="G9" s="28">
        <f>RTD("wdf.rtq",,$E$7,"ask_Volume4")/10000</f>
        <v>1.3211999999999999</v>
      </c>
      <c r="H9" s="4">
        <f t="shared" ref="H9:H18" ca="1" si="3">($B$18+F9)/2/$K$7-1</f>
        <v>-3.859177945327863E-3</v>
      </c>
      <c r="J9" s="3" t="s">
        <v>181</v>
      </c>
      <c r="K9" s="21"/>
      <c r="L9" s="21"/>
      <c r="M9" s="3" t="s">
        <v>424</v>
      </c>
      <c r="N9" s="134" t="s">
        <v>425</v>
      </c>
      <c r="O9" s="21"/>
      <c r="P9" s="21"/>
      <c r="Q9" s="21"/>
      <c r="R9" s="21"/>
      <c r="S9" s="21"/>
    </row>
    <row r="10" spans="1:19">
      <c r="A10" s="26" t="s">
        <v>165</v>
      </c>
      <c r="B10" s="27">
        <f>RTD("wdf.rtq",,$A$7,"Ask_Price3")</f>
        <v>1.0150000000000001</v>
      </c>
      <c r="C10" s="28">
        <f>RTD("wdf.rtq",,$A$7,"ask_Volume3")/10000</f>
        <v>53.76</v>
      </c>
      <c r="E10" s="26" t="s">
        <v>165</v>
      </c>
      <c r="F10" s="27">
        <f>RTD("wdf.rtq",,$E$7,"Ask_Price3")</f>
        <v>0.91100000000000003</v>
      </c>
      <c r="G10" s="28">
        <f>RTD("wdf.rtq",,$E$7,"ask_Volume3")/10000</f>
        <v>4.2565999999999997</v>
      </c>
      <c r="H10" s="4">
        <f t="shared" ca="1" si="3"/>
        <v>-4.3769226553354024E-3</v>
      </c>
      <c r="J10" s="21" t="s">
        <v>182</v>
      </c>
      <c r="K10" s="4">
        <f ca="1">(B12+F12)/2/$K$7-1</f>
        <v>-6.4479014953658931E-3</v>
      </c>
      <c r="L10" s="21"/>
      <c r="M10" s="3" t="s">
        <v>426</v>
      </c>
      <c r="N10" s="134">
        <v>20160301</v>
      </c>
      <c r="O10" s="21"/>
      <c r="P10" s="21"/>
      <c r="Q10" s="21"/>
      <c r="R10" s="21"/>
      <c r="S10" s="21"/>
    </row>
    <row r="11" spans="1:19">
      <c r="A11" s="26" t="s">
        <v>166</v>
      </c>
      <c r="B11" s="27">
        <f>RTD("wdf.rtq",,$A$7,"Ask_Price2")</f>
        <v>1.014</v>
      </c>
      <c r="C11" s="28">
        <f>RTD("wdf.rtq",,$A$7,"ask_Volume2")/10000</f>
        <v>99.354299999999995</v>
      </c>
      <c r="E11" s="26" t="s">
        <v>166</v>
      </c>
      <c r="F11" s="27">
        <f>RTD("wdf.rtq",,$E$7,"Ask_Price2")</f>
        <v>0.91</v>
      </c>
      <c r="G11" s="28">
        <f>RTD("wdf.rtq",,$E$7,"ask_Volume2")/10000</f>
        <v>1.5351999999999999</v>
      </c>
      <c r="H11" s="4">
        <f t="shared" ca="1" si="3"/>
        <v>-4.8946673653429418E-3</v>
      </c>
      <c r="J11" s="3" t="s">
        <v>183</v>
      </c>
      <c r="K11" s="4">
        <f ca="1">(B13+F13)/2/$K$7-1</f>
        <v>-7.4833909153811939E-3</v>
      </c>
      <c r="L11" s="21"/>
      <c r="M11" s="3" t="s">
        <v>427</v>
      </c>
      <c r="N11" s="134" t="s">
        <v>1629</v>
      </c>
      <c r="O11" s="21"/>
      <c r="P11" s="21"/>
      <c r="Q11" s="21">
        <f>SUMPRODUCT(P14:P113,Q14:Q113)/100</f>
        <v>0.29672080000000012</v>
      </c>
      <c r="R11" s="21"/>
      <c r="S11" s="21"/>
    </row>
    <row r="12" spans="1:19">
      <c r="A12" s="29" t="s">
        <v>167</v>
      </c>
      <c r="B12" s="30">
        <f>RTD("wdf.rtq",,$A$7,"Ask_Price1")</f>
        <v>1.0130000000000001</v>
      </c>
      <c r="C12" s="31">
        <f>RTD("wdf.rtq",,$A$7,"ask_Volume1")/10000</f>
        <v>8.32</v>
      </c>
      <c r="E12" s="29" t="s">
        <v>167</v>
      </c>
      <c r="F12" s="30">
        <f>RTD("wdf.rtq",,$E$7,"Ask_Price1")</f>
        <v>0.90600000000000003</v>
      </c>
      <c r="G12" s="31">
        <f>RTD("wdf.rtq",,$E$7,"ask_Volume1")/10000</f>
        <v>1.9695</v>
      </c>
      <c r="H12" s="4">
        <f t="shared" ca="1" si="3"/>
        <v>-6.9656462053735435E-3</v>
      </c>
      <c r="I12" s="21"/>
      <c r="J12" s="3" t="s">
        <v>185</v>
      </c>
      <c r="K12" s="4">
        <f ca="1">(B12+F13)/2/K7-1</f>
        <v>-6.9656462053735435E-3</v>
      </c>
      <c r="L12" s="21"/>
      <c r="N12" s="134"/>
      <c r="O12" s="21"/>
      <c r="P12" s="21"/>
      <c r="Q12" s="21"/>
      <c r="R12" s="21"/>
      <c r="S12" s="21"/>
    </row>
    <row r="13" spans="1:19">
      <c r="A13" s="32" t="s">
        <v>168</v>
      </c>
      <c r="B13" s="33">
        <f>RTD("wdf.rtq",,$A$7,"bid_Price1")</f>
        <v>1.012</v>
      </c>
      <c r="C13" s="34">
        <f>RTD("wdf.rtq",,$A$7,"Bid_Volume1")/10000</f>
        <v>0.35</v>
      </c>
      <c r="E13" s="32" t="s">
        <v>168</v>
      </c>
      <c r="F13" s="33">
        <f>RTD("wdf.rtq",,$E$7,"bid_Price1")</f>
        <v>0.90500000000000003</v>
      </c>
      <c r="G13" s="34">
        <f>RTD("wdf.rtq",,$E$7,"Bid_Volume1")/10000</f>
        <v>0.86</v>
      </c>
      <c r="H13" s="4">
        <f t="shared" ca="1" si="3"/>
        <v>-7.4833909153811939E-3</v>
      </c>
      <c r="I13" s="21"/>
      <c r="J13" s="3" t="s">
        <v>186</v>
      </c>
      <c r="K13" s="4">
        <f ca="1">(B13+F12)/2/K7-1</f>
        <v>-6.9656462053735435E-3</v>
      </c>
      <c r="L13" s="21"/>
      <c r="M13" s="3" t="s">
        <v>426</v>
      </c>
      <c r="N13" s="3" t="s">
        <v>427</v>
      </c>
      <c r="O13" s="21" t="s">
        <v>428</v>
      </c>
      <c r="P13" s="21" t="s">
        <v>429</v>
      </c>
      <c r="Q13" s="3" t="s">
        <v>4</v>
      </c>
      <c r="R13" s="21"/>
      <c r="S13" s="21"/>
    </row>
    <row r="14" spans="1:19">
      <c r="A14" s="35" t="s">
        <v>169</v>
      </c>
      <c r="B14" s="36">
        <f>RTD("wdf.rtq",,$A$7,"bid_Price2")</f>
        <v>1.0110000000000001</v>
      </c>
      <c r="C14" s="37">
        <f>RTD("wdf.rtq",,$A$7,"Bid_Volume2")/10000</f>
        <v>55.969900000000003</v>
      </c>
      <c r="E14" s="35" t="s">
        <v>169</v>
      </c>
      <c r="F14" s="36">
        <f>RTD("wdf.rtq",,$E$7,"bid_Price2")</f>
        <v>0.90400000000000003</v>
      </c>
      <c r="G14" s="37">
        <f>RTD("wdf.rtq",,$E$7,"Bid_Volume2")/10000</f>
        <v>0.73</v>
      </c>
      <c r="H14" s="4">
        <f t="shared" ca="1" si="3"/>
        <v>-8.0011356253888444E-3</v>
      </c>
      <c r="I14" s="21"/>
      <c r="J14" s="21"/>
      <c r="K14" s="21"/>
      <c r="L14" s="21"/>
      <c r="M14" s="5">
        <f>[1]!wset("IndexConstituent","date="&amp;N10,"windcode="&amp;N11,"cols=4;rows=100")</f>
        <v>42430</v>
      </c>
      <c r="N14" s="16" t="s">
        <v>2533</v>
      </c>
      <c r="O14" s="16" t="s">
        <v>2534</v>
      </c>
      <c r="P14" s="49">
        <v>0.36599999999999999</v>
      </c>
      <c r="Q14" s="116">
        <f>RTD("wdf.rtq",,N14,"PctChg")</f>
        <v>0</v>
      </c>
      <c r="R14" s="21"/>
      <c r="S14" s="21"/>
    </row>
    <row r="15" spans="1:19">
      <c r="A15" s="35" t="s">
        <v>170</v>
      </c>
      <c r="B15" s="36">
        <f>RTD("wdf.rtq",,$A$7,"bid_Price3")</f>
        <v>0</v>
      </c>
      <c r="C15" s="37">
        <f>RTD("wdf.rtq",,$A$7,"Bid_Volume3")/10000</f>
        <v>0</v>
      </c>
      <c r="E15" s="35" t="s">
        <v>170</v>
      </c>
      <c r="F15" s="36">
        <f>RTD("wdf.rtq",,$E$7,"bid_Price3")</f>
        <v>0.90300000000000002</v>
      </c>
      <c r="G15" s="37">
        <f>RTD("wdf.rtq",,$E$7,"Bid_Volume3")/10000</f>
        <v>1.1599999999999999</v>
      </c>
      <c r="H15" s="4">
        <f t="shared" ca="1" si="3"/>
        <v>-8.5188803353963838E-3</v>
      </c>
      <c r="I15" s="21"/>
      <c r="J15" s="21"/>
      <c r="K15" s="21"/>
      <c r="L15" s="21"/>
      <c r="M15" s="5">
        <v>42430</v>
      </c>
      <c r="N15" s="16" t="s">
        <v>1611</v>
      </c>
      <c r="O15" s="16" t="s">
        <v>1612</v>
      </c>
      <c r="P15" s="49">
        <v>0.67300000000000004</v>
      </c>
      <c r="Q15" s="116">
        <v>0</v>
      </c>
      <c r="R15" s="21"/>
      <c r="S15" s="21"/>
    </row>
    <row r="16" spans="1:19">
      <c r="A16" s="35" t="s">
        <v>173</v>
      </c>
      <c r="B16" s="36">
        <f>RTD("wdf.rtq",,$A$7,"bid_Price4")</f>
        <v>0</v>
      </c>
      <c r="C16" s="37">
        <f>RTD("wdf.rtq",,$A$7,"Bid_Volume4")/10000</f>
        <v>0</v>
      </c>
      <c r="E16" s="35" t="s">
        <v>173</v>
      </c>
      <c r="F16" s="36">
        <f>RTD("wdf.rtq",,$E$7,"bid_Price4")</f>
        <v>0.90200000000000002</v>
      </c>
      <c r="G16" s="37">
        <f>RTD("wdf.rtq",,$E$7,"Bid_Volume4")/10000</f>
        <v>13.02</v>
      </c>
      <c r="H16" s="4">
        <f t="shared" ca="1" si="3"/>
        <v>-9.0366250454040342E-3</v>
      </c>
      <c r="I16" s="21"/>
      <c r="J16" s="21"/>
      <c r="K16" s="21"/>
      <c r="L16" s="21"/>
      <c r="M16" s="5">
        <v>42430</v>
      </c>
      <c r="N16" s="16" t="s">
        <v>1630</v>
      </c>
      <c r="O16" s="16" t="s">
        <v>1631</v>
      </c>
      <c r="P16" s="49">
        <v>1.3320000000000001</v>
      </c>
      <c r="Q16" s="116">
        <f>RTD("wdf.rtq",,N16,"PctChg")</f>
        <v>0.89</v>
      </c>
      <c r="R16" s="21"/>
      <c r="S16" s="21"/>
    </row>
    <row r="17" spans="1:19">
      <c r="A17" s="38" t="s">
        <v>174</v>
      </c>
      <c r="B17" s="39">
        <f>RTD("wdf.rtq",,$A$7,"bid_Price5")</f>
        <v>0</v>
      </c>
      <c r="C17" s="40">
        <f>RTD("wdf.rtq",,$A$7,"Bid_Volume5")/10000</f>
        <v>0</v>
      </c>
      <c r="E17" s="38" t="s">
        <v>174</v>
      </c>
      <c r="F17" s="39">
        <f>RTD("wdf.rtq",,$E$7,"bid_Price5")</f>
        <v>0.90100000000000002</v>
      </c>
      <c r="G17" s="40">
        <f>RTD("wdf.rtq",,$E$7,"Bid_Volume5")/10000</f>
        <v>0.18</v>
      </c>
      <c r="H17" s="4">
        <f t="shared" ca="1" si="3"/>
        <v>-9.5543697554116847E-3</v>
      </c>
      <c r="I17" s="21"/>
      <c r="J17" s="21"/>
      <c r="K17" s="21"/>
      <c r="L17" s="21"/>
      <c r="M17" s="5">
        <v>42430</v>
      </c>
      <c r="N17" s="16" t="s">
        <v>1384</v>
      </c>
      <c r="O17" s="16" t="s">
        <v>1385</v>
      </c>
      <c r="P17" s="49">
        <v>1.98</v>
      </c>
      <c r="Q17" s="116">
        <f>RTD("wdf.rtq",,N17,"PctChg")</f>
        <v>-2.2200000000000002</v>
      </c>
      <c r="R17" s="21"/>
      <c r="S17" s="21"/>
    </row>
    <row r="18" spans="1:19">
      <c r="A18" s="3" t="s">
        <v>184</v>
      </c>
      <c r="B18" s="47">
        <f>B13</f>
        <v>1.012</v>
      </c>
      <c r="E18" s="3" t="s">
        <v>184</v>
      </c>
      <c r="F18" s="48">
        <v>0.73199999999999998</v>
      </c>
      <c r="H18" s="4">
        <f t="shared" ca="1" si="3"/>
        <v>-9.70532257467005E-2</v>
      </c>
      <c r="I18" s="21"/>
      <c r="J18" s="21"/>
      <c r="K18" s="21"/>
      <c r="L18" s="21"/>
      <c r="M18" s="5">
        <v>42430</v>
      </c>
      <c r="N18" s="16" t="s">
        <v>1632</v>
      </c>
      <c r="O18" s="16" t="s">
        <v>1633</v>
      </c>
      <c r="P18" s="49">
        <v>0.46</v>
      </c>
      <c r="Q18" s="116">
        <f>RTD("wdf.rtq",,N18,"PctChg")</f>
        <v>0.48000000000000004</v>
      </c>
      <c r="R18" s="21"/>
      <c r="S18" s="21"/>
    </row>
    <row r="19" spans="1:19">
      <c r="M19" s="5">
        <v>42430</v>
      </c>
      <c r="N19" s="16" t="s">
        <v>1634</v>
      </c>
      <c r="O19" s="16" t="s">
        <v>1635</v>
      </c>
      <c r="P19" s="49">
        <v>0.55900000000000005</v>
      </c>
      <c r="Q19" s="116">
        <f>RTD("wdf.rtq",,N19,"PctChg")</f>
        <v>-1.46</v>
      </c>
      <c r="R19" s="21"/>
      <c r="S19" s="21"/>
    </row>
    <row r="20" spans="1:19">
      <c r="M20" s="5">
        <v>42430</v>
      </c>
      <c r="N20" s="16" t="s">
        <v>998</v>
      </c>
      <c r="O20" s="16" t="s">
        <v>999</v>
      </c>
      <c r="P20" s="49">
        <v>0.93600000000000005</v>
      </c>
      <c r="Q20" s="116">
        <f>RTD("wdf.rtq",,N20,"PctChg")</f>
        <v>0</v>
      </c>
      <c r="R20" s="21"/>
      <c r="S20" s="21"/>
    </row>
    <row r="21" spans="1:19">
      <c r="A21" s="43" t="s">
        <v>670</v>
      </c>
      <c r="B21" s="44" t="s">
        <v>164</v>
      </c>
      <c r="C21" s="45" t="s">
        <v>175</v>
      </c>
      <c r="E21" s="43" t="str">
        <f>INDEX(H1:H5,MATCH(A21,A1:A5,FALSE))</f>
        <v>150185.SZ</v>
      </c>
      <c r="F21" s="44" t="s">
        <v>164</v>
      </c>
      <c r="G21" s="45" t="s">
        <v>175</v>
      </c>
      <c r="H21" s="21"/>
      <c r="J21" s="3" t="s">
        <v>70</v>
      </c>
      <c r="K21" s="46">
        <f ca="1">INDEX(S1:S5,MATCH(A21,A1:A5,FALSE))</f>
        <v>0.96803390399999989</v>
      </c>
      <c r="M21" s="5">
        <v>42430</v>
      </c>
      <c r="N21" s="16" t="s">
        <v>1636</v>
      </c>
      <c r="O21" s="16" t="s">
        <v>1637</v>
      </c>
      <c r="P21" s="49">
        <v>0.63200000000000001</v>
      </c>
      <c r="Q21" s="116">
        <f>RTD("wdf.rtq",,N21,"PctChg")</f>
        <v>0.76</v>
      </c>
      <c r="R21" s="21"/>
      <c r="S21" s="21"/>
    </row>
    <row r="22" spans="1:19">
      <c r="A22" s="23" t="s">
        <v>171</v>
      </c>
      <c r="B22" s="24">
        <f>RTD("wdf.rtq",,$A$21,"Ask_Price5")</f>
        <v>1.0309999999999999</v>
      </c>
      <c r="C22" s="25">
        <f>RTD("wdf.rtq",,$A$21,"ask_Volume5")/10000</f>
        <v>11.0974</v>
      </c>
      <c r="E22" s="23" t="s">
        <v>171</v>
      </c>
      <c r="F22" s="24">
        <f>RTD("wdf.rtq",,$E$21,"Ask_Price5")</f>
        <v>0.91200000000000003</v>
      </c>
      <c r="G22" s="25">
        <f>RTD("wdf.rtq",,$E$21,"ask_Volume5")/10000</f>
        <v>5.44</v>
      </c>
      <c r="H22" s="4">
        <f ca="1">($B$32+F22)/2/$K$21-1</f>
        <v>-3.134088576302374E-3</v>
      </c>
      <c r="K22" s="21"/>
      <c r="M22" s="5">
        <v>42430</v>
      </c>
      <c r="N22" s="16" t="s">
        <v>1638</v>
      </c>
      <c r="O22" s="16" t="s">
        <v>1639</v>
      </c>
      <c r="P22" s="49">
        <v>0.89900000000000002</v>
      </c>
      <c r="Q22" s="116">
        <f>RTD("wdf.rtq",,N22,"PctChg")</f>
        <v>0.34</v>
      </c>
      <c r="R22" s="21"/>
      <c r="S22" s="21"/>
    </row>
    <row r="23" spans="1:19">
      <c r="A23" s="26" t="s">
        <v>172</v>
      </c>
      <c r="B23" s="27">
        <f>RTD("wdf.rtq",,$A$21,"Ask_Price4")</f>
        <v>1.03</v>
      </c>
      <c r="C23" s="28">
        <f>RTD("wdf.rtq",,$A$21,"ask_Volume4")/10000</f>
        <v>0.32</v>
      </c>
      <c r="E23" s="26" t="s">
        <v>172</v>
      </c>
      <c r="F23" s="27">
        <f>RTD("wdf.rtq",,$E$21,"Ask_Price4")</f>
        <v>0.91100000000000003</v>
      </c>
      <c r="G23" s="28">
        <f>RTD("wdf.rtq",,$E$21,"ask_Volume4")/10000</f>
        <v>7.98</v>
      </c>
      <c r="H23" s="4">
        <f t="shared" ref="H23:H32" ca="1" si="4">($B$32+F23)/2/$K$21-1</f>
        <v>-3.650599411237021E-3</v>
      </c>
      <c r="J23" s="3" t="s">
        <v>181</v>
      </c>
      <c r="K23" s="21"/>
      <c r="M23" s="5">
        <v>42430</v>
      </c>
      <c r="N23" s="16" t="s">
        <v>1406</v>
      </c>
      <c r="O23" s="16" t="s">
        <v>1407</v>
      </c>
      <c r="P23" s="49">
        <v>9.1920000000000002</v>
      </c>
      <c r="Q23" s="116">
        <f>RTD("wdf.rtq",,N23,"PctChg")</f>
        <v>-0.41000000000000003</v>
      </c>
      <c r="R23" s="21"/>
      <c r="S23" s="21"/>
    </row>
    <row r="24" spans="1:19">
      <c r="A24" s="26" t="s">
        <v>165</v>
      </c>
      <c r="B24" s="27">
        <f>RTD("wdf.rtq",,$A$21,"Ask_Price3")</f>
        <v>1.0230000000000001</v>
      </c>
      <c r="C24" s="28">
        <f>RTD("wdf.rtq",,$A$21,"ask_Volume3")/10000</f>
        <v>0.1</v>
      </c>
      <c r="E24" s="26" t="s">
        <v>165</v>
      </c>
      <c r="F24" s="27">
        <f>RTD("wdf.rtq",,$E$21,"Ask_Price3")</f>
        <v>0.91</v>
      </c>
      <c r="G24" s="28">
        <f>RTD("wdf.rtq",,$E$21,"ask_Volume3")/10000</f>
        <v>2</v>
      </c>
      <c r="H24" s="4">
        <f t="shared" ca="1" si="4"/>
        <v>-4.167110246171668E-3</v>
      </c>
      <c r="J24" s="21" t="s">
        <v>182</v>
      </c>
      <c r="K24" s="4">
        <f ca="1">(B26+F26)/2/$K$21-1</f>
        <v>-5.200131916040629E-3</v>
      </c>
      <c r="M24" s="5">
        <v>42430</v>
      </c>
      <c r="N24" s="16" t="s">
        <v>1640</v>
      </c>
      <c r="O24" s="16" t="s">
        <v>1641</v>
      </c>
      <c r="P24" s="49">
        <v>0.27900000000000003</v>
      </c>
      <c r="Q24" s="116">
        <f>RTD("wdf.rtq",,N24,"PctChg")</f>
        <v>1.2</v>
      </c>
      <c r="R24" s="21"/>
      <c r="S24" s="21"/>
    </row>
    <row r="25" spans="1:19">
      <c r="A25" s="26" t="s">
        <v>166</v>
      </c>
      <c r="B25" s="27">
        <f>RTD("wdf.rtq",,$A$21,"Ask_Price2")</f>
        <v>1.02</v>
      </c>
      <c r="C25" s="28">
        <f>RTD("wdf.rtq",,$A$21,"ask_Volume2")/10000</f>
        <v>19.826499999999999</v>
      </c>
      <c r="E25" s="26" t="s">
        <v>166</v>
      </c>
      <c r="F25" s="27">
        <f>RTD("wdf.rtq",,$E$21,"Ask_Price2")</f>
        <v>0.90900000000000003</v>
      </c>
      <c r="G25" s="28">
        <f>RTD("wdf.rtq",,$E$21,"ask_Volume2")/10000</f>
        <v>0.4</v>
      </c>
      <c r="H25" s="4">
        <f t="shared" ca="1" si="4"/>
        <v>-4.683621081106093E-3</v>
      </c>
      <c r="J25" s="3" t="s">
        <v>183</v>
      </c>
      <c r="K25" s="4">
        <f ca="1">(B27+F27)/2/$K$21-1</f>
        <v>-6.2331535859097009E-3</v>
      </c>
      <c r="M25" s="5">
        <v>42430</v>
      </c>
      <c r="N25" s="16" t="s">
        <v>1642</v>
      </c>
      <c r="O25" s="16" t="s">
        <v>1643</v>
      </c>
      <c r="P25" s="49">
        <v>0.82799999999999996</v>
      </c>
      <c r="Q25" s="116">
        <f>RTD("wdf.rtq",,N25,"PctChg")</f>
        <v>0.59</v>
      </c>
      <c r="R25" s="21"/>
      <c r="S25" s="21"/>
    </row>
    <row r="26" spans="1:19">
      <c r="A26" s="29" t="s">
        <v>167</v>
      </c>
      <c r="B26" s="30">
        <f>RTD("wdf.rtq",,$A$21,"Ask_Price1")</f>
        <v>1.018</v>
      </c>
      <c r="C26" s="31">
        <f>RTD("wdf.rtq",,$A$21,"ask_Volume1")/10000</f>
        <v>47.681800000000003</v>
      </c>
      <c r="E26" s="29" t="s">
        <v>167</v>
      </c>
      <c r="F26" s="30">
        <f>RTD("wdf.rtq",,$E$21,"Ask_Price1")</f>
        <v>0.90800000000000003</v>
      </c>
      <c r="G26" s="31">
        <f>RTD("wdf.rtq",,$E$21,"ask_Volume1")/10000</f>
        <v>11.248900000000001</v>
      </c>
      <c r="H26" s="4">
        <f t="shared" ca="1" si="4"/>
        <v>-5.200131916040629E-3</v>
      </c>
      <c r="I26" s="21"/>
      <c r="J26" s="3" t="s">
        <v>185</v>
      </c>
      <c r="K26" s="4">
        <f ca="1">(B26+F27)/2/K21-1</f>
        <v>-5.716642750975276E-3</v>
      </c>
      <c r="M26" s="5">
        <v>42430</v>
      </c>
      <c r="N26" s="16" t="s">
        <v>1644</v>
      </c>
      <c r="O26" s="16" t="s">
        <v>1645</v>
      </c>
      <c r="P26" s="49">
        <v>0.47</v>
      </c>
      <c r="Q26" s="116">
        <f>RTD("wdf.rtq",,N26,"PctChg")</f>
        <v>0.33</v>
      </c>
      <c r="R26" s="21"/>
      <c r="S26" s="21"/>
    </row>
    <row r="27" spans="1:19">
      <c r="A27" s="32" t="s">
        <v>168</v>
      </c>
      <c r="B27" s="33">
        <f>RTD("wdf.rtq",,$A$21,"bid_Price1")</f>
        <v>1.0170000000000001</v>
      </c>
      <c r="C27" s="34">
        <f>RTD("wdf.rtq",,$A$21,"Bid_Volume1")/10000</f>
        <v>5.1502999999999997</v>
      </c>
      <c r="E27" s="32" t="s">
        <v>168</v>
      </c>
      <c r="F27" s="33">
        <f>RTD("wdf.rtq",,$E$21,"bid_Price1")</f>
        <v>0.90700000000000003</v>
      </c>
      <c r="G27" s="34">
        <f>RTD("wdf.rtq",,$E$21,"Bid_Volume1")/10000</f>
        <v>15.65</v>
      </c>
      <c r="H27" s="4">
        <f t="shared" ca="1" si="4"/>
        <v>-5.716642750975276E-3</v>
      </c>
      <c r="I27" s="21"/>
      <c r="J27" s="3" t="s">
        <v>186</v>
      </c>
      <c r="K27" s="4">
        <f ca="1">(B27+F26)/2/K21-1</f>
        <v>-5.7166427509751649E-3</v>
      </c>
      <c r="M27" s="5">
        <v>42430</v>
      </c>
      <c r="N27" s="16" t="s">
        <v>1646</v>
      </c>
      <c r="O27" s="16" t="s">
        <v>1647</v>
      </c>
      <c r="P27" s="49">
        <v>1.546</v>
      </c>
      <c r="Q27" s="116">
        <f>RTD("wdf.rtq",,N27,"PctChg")</f>
        <v>-0.78</v>
      </c>
      <c r="R27" s="21"/>
      <c r="S27" s="21"/>
    </row>
    <row r="28" spans="1:19">
      <c r="A28" s="35" t="s">
        <v>169</v>
      </c>
      <c r="B28" s="36">
        <f>RTD("wdf.rtq",,$A$21,"bid_Price2")</f>
        <v>1.016</v>
      </c>
      <c r="C28" s="37">
        <f>RTD("wdf.rtq",,$A$21,"Bid_Volume2")/10000</f>
        <v>0.56000000000000005</v>
      </c>
      <c r="E28" s="35" t="s">
        <v>169</v>
      </c>
      <c r="F28" s="36">
        <f>RTD("wdf.rtq",,$E$21,"bid_Price2")</f>
        <v>0.90600000000000003</v>
      </c>
      <c r="G28" s="37">
        <f>RTD("wdf.rtq",,$E$21,"Bid_Volume2")/10000</f>
        <v>8.41</v>
      </c>
      <c r="H28" s="4">
        <f t="shared" ca="1" si="4"/>
        <v>-6.2331535859098119E-3</v>
      </c>
      <c r="I28" s="21"/>
      <c r="J28" s="21"/>
      <c r="K28" s="21"/>
      <c r="M28" s="5">
        <v>42430</v>
      </c>
      <c r="N28" s="16" t="s">
        <v>1648</v>
      </c>
      <c r="O28" s="16" t="s">
        <v>1649</v>
      </c>
      <c r="P28" s="49">
        <v>0.83499999999999996</v>
      </c>
      <c r="Q28" s="116">
        <f>RTD("wdf.rtq",,N28,"PctChg")</f>
        <v>0.69000000000000006</v>
      </c>
      <c r="R28" s="21"/>
      <c r="S28" s="21"/>
    </row>
    <row r="29" spans="1:19">
      <c r="A29" s="35" t="s">
        <v>170</v>
      </c>
      <c r="B29" s="36">
        <f>RTD("wdf.rtq",,$A$21,"bid_Price3")</f>
        <v>1.014</v>
      </c>
      <c r="C29" s="37">
        <f>RTD("wdf.rtq",,$A$21,"Bid_Volume3")/10000</f>
        <v>2.4500000000000002</v>
      </c>
      <c r="E29" s="35" t="s">
        <v>170</v>
      </c>
      <c r="F29" s="36">
        <f>RTD("wdf.rtq",,$E$21,"bid_Price3")</f>
        <v>0.90500000000000003</v>
      </c>
      <c r="G29" s="37">
        <f>RTD("wdf.rtq",,$E$21,"Bid_Volume3")/10000</f>
        <v>0.1</v>
      </c>
      <c r="H29" s="4">
        <f t="shared" ca="1" si="4"/>
        <v>-6.7496644208443479E-3</v>
      </c>
      <c r="I29" s="21"/>
      <c r="J29" s="21"/>
      <c r="K29" s="21"/>
      <c r="M29" s="5">
        <v>42430</v>
      </c>
      <c r="N29" s="16" t="s">
        <v>1428</v>
      </c>
      <c r="O29" s="16" t="s">
        <v>1429</v>
      </c>
      <c r="P29" s="49">
        <v>2.5209999999999999</v>
      </c>
      <c r="Q29" s="116">
        <f>RTD("wdf.rtq",,N29,"PctChg")</f>
        <v>-0.51</v>
      </c>
      <c r="R29" s="21"/>
      <c r="S29" s="21"/>
    </row>
    <row r="30" spans="1:19">
      <c r="A30" s="35" t="s">
        <v>173</v>
      </c>
      <c r="B30" s="36">
        <f>RTD("wdf.rtq",,$A$21,"bid_Price4")</f>
        <v>1.0130000000000001</v>
      </c>
      <c r="C30" s="37">
        <f>RTD("wdf.rtq",,$A$21,"Bid_Volume4")/10000</f>
        <v>89.68</v>
      </c>
      <c r="E30" s="35" t="s">
        <v>173</v>
      </c>
      <c r="F30" s="36">
        <f>RTD("wdf.rtq",,$E$21,"bid_Price4")</f>
        <v>0.90400000000000003</v>
      </c>
      <c r="G30" s="37">
        <f>RTD("wdf.rtq",,$E$21,"Bid_Volume4")/10000</f>
        <v>10</v>
      </c>
      <c r="H30" s="4">
        <f t="shared" ca="1" si="4"/>
        <v>-7.2661752557788839E-3</v>
      </c>
      <c r="I30" s="21"/>
      <c r="J30" s="21"/>
      <c r="K30" s="21"/>
      <c r="M30" s="5">
        <v>42430</v>
      </c>
      <c r="N30" s="16" t="s">
        <v>440</v>
      </c>
      <c r="O30" s="16" t="s">
        <v>441</v>
      </c>
      <c r="P30" s="49">
        <v>0.76400000000000001</v>
      </c>
      <c r="Q30" s="116">
        <f>RTD("wdf.rtq",,N30,"PctChg")</f>
        <v>0.24000000000000002</v>
      </c>
      <c r="R30" s="21"/>
      <c r="S30" s="21"/>
    </row>
    <row r="31" spans="1:19">
      <c r="A31" s="38" t="s">
        <v>174</v>
      </c>
      <c r="B31" s="39">
        <f>RTD("wdf.rtq",,$A$21,"bid_Price5")</f>
        <v>1.01</v>
      </c>
      <c r="C31" s="40">
        <f>RTD("wdf.rtq",,$A$21,"Bid_Volume5")/10000</f>
        <v>2.2000000000000002</v>
      </c>
      <c r="E31" s="38" t="s">
        <v>174</v>
      </c>
      <c r="F31" s="39">
        <f>RTD("wdf.rtq",,$E$21,"bid_Price5")</f>
        <v>0.90300000000000002</v>
      </c>
      <c r="G31" s="40">
        <f>RTD("wdf.rtq",,$E$21,"Bid_Volume5")/10000</f>
        <v>3.55</v>
      </c>
      <c r="H31" s="4">
        <f t="shared" ca="1" si="4"/>
        <v>-7.7826860907135309E-3</v>
      </c>
      <c r="I31" s="21"/>
      <c r="J31" s="21"/>
      <c r="K31" s="21"/>
      <c r="M31" s="5">
        <v>42430</v>
      </c>
      <c r="N31" s="16" t="s">
        <v>1650</v>
      </c>
      <c r="O31" s="16" t="s">
        <v>1651</v>
      </c>
      <c r="P31" s="49">
        <v>2.3929999999999998</v>
      </c>
      <c r="Q31" s="116">
        <f>RTD("wdf.rtq",,N31,"PctChg")</f>
        <v>1.1499999999999999</v>
      </c>
      <c r="R31" s="21"/>
      <c r="S31" s="21"/>
    </row>
    <row r="32" spans="1:19">
      <c r="A32" s="3" t="s">
        <v>184</v>
      </c>
      <c r="B32" s="47">
        <f>B26</f>
        <v>1.018</v>
      </c>
      <c r="E32" s="3" t="s">
        <v>184</v>
      </c>
      <c r="F32" s="48">
        <v>0.89100000000000001</v>
      </c>
      <c r="H32" s="4">
        <f t="shared" ca="1" si="4"/>
        <v>-1.3980816109928185E-2</v>
      </c>
      <c r="I32" s="21"/>
      <c r="J32" s="21"/>
      <c r="K32" s="21"/>
      <c r="M32" s="5">
        <v>42430</v>
      </c>
      <c r="N32" s="16" t="s">
        <v>1652</v>
      </c>
      <c r="O32" s="16" t="s">
        <v>1653</v>
      </c>
      <c r="P32" s="49">
        <v>1.0880000000000001</v>
      </c>
      <c r="Q32" s="116">
        <f>RTD("wdf.rtq",,N32,"PctChg")</f>
        <v>0</v>
      </c>
      <c r="R32" s="21"/>
      <c r="S32" s="21"/>
    </row>
    <row r="33" spans="1:19">
      <c r="M33" s="5">
        <v>42430</v>
      </c>
      <c r="N33" s="16" t="s">
        <v>1010</v>
      </c>
      <c r="O33" s="16" t="s">
        <v>1011</v>
      </c>
      <c r="P33" s="49">
        <v>0.60899999999999999</v>
      </c>
      <c r="Q33" s="116">
        <f>RTD("wdf.rtq",,N33,"PctChg")</f>
        <v>-0.65</v>
      </c>
      <c r="R33" s="21"/>
      <c r="S33" s="21"/>
    </row>
    <row r="34" spans="1:19">
      <c r="M34" s="5">
        <v>42430</v>
      </c>
      <c r="N34" s="16" t="s">
        <v>1654</v>
      </c>
      <c r="O34" s="16" t="s">
        <v>1655</v>
      </c>
      <c r="P34" s="49">
        <v>0.51800000000000002</v>
      </c>
      <c r="Q34" s="116">
        <f>RTD("wdf.rtq",,N34,"PctChg")</f>
        <v>0.85000000000000009</v>
      </c>
      <c r="R34" s="21"/>
      <c r="S34" s="21"/>
    </row>
    <row r="35" spans="1:19">
      <c r="M35" s="5">
        <v>42430</v>
      </c>
      <c r="N35" s="16" t="s">
        <v>1656</v>
      </c>
      <c r="O35" s="16" t="s">
        <v>1657</v>
      </c>
      <c r="P35" s="49">
        <v>0.59599999999999997</v>
      </c>
      <c r="Q35" s="116">
        <f>RTD("wdf.rtq",,N35,"PctChg")</f>
        <v>-0.53</v>
      </c>
      <c r="R35" s="21"/>
      <c r="S35" s="21"/>
    </row>
    <row r="36" spans="1:19">
      <c r="A36" s="109" t="s">
        <v>265</v>
      </c>
      <c r="M36" s="5">
        <v>42430</v>
      </c>
      <c r="N36" s="16" t="s">
        <v>1438</v>
      </c>
      <c r="O36" s="16" t="s">
        <v>1439</v>
      </c>
      <c r="P36" s="49">
        <v>1.653</v>
      </c>
      <c r="Q36" s="116">
        <f>RTD("wdf.rtq",,N36,"PctChg")</f>
        <v>0</v>
      </c>
      <c r="R36" s="21"/>
      <c r="S36" s="21"/>
    </row>
    <row r="37" spans="1:19">
      <c r="M37" s="5">
        <v>42430</v>
      </c>
      <c r="N37" s="16" t="s">
        <v>1658</v>
      </c>
      <c r="O37" s="16" t="s">
        <v>1659</v>
      </c>
      <c r="P37" s="49">
        <v>0.94799999999999995</v>
      </c>
      <c r="Q37" s="116">
        <f>RTD("wdf.rtq",,N37,"PctChg")</f>
        <v>-0.27999999999999997</v>
      </c>
      <c r="R37" s="21"/>
      <c r="S37" s="21"/>
    </row>
    <row r="38" spans="1:19">
      <c r="M38" s="5">
        <v>42430</v>
      </c>
      <c r="N38" s="16" t="s">
        <v>491</v>
      </c>
      <c r="O38" s="16" t="s">
        <v>492</v>
      </c>
      <c r="P38" s="49">
        <v>0.54200000000000004</v>
      </c>
      <c r="Q38" s="116">
        <f>RTD("wdf.rtq",,N38,"PctChg")</f>
        <v>0</v>
      </c>
      <c r="R38" s="21"/>
      <c r="S38" s="21"/>
    </row>
    <row r="39" spans="1:19">
      <c r="M39" s="5">
        <v>42430</v>
      </c>
      <c r="N39" s="16" t="s">
        <v>1660</v>
      </c>
      <c r="O39" s="16" t="s">
        <v>1661</v>
      </c>
      <c r="P39" s="49">
        <v>1.129</v>
      </c>
      <c r="Q39" s="116">
        <f>RTD("wdf.rtq",,N39,"PctChg")</f>
        <v>-0.44</v>
      </c>
      <c r="R39" s="21"/>
      <c r="S39" s="21"/>
    </row>
    <row r="40" spans="1:19">
      <c r="M40" s="5">
        <v>42430</v>
      </c>
      <c r="N40" s="16" t="s">
        <v>444</v>
      </c>
      <c r="O40" s="16" t="s">
        <v>445</v>
      </c>
      <c r="P40" s="49">
        <v>1.506</v>
      </c>
      <c r="Q40" s="116">
        <f>RTD("wdf.rtq",,N40,"PctChg")</f>
        <v>0.16</v>
      </c>
      <c r="R40" s="21"/>
      <c r="S40" s="21"/>
    </row>
    <row r="41" spans="1:19">
      <c r="M41" s="5">
        <v>42430</v>
      </c>
      <c r="N41" s="16" t="s">
        <v>1662</v>
      </c>
      <c r="O41" s="16" t="s">
        <v>1663</v>
      </c>
      <c r="P41" s="49">
        <v>1.2390000000000001</v>
      </c>
      <c r="Q41" s="116">
        <f>RTD("wdf.rtq",,N41,"PctChg")</f>
        <v>2.44</v>
      </c>
      <c r="R41" s="21"/>
      <c r="S41" s="21"/>
    </row>
    <row r="42" spans="1:19">
      <c r="M42" s="5">
        <v>42430</v>
      </c>
      <c r="N42" s="16" t="s">
        <v>1664</v>
      </c>
      <c r="O42" s="16" t="s">
        <v>1665</v>
      </c>
      <c r="P42" s="49">
        <v>0.94199999999999995</v>
      </c>
      <c r="Q42" s="116">
        <f>RTD("wdf.rtq",,N42,"PctChg")</f>
        <v>2.4500000000000002</v>
      </c>
      <c r="R42" s="21"/>
      <c r="S42" s="21"/>
    </row>
    <row r="43" spans="1:19">
      <c r="M43" s="5">
        <v>42430</v>
      </c>
      <c r="N43" s="16" t="s">
        <v>1122</v>
      </c>
      <c r="O43" s="16" t="s">
        <v>1123</v>
      </c>
      <c r="P43" s="49">
        <v>0.52200000000000002</v>
      </c>
      <c r="Q43" s="116">
        <f>RTD("wdf.rtq",,N43,"PctChg")</f>
        <v>-0.73</v>
      </c>
      <c r="R43" s="21"/>
      <c r="S43" s="21"/>
    </row>
    <row r="44" spans="1:19">
      <c r="M44" s="5">
        <v>42430</v>
      </c>
      <c r="N44" s="16" t="s">
        <v>1666</v>
      </c>
      <c r="O44" s="16" t="s">
        <v>1667</v>
      </c>
      <c r="P44" s="49">
        <v>1.026</v>
      </c>
      <c r="Q44" s="116">
        <f>RTD("wdf.rtq",,N44,"PctChg")</f>
        <v>-0.71000000000000008</v>
      </c>
      <c r="R44" s="21"/>
      <c r="S44" s="21"/>
    </row>
    <row r="45" spans="1:19">
      <c r="M45" s="5">
        <v>42430</v>
      </c>
      <c r="N45" s="16" t="s">
        <v>1448</v>
      </c>
      <c r="O45" s="16" t="s">
        <v>1467</v>
      </c>
      <c r="P45" s="49">
        <v>3.55</v>
      </c>
      <c r="Q45" s="116">
        <f>RTD("wdf.rtq",,N45,"PctChg")</f>
        <v>1.6800000000000002</v>
      </c>
      <c r="R45" s="21"/>
      <c r="S45" s="21"/>
    </row>
    <row r="46" spans="1:19">
      <c r="M46" s="5">
        <v>42430</v>
      </c>
      <c r="N46" s="16" t="s">
        <v>1668</v>
      </c>
      <c r="O46" s="16" t="s">
        <v>1669</v>
      </c>
      <c r="P46" s="49">
        <v>1.546</v>
      </c>
      <c r="Q46" s="116">
        <f>RTD("wdf.rtq",,N46,"PctChg")</f>
        <v>0.89</v>
      </c>
      <c r="R46" s="21"/>
      <c r="S46" s="21"/>
    </row>
    <row r="47" spans="1:19">
      <c r="M47" s="5">
        <v>42430</v>
      </c>
      <c r="N47" s="16" t="s">
        <v>1670</v>
      </c>
      <c r="O47" s="16" t="s">
        <v>1671</v>
      </c>
      <c r="P47" s="49">
        <v>0.94799999999999995</v>
      </c>
      <c r="Q47" s="116">
        <f>RTD("wdf.rtq",,N47,"PctChg")</f>
        <v>6.69</v>
      </c>
      <c r="R47" s="21"/>
      <c r="S47" s="21"/>
    </row>
    <row r="48" spans="1:19">
      <c r="M48" s="5">
        <v>42430</v>
      </c>
      <c r="N48" s="16" t="s">
        <v>1672</v>
      </c>
      <c r="O48" s="16" t="s">
        <v>1673</v>
      </c>
      <c r="P48" s="49">
        <v>0.28599999999999998</v>
      </c>
      <c r="Q48" s="116">
        <f>RTD("wdf.rtq",,N48,"PctChg")</f>
        <v>-0.18000000000000002</v>
      </c>
      <c r="R48" s="21"/>
      <c r="S48" s="21"/>
    </row>
    <row r="49" spans="13:19">
      <c r="M49" s="5">
        <v>42430</v>
      </c>
      <c r="N49" s="16" t="s">
        <v>1674</v>
      </c>
      <c r="O49" s="16" t="s">
        <v>1675</v>
      </c>
      <c r="P49" s="49">
        <v>0.47099999999999997</v>
      </c>
      <c r="Q49" s="116">
        <f>RTD("wdf.rtq",,N49,"PctChg")</f>
        <v>-0.91</v>
      </c>
      <c r="R49" s="21"/>
      <c r="S49" s="21"/>
    </row>
    <row r="50" spans="13:19">
      <c r="M50" s="5">
        <v>42430</v>
      </c>
      <c r="N50" s="16" t="s">
        <v>1676</v>
      </c>
      <c r="O50" s="16" t="s">
        <v>1677</v>
      </c>
      <c r="P50" s="49">
        <v>0.64700000000000002</v>
      </c>
      <c r="Q50" s="116">
        <f>RTD("wdf.rtq",,N50,"PctChg")</f>
        <v>1.1300000000000001</v>
      </c>
      <c r="R50" s="21"/>
      <c r="S50" s="21"/>
    </row>
    <row r="51" spans="13:19">
      <c r="M51" s="5">
        <v>42430</v>
      </c>
      <c r="N51" s="16" t="s">
        <v>495</v>
      </c>
      <c r="O51" s="16" t="s">
        <v>496</v>
      </c>
      <c r="P51" s="49">
        <v>0.84699999999999998</v>
      </c>
      <c r="Q51" s="116">
        <f>RTD("wdf.rtq",,N51,"PctChg")</f>
        <v>-0.89</v>
      </c>
      <c r="R51" s="21"/>
      <c r="S51" s="21"/>
    </row>
    <row r="52" spans="13:19">
      <c r="M52" s="5">
        <v>42430</v>
      </c>
      <c r="N52" s="16" t="s">
        <v>1038</v>
      </c>
      <c r="O52" s="16" t="s">
        <v>1039</v>
      </c>
      <c r="P52" s="49">
        <v>0.90600000000000003</v>
      </c>
      <c r="Q52" s="116">
        <f>RTD("wdf.rtq",,N52,"PctChg")</f>
        <v>0</v>
      </c>
      <c r="R52" s="21"/>
      <c r="S52" s="21"/>
    </row>
    <row r="53" spans="13:19">
      <c r="M53" s="5">
        <v>42430</v>
      </c>
      <c r="N53" s="16" t="s">
        <v>1678</v>
      </c>
      <c r="O53" s="16" t="s">
        <v>1679</v>
      </c>
      <c r="P53" s="49">
        <v>0.70799999999999996</v>
      </c>
      <c r="Q53" s="116">
        <f>RTD("wdf.rtq",,N53,"PctChg")</f>
        <v>-1.07</v>
      </c>
      <c r="R53" s="21"/>
      <c r="S53" s="21"/>
    </row>
    <row r="54" spans="13:19">
      <c r="M54" s="5">
        <v>42430</v>
      </c>
      <c r="N54" s="16" t="s">
        <v>1124</v>
      </c>
      <c r="O54" s="16" t="s">
        <v>1125</v>
      </c>
      <c r="P54" s="49">
        <v>0.67500000000000004</v>
      </c>
      <c r="Q54" s="116">
        <f>RTD("wdf.rtq",,N54,"PctChg")</f>
        <v>0.16</v>
      </c>
      <c r="R54" s="21"/>
      <c r="S54" s="21"/>
    </row>
    <row r="55" spans="13:19">
      <c r="M55" s="5">
        <v>42430</v>
      </c>
      <c r="N55" s="16" t="s">
        <v>1680</v>
      </c>
      <c r="O55" s="16" t="s">
        <v>1681</v>
      </c>
      <c r="P55" s="49">
        <v>0.66300000000000003</v>
      </c>
      <c r="Q55" s="116">
        <f>RTD("wdf.rtq",,N55,"PctChg")</f>
        <v>4.1300000000000008</v>
      </c>
      <c r="R55" s="21"/>
      <c r="S55" s="21"/>
    </row>
    <row r="56" spans="13:19">
      <c r="M56" s="5">
        <v>42430</v>
      </c>
      <c r="N56" s="16" t="s">
        <v>1682</v>
      </c>
      <c r="O56" s="16" t="s">
        <v>1683</v>
      </c>
      <c r="P56" s="49">
        <v>0.66700000000000004</v>
      </c>
      <c r="Q56" s="116">
        <f>RTD("wdf.rtq",,N56,"PctChg")</f>
        <v>0.69000000000000006</v>
      </c>
      <c r="R56" s="21"/>
      <c r="S56" s="21"/>
    </row>
    <row r="57" spans="13:19">
      <c r="M57" s="5">
        <v>42430</v>
      </c>
      <c r="N57" s="16" t="s">
        <v>1461</v>
      </c>
      <c r="O57" s="16" t="s">
        <v>1462</v>
      </c>
      <c r="P57" s="49">
        <v>2.3410000000000002</v>
      </c>
      <c r="Q57" s="116">
        <f>RTD("wdf.rtq",,N57,"PctChg")</f>
        <v>-1.34</v>
      </c>
      <c r="R57" s="21"/>
      <c r="S57" s="21"/>
    </row>
    <row r="58" spans="13:19">
      <c r="M58" s="5">
        <v>42430</v>
      </c>
      <c r="N58" s="16" t="s">
        <v>1684</v>
      </c>
      <c r="O58" s="16" t="s">
        <v>1685</v>
      </c>
      <c r="P58" s="49">
        <v>0.747</v>
      </c>
      <c r="Q58" s="116">
        <f>RTD("wdf.rtq",,N58,"PctChg")</f>
        <v>-1.1100000000000001</v>
      </c>
      <c r="R58" s="21"/>
      <c r="S58" s="21"/>
    </row>
    <row r="59" spans="13:19">
      <c r="M59" s="5">
        <v>42430</v>
      </c>
      <c r="N59" s="16" t="s">
        <v>1463</v>
      </c>
      <c r="O59" s="16" t="s">
        <v>1464</v>
      </c>
      <c r="P59" s="49">
        <v>2.2650000000000001</v>
      </c>
      <c r="Q59" s="116">
        <f>RTD("wdf.rtq",,N59,"PctChg")</f>
        <v>0.26</v>
      </c>
      <c r="R59" s="21"/>
      <c r="S59" s="21"/>
    </row>
    <row r="60" spans="13:19">
      <c r="M60" s="5">
        <v>42430</v>
      </c>
      <c r="N60" s="16" t="s">
        <v>1686</v>
      </c>
      <c r="O60" s="16" t="s">
        <v>1687</v>
      </c>
      <c r="P60" s="49">
        <v>0.57099999999999995</v>
      </c>
      <c r="Q60" s="116">
        <f>RTD("wdf.rtq",,N60,"PctChg")</f>
        <v>3.09</v>
      </c>
      <c r="R60" s="21"/>
      <c r="S60" s="21"/>
    </row>
    <row r="61" spans="13:19">
      <c r="M61" s="5">
        <v>42430</v>
      </c>
      <c r="N61" s="16" t="s">
        <v>1688</v>
      </c>
      <c r="O61" s="16" t="s">
        <v>1689</v>
      </c>
      <c r="P61" s="49">
        <v>0.57499999999999996</v>
      </c>
      <c r="Q61" s="116">
        <f>RTD("wdf.rtq",,N61,"PctChg")</f>
        <v>5.0599999999999996</v>
      </c>
      <c r="R61" s="21"/>
      <c r="S61" s="21"/>
    </row>
    <row r="62" spans="13:19">
      <c r="M62" s="5">
        <v>42430</v>
      </c>
      <c r="N62" s="16" t="s">
        <v>1690</v>
      </c>
      <c r="O62" s="16" t="s">
        <v>1691</v>
      </c>
      <c r="P62" s="49">
        <v>0.54900000000000004</v>
      </c>
      <c r="Q62" s="116">
        <f>RTD("wdf.rtq",,N62,"PctChg")</f>
        <v>-0.13</v>
      </c>
      <c r="R62" s="21"/>
      <c r="S62" s="21"/>
    </row>
    <row r="63" spans="13:19">
      <c r="M63" s="5">
        <v>42430</v>
      </c>
      <c r="N63" s="16" t="s">
        <v>501</v>
      </c>
      <c r="O63" s="16" t="s">
        <v>502</v>
      </c>
      <c r="P63" s="49">
        <v>0.65200000000000002</v>
      </c>
      <c r="Q63" s="116">
        <f>RTD("wdf.rtq",,N63,"PctChg")</f>
        <v>2.34</v>
      </c>
      <c r="R63" s="21"/>
      <c r="S63" s="21"/>
    </row>
    <row r="64" spans="13:19">
      <c r="M64" s="5">
        <v>42430</v>
      </c>
      <c r="N64" s="16" t="s">
        <v>1692</v>
      </c>
      <c r="O64" s="16" t="s">
        <v>1693</v>
      </c>
      <c r="P64" s="49">
        <v>0.65300000000000002</v>
      </c>
      <c r="Q64" s="116">
        <f>RTD("wdf.rtq",,N64,"PctChg")</f>
        <v>5.12</v>
      </c>
      <c r="R64" s="21"/>
      <c r="S64" s="21"/>
    </row>
    <row r="65" spans="13:19">
      <c r="M65" s="5">
        <v>42430</v>
      </c>
      <c r="N65" s="16" t="s">
        <v>1694</v>
      </c>
      <c r="O65" s="16" t="s">
        <v>1695</v>
      </c>
      <c r="P65" s="49">
        <v>0.13</v>
      </c>
      <c r="Q65" s="116">
        <f>RTD("wdf.rtq",,N65,"PctChg")</f>
        <v>10</v>
      </c>
      <c r="R65" s="21"/>
      <c r="S65" s="21"/>
    </row>
    <row r="66" spans="13:19">
      <c r="M66" s="5">
        <v>42430</v>
      </c>
      <c r="N66" s="16" t="s">
        <v>1696</v>
      </c>
      <c r="O66" s="16" t="s">
        <v>1697</v>
      </c>
      <c r="P66" s="49">
        <v>0.20499999999999999</v>
      </c>
      <c r="Q66" s="116">
        <f>RTD("wdf.rtq",,N66,"PctChg")</f>
        <v>0</v>
      </c>
      <c r="R66" s="21"/>
      <c r="S66" s="21"/>
    </row>
    <row r="67" spans="13:19">
      <c r="M67" s="5">
        <v>42430</v>
      </c>
      <c r="N67" s="16" t="s">
        <v>1060</v>
      </c>
      <c r="O67" s="16" t="s">
        <v>1061</v>
      </c>
      <c r="P67" s="49">
        <v>0.66900000000000004</v>
      </c>
      <c r="Q67" s="116">
        <f>RTD("wdf.rtq",,N67,"PctChg")</f>
        <v>-0.91</v>
      </c>
      <c r="R67" s="21"/>
      <c r="S67" s="21"/>
    </row>
    <row r="68" spans="13:19">
      <c r="M68" s="5">
        <v>42430</v>
      </c>
      <c r="N68" s="16" t="s">
        <v>1698</v>
      </c>
      <c r="O68" s="16" t="s">
        <v>1699</v>
      </c>
      <c r="P68" s="49">
        <v>0.77400000000000002</v>
      </c>
      <c r="Q68" s="116">
        <f>RTD("wdf.rtq",,N68,"PctChg")</f>
        <v>-0.61</v>
      </c>
      <c r="R68" s="21"/>
      <c r="S68" s="21"/>
    </row>
    <row r="69" spans="13:19">
      <c r="M69" s="5">
        <v>42430</v>
      </c>
      <c r="N69" s="16" t="s">
        <v>1700</v>
      </c>
      <c r="O69" s="16" t="s">
        <v>1701</v>
      </c>
      <c r="P69" s="49">
        <v>0.76100000000000001</v>
      </c>
      <c r="Q69" s="116">
        <f>RTD("wdf.rtq",,N69,"PctChg")</f>
        <v>1.36</v>
      </c>
      <c r="R69" s="21"/>
      <c r="S69" s="21"/>
    </row>
    <row r="70" spans="13:19">
      <c r="M70" s="5">
        <v>42430</v>
      </c>
      <c r="N70" s="16" t="s">
        <v>1307</v>
      </c>
      <c r="O70" s="16" t="s">
        <v>1308</v>
      </c>
      <c r="P70" s="49">
        <v>1.304</v>
      </c>
      <c r="Q70" s="116">
        <f>RTD("wdf.rtq",,N70,"PctChg")</f>
        <v>0.11</v>
      </c>
      <c r="R70" s="21"/>
      <c r="S70" s="21"/>
    </row>
    <row r="71" spans="13:19">
      <c r="M71" s="5">
        <v>42430</v>
      </c>
      <c r="N71" s="16" t="s">
        <v>1702</v>
      </c>
      <c r="O71" s="16" t="s">
        <v>1703</v>
      </c>
      <c r="P71" s="49">
        <v>1.0249999999999999</v>
      </c>
      <c r="Q71" s="116">
        <f>RTD("wdf.rtq",,N71,"PctChg")</f>
        <v>-0.37</v>
      </c>
      <c r="R71" s="21"/>
      <c r="S71" s="21"/>
    </row>
    <row r="72" spans="13:19">
      <c r="M72" s="5">
        <v>42430</v>
      </c>
      <c r="N72" s="16" t="s">
        <v>1313</v>
      </c>
      <c r="O72" s="16" t="s">
        <v>1314</v>
      </c>
      <c r="P72" s="49">
        <v>1.6719999999999999</v>
      </c>
      <c r="Q72" s="116">
        <f>RTD("wdf.rtq",,N72,"PctChg")</f>
        <v>-0.34</v>
      </c>
      <c r="R72" s="21"/>
      <c r="S72" s="21"/>
    </row>
    <row r="73" spans="13:19">
      <c r="M73" s="5">
        <v>42430</v>
      </c>
      <c r="N73" s="16" t="s">
        <v>1704</v>
      </c>
      <c r="O73" s="16" t="s">
        <v>1705</v>
      </c>
      <c r="P73" s="49">
        <v>1.073</v>
      </c>
      <c r="Q73" s="116">
        <f>RTD("wdf.rtq",,N73,"PctChg")</f>
        <v>2.08</v>
      </c>
      <c r="R73" s="21"/>
      <c r="S73" s="21"/>
    </row>
    <row r="74" spans="13:19">
      <c r="M74" s="5">
        <v>42430</v>
      </c>
      <c r="N74" s="16" t="s">
        <v>1706</v>
      </c>
      <c r="O74" s="16" t="s">
        <v>1707</v>
      </c>
      <c r="P74" s="49">
        <v>0.52</v>
      </c>
      <c r="Q74" s="116">
        <f>RTD("wdf.rtq",,N74,"PctChg")</f>
        <v>-0.76</v>
      </c>
      <c r="R74" s="21"/>
      <c r="S74" s="21"/>
    </row>
    <row r="75" spans="13:19">
      <c r="M75" s="5">
        <v>42430</v>
      </c>
      <c r="N75" s="16" t="s">
        <v>1708</v>
      </c>
      <c r="O75" s="16" t="s">
        <v>1709</v>
      </c>
      <c r="P75" s="49">
        <v>0.58099999999999996</v>
      </c>
      <c r="Q75" s="116">
        <f>RTD("wdf.rtq",,N75,"PctChg")</f>
        <v>-0.73</v>
      </c>
      <c r="R75" s="21"/>
      <c r="S75" s="21"/>
    </row>
    <row r="76" spans="13:19">
      <c r="M76" s="5">
        <v>42430</v>
      </c>
      <c r="N76" s="16" t="s">
        <v>1710</v>
      </c>
      <c r="O76" s="16" t="s">
        <v>1711</v>
      </c>
      <c r="P76" s="49">
        <v>1.7430000000000001</v>
      </c>
      <c r="Q76" s="116">
        <f>RTD("wdf.rtq",,N76,"PctChg")</f>
        <v>1.86</v>
      </c>
      <c r="R76" s="21"/>
      <c r="S76" s="21"/>
    </row>
    <row r="77" spans="13:19">
      <c r="M77" s="5">
        <v>42430</v>
      </c>
      <c r="N77" s="16" t="s">
        <v>1712</v>
      </c>
      <c r="O77" s="16" t="s">
        <v>1713</v>
      </c>
      <c r="P77" s="49">
        <v>0.44500000000000001</v>
      </c>
      <c r="Q77" s="116">
        <f>RTD("wdf.rtq",,N77,"PctChg")</f>
        <v>6.9999999999999993E-2</v>
      </c>
      <c r="R77" s="21"/>
      <c r="S77" s="21"/>
    </row>
    <row r="78" spans="13:19">
      <c r="M78" s="5">
        <v>42430</v>
      </c>
      <c r="N78" s="16" t="s">
        <v>1714</v>
      </c>
      <c r="O78" s="16" t="s">
        <v>1715</v>
      </c>
      <c r="P78" s="49">
        <v>0.47199999999999998</v>
      </c>
      <c r="Q78" s="116">
        <f>RTD("wdf.rtq",,N78,"PctChg")</f>
        <v>0.2</v>
      </c>
      <c r="R78" s="21"/>
      <c r="S78" s="21"/>
    </row>
    <row r="79" spans="13:19">
      <c r="M79" s="5">
        <v>42430</v>
      </c>
      <c r="N79" s="16" t="s">
        <v>1716</v>
      </c>
      <c r="O79" s="16" t="s">
        <v>1717</v>
      </c>
      <c r="P79" s="49">
        <v>0.628</v>
      </c>
      <c r="Q79" s="116">
        <f>RTD("wdf.rtq",,N79,"PctChg")</f>
        <v>-0.98</v>
      </c>
      <c r="R79" s="21"/>
      <c r="S79" s="21"/>
    </row>
    <row r="80" spans="13:19">
      <c r="M80" s="5">
        <v>42430</v>
      </c>
      <c r="N80" s="16" t="s">
        <v>1072</v>
      </c>
      <c r="O80" s="16" t="s">
        <v>1073</v>
      </c>
      <c r="P80" s="49">
        <v>1.3160000000000001</v>
      </c>
      <c r="Q80" s="116">
        <f>RTD("wdf.rtq",,N80,"PctChg")</f>
        <v>1.28</v>
      </c>
      <c r="R80" s="21"/>
      <c r="S80" s="21"/>
    </row>
    <row r="81" spans="13:19">
      <c r="M81" s="5">
        <v>42430</v>
      </c>
      <c r="N81" s="16" t="s">
        <v>1718</v>
      </c>
      <c r="O81" s="16" t="s">
        <v>2468</v>
      </c>
      <c r="P81" s="49">
        <v>0.43</v>
      </c>
      <c r="Q81" s="116">
        <f>RTD("wdf.rtq",,N81,"PctChg")</f>
        <v>0</v>
      </c>
      <c r="R81" s="21"/>
      <c r="S81" s="21"/>
    </row>
    <row r="82" spans="13:19">
      <c r="M82" s="5">
        <v>42430</v>
      </c>
      <c r="N82" s="16" t="s">
        <v>505</v>
      </c>
      <c r="O82" s="16" t="s">
        <v>506</v>
      </c>
      <c r="P82" s="49">
        <v>1.04</v>
      </c>
      <c r="Q82" s="116">
        <f>RTD("wdf.rtq",,N82,"PctChg")</f>
        <v>-0.08</v>
      </c>
      <c r="R82" s="21"/>
      <c r="S82" s="21"/>
    </row>
    <row r="83" spans="13:19">
      <c r="M83" s="5">
        <v>42430</v>
      </c>
      <c r="N83" s="16" t="s">
        <v>1719</v>
      </c>
      <c r="O83" s="16" t="s">
        <v>1720</v>
      </c>
      <c r="P83" s="49">
        <v>0.82599999999999996</v>
      </c>
      <c r="Q83" s="116">
        <f>RTD("wdf.rtq",,N83,"PctChg")</f>
        <v>-1.29</v>
      </c>
      <c r="R83" s="21"/>
      <c r="S83" s="21"/>
    </row>
    <row r="84" spans="13:19">
      <c r="M84" s="5">
        <v>42430</v>
      </c>
      <c r="N84" s="16" t="s">
        <v>1721</v>
      </c>
      <c r="O84" s="16" t="s">
        <v>1722</v>
      </c>
      <c r="P84" s="49">
        <v>0.38200000000000001</v>
      </c>
      <c r="Q84" s="116">
        <f>RTD("wdf.rtq",,N84,"PctChg")</f>
        <v>0.94000000000000006</v>
      </c>
      <c r="R84" s="21"/>
      <c r="S84" s="21"/>
    </row>
    <row r="85" spans="13:19">
      <c r="M85" s="5">
        <v>42430</v>
      </c>
      <c r="N85" s="16" t="s">
        <v>1723</v>
      </c>
      <c r="O85" s="16" t="s">
        <v>1724</v>
      </c>
      <c r="P85" s="49">
        <v>0.505</v>
      </c>
      <c r="Q85" s="116">
        <f>RTD("wdf.rtq",,N85,"PctChg")</f>
        <v>-1.04</v>
      </c>
      <c r="R85" s="21"/>
      <c r="S85" s="21"/>
    </row>
    <row r="86" spans="13:19">
      <c r="M86" s="5">
        <v>42430</v>
      </c>
      <c r="N86" s="16" t="s">
        <v>1725</v>
      </c>
      <c r="O86" s="16" t="s">
        <v>1726</v>
      </c>
      <c r="P86" s="49">
        <v>0.26800000000000002</v>
      </c>
      <c r="Q86" s="116">
        <f>RTD("wdf.rtq",,N86,"PctChg")</f>
        <v>-0.76</v>
      </c>
      <c r="R86" s="21"/>
      <c r="S86" s="21"/>
    </row>
    <row r="87" spans="13:19">
      <c r="M87" s="5">
        <v>42430</v>
      </c>
      <c r="N87" s="16" t="s">
        <v>1727</v>
      </c>
      <c r="O87" s="16" t="s">
        <v>1728</v>
      </c>
      <c r="P87" s="49">
        <v>0.38800000000000001</v>
      </c>
      <c r="Q87" s="116">
        <f>RTD("wdf.rtq",,N87,"PctChg")</f>
        <v>1.52</v>
      </c>
      <c r="R87" s="21"/>
      <c r="S87" s="21"/>
    </row>
    <row r="88" spans="13:19">
      <c r="M88" s="5">
        <v>42430</v>
      </c>
      <c r="N88" s="16" t="s">
        <v>1729</v>
      </c>
      <c r="O88" s="16" t="s">
        <v>1730</v>
      </c>
      <c r="P88" s="49">
        <v>0.42499999999999999</v>
      </c>
      <c r="Q88" s="116">
        <f>RTD("wdf.rtq",,N88,"PctChg")</f>
        <v>0.65</v>
      </c>
      <c r="R88" s="21"/>
      <c r="S88" s="21"/>
    </row>
    <row r="89" spans="13:19">
      <c r="M89" s="5">
        <v>42430</v>
      </c>
      <c r="N89" s="16" t="s">
        <v>1731</v>
      </c>
      <c r="O89" s="16" t="s">
        <v>1732</v>
      </c>
      <c r="P89" s="49">
        <v>0.74299999999999999</v>
      </c>
      <c r="Q89" s="116">
        <f>RTD("wdf.rtq",,N89,"PctChg")</f>
        <v>-0.12000000000000001</v>
      </c>
      <c r="R89" s="21"/>
      <c r="S89" s="21"/>
    </row>
    <row r="90" spans="13:19">
      <c r="M90" s="5">
        <v>42430</v>
      </c>
      <c r="N90" s="16" t="s">
        <v>1733</v>
      </c>
      <c r="O90" s="16" t="s">
        <v>1734</v>
      </c>
      <c r="P90" s="49">
        <v>0.35199999999999998</v>
      </c>
      <c r="Q90" s="116">
        <f>RTD("wdf.rtq",,N90,"PctChg")</f>
        <v>-1.2400000000000002</v>
      </c>
      <c r="R90" s="21"/>
      <c r="S90" s="21"/>
    </row>
    <row r="91" spans="13:19">
      <c r="M91" s="5">
        <v>42430</v>
      </c>
      <c r="N91" s="16" t="s">
        <v>1735</v>
      </c>
      <c r="O91" s="16" t="s">
        <v>1736</v>
      </c>
      <c r="P91" s="49">
        <v>0.56399999999999995</v>
      </c>
      <c r="Q91" s="116">
        <f>RTD("wdf.rtq",,N91,"PctChg")</f>
        <v>1.37</v>
      </c>
      <c r="R91" s="21"/>
      <c r="S91" s="21"/>
    </row>
    <row r="92" spans="13:19">
      <c r="M92" s="5">
        <v>42430</v>
      </c>
      <c r="N92" s="16" t="s">
        <v>1737</v>
      </c>
      <c r="O92" s="16" t="s">
        <v>1738</v>
      </c>
      <c r="P92" s="49">
        <v>0.26500000000000001</v>
      </c>
      <c r="Q92" s="116">
        <f>RTD("wdf.rtq",,N92,"PctChg")</f>
        <v>2.9000000000000004</v>
      </c>
      <c r="R92" s="21"/>
      <c r="S92" s="21"/>
    </row>
    <row r="93" spans="13:19">
      <c r="M93" s="5">
        <v>42430</v>
      </c>
      <c r="N93" s="16" t="s">
        <v>1739</v>
      </c>
      <c r="O93" s="16" t="s">
        <v>1740</v>
      </c>
      <c r="P93" s="49">
        <v>1.7450000000000001</v>
      </c>
      <c r="Q93" s="116">
        <f>RTD("wdf.rtq",,N93,"PctChg")</f>
        <v>0.73</v>
      </c>
      <c r="R93" s="21"/>
      <c r="S93" s="21"/>
    </row>
    <row r="94" spans="13:19">
      <c r="M94" s="5">
        <v>42430</v>
      </c>
      <c r="N94" s="16" t="s">
        <v>1741</v>
      </c>
      <c r="O94" s="16" t="s">
        <v>1742</v>
      </c>
      <c r="P94" s="49">
        <v>1.1040000000000001</v>
      </c>
      <c r="Q94" s="116">
        <f>RTD("wdf.rtq",,N94,"PctChg")</f>
        <v>-0.54</v>
      </c>
      <c r="R94" s="21"/>
      <c r="S94" s="21"/>
    </row>
    <row r="95" spans="13:19">
      <c r="M95" s="5">
        <v>42430</v>
      </c>
      <c r="N95" s="16" t="s">
        <v>1743</v>
      </c>
      <c r="O95" s="16" t="s">
        <v>1744</v>
      </c>
      <c r="P95" s="49">
        <v>0.89500000000000002</v>
      </c>
      <c r="Q95" s="116">
        <f>RTD("wdf.rtq",,N95,"PctChg")</f>
        <v>1.34</v>
      </c>
      <c r="R95" s="21"/>
      <c r="S95" s="21"/>
    </row>
    <row r="96" spans="13:19">
      <c r="M96" s="5">
        <v>42430</v>
      </c>
      <c r="N96" s="16" t="s">
        <v>1745</v>
      </c>
      <c r="O96" s="16" t="s">
        <v>1746</v>
      </c>
      <c r="P96" s="49">
        <v>0.73199999999999998</v>
      </c>
      <c r="Q96" s="116">
        <f>RTD("wdf.rtq",,N96,"PctChg")</f>
        <v>-0.43</v>
      </c>
      <c r="R96" s="21"/>
      <c r="S96" s="21"/>
    </row>
    <row r="97" spans="13:19">
      <c r="M97" s="5">
        <v>42430</v>
      </c>
      <c r="N97" s="16" t="s">
        <v>1747</v>
      </c>
      <c r="O97" s="16" t="s">
        <v>1748</v>
      </c>
      <c r="P97" s="49">
        <v>1.0469999999999999</v>
      </c>
      <c r="Q97" s="116">
        <f>RTD("wdf.rtq",,N97,"PctChg")</f>
        <v>0</v>
      </c>
      <c r="R97" s="21"/>
      <c r="S97" s="21"/>
    </row>
    <row r="98" spans="13:19">
      <c r="M98" s="5">
        <v>42430</v>
      </c>
      <c r="N98" s="16" t="s">
        <v>1749</v>
      </c>
      <c r="O98" s="16" t="s">
        <v>1750</v>
      </c>
      <c r="P98" s="49">
        <v>0.72399999999999998</v>
      </c>
      <c r="Q98" s="116">
        <f>RTD("wdf.rtq",,N98,"PctChg")</f>
        <v>-1.3900000000000001</v>
      </c>
      <c r="R98" s="21"/>
      <c r="S98" s="21"/>
    </row>
    <row r="99" spans="13:19">
      <c r="M99" s="5">
        <v>42430</v>
      </c>
      <c r="N99" s="16" t="s">
        <v>1751</v>
      </c>
      <c r="O99" s="16" t="s">
        <v>1752</v>
      </c>
      <c r="P99" s="49">
        <v>0.95599999999999996</v>
      </c>
      <c r="Q99" s="116">
        <f>RTD("wdf.rtq",,N99,"PctChg")</f>
        <v>1.66</v>
      </c>
      <c r="R99" s="21"/>
      <c r="S99" s="21"/>
    </row>
    <row r="100" spans="13:19">
      <c r="M100" s="5">
        <v>42430</v>
      </c>
      <c r="N100" s="16" t="s">
        <v>1753</v>
      </c>
      <c r="O100" s="16" t="s">
        <v>1754</v>
      </c>
      <c r="P100" s="49">
        <v>0.63300000000000001</v>
      </c>
      <c r="Q100" s="116">
        <f>RTD("wdf.rtq",,N100,"PctChg")</f>
        <v>-0.84000000000000008</v>
      </c>
      <c r="R100" s="21"/>
      <c r="S100" s="21"/>
    </row>
    <row r="101" spans="13:19">
      <c r="M101" s="5">
        <v>42430</v>
      </c>
      <c r="N101" s="16" t="s">
        <v>1094</v>
      </c>
      <c r="O101" s="16" t="s">
        <v>1095</v>
      </c>
      <c r="P101" s="49">
        <v>0.58699999999999997</v>
      </c>
      <c r="Q101" s="116">
        <f>RTD("wdf.rtq",,N101,"PctChg")</f>
        <v>-0.45999999999999996</v>
      </c>
      <c r="R101" s="21"/>
      <c r="S101" s="21"/>
    </row>
    <row r="102" spans="13:19">
      <c r="M102" s="5">
        <v>42430</v>
      </c>
      <c r="N102" s="16" t="s">
        <v>1755</v>
      </c>
      <c r="O102" s="16" t="s">
        <v>1756</v>
      </c>
      <c r="P102" s="49">
        <v>2.617</v>
      </c>
      <c r="Q102" s="116">
        <f>RTD("wdf.rtq",,N102,"PctChg")</f>
        <v>-6.0000000000000005E-2</v>
      </c>
      <c r="R102" s="21"/>
      <c r="S102" s="21"/>
    </row>
    <row r="103" spans="13:19">
      <c r="M103" s="5">
        <v>42430</v>
      </c>
      <c r="N103" s="16" t="s">
        <v>1757</v>
      </c>
      <c r="O103" s="16" t="s">
        <v>1758</v>
      </c>
      <c r="P103" s="49">
        <v>0.88600000000000001</v>
      </c>
      <c r="Q103" s="116">
        <f>RTD("wdf.rtq",,N103,"PctChg")</f>
        <v>-1.78</v>
      </c>
      <c r="R103" s="21"/>
      <c r="S103" s="21"/>
    </row>
    <row r="104" spans="13:19">
      <c r="M104" s="5">
        <v>42430</v>
      </c>
      <c r="N104" s="16" t="s">
        <v>1759</v>
      </c>
      <c r="O104" s="16" t="s">
        <v>1760</v>
      </c>
      <c r="P104" s="49">
        <v>1.492</v>
      </c>
      <c r="Q104" s="116">
        <f>RTD("wdf.rtq",,N104,"PctChg")</f>
        <v>-0.24000000000000002</v>
      </c>
      <c r="R104" s="21"/>
      <c r="S104" s="21"/>
    </row>
    <row r="105" spans="13:19">
      <c r="M105" s="5">
        <v>42430</v>
      </c>
      <c r="N105" s="16" t="s">
        <v>516</v>
      </c>
      <c r="O105" s="16" t="s">
        <v>517</v>
      </c>
      <c r="P105" s="49">
        <v>0.76500000000000001</v>
      </c>
      <c r="Q105" s="116">
        <f>RTD("wdf.rtq",,N105,"PctChg")</f>
        <v>3.2199999999999998</v>
      </c>
      <c r="R105" s="21"/>
      <c r="S105" s="21"/>
    </row>
    <row r="106" spans="13:19">
      <c r="M106" s="5">
        <v>42430</v>
      </c>
      <c r="N106" s="16" t="s">
        <v>1761</v>
      </c>
      <c r="O106" s="16" t="s">
        <v>1762</v>
      </c>
      <c r="P106" s="49">
        <v>3.77</v>
      </c>
      <c r="Q106" s="116">
        <f>RTD("wdf.rtq",,N106,"PctChg")</f>
        <v>0</v>
      </c>
      <c r="R106" s="21"/>
      <c r="S106" s="21"/>
    </row>
    <row r="107" spans="13:19">
      <c r="M107" s="5">
        <v>42430</v>
      </c>
      <c r="N107" s="16" t="s">
        <v>1763</v>
      </c>
      <c r="O107" s="16" t="s">
        <v>1764</v>
      </c>
      <c r="P107" s="49">
        <v>0.63800000000000001</v>
      </c>
      <c r="Q107" s="116">
        <f>RTD("wdf.rtq",,N107,"PctChg")</f>
        <v>-0.35000000000000003</v>
      </c>
      <c r="R107" s="21"/>
      <c r="S107" s="21"/>
    </row>
    <row r="108" spans="13:19">
      <c r="M108" s="5">
        <v>42430</v>
      </c>
      <c r="N108" s="16" t="s">
        <v>1765</v>
      </c>
      <c r="O108" s="16" t="s">
        <v>1766</v>
      </c>
      <c r="P108" s="49">
        <v>0.49</v>
      </c>
      <c r="Q108" s="116">
        <f>RTD("wdf.rtq",,N108,"PctChg")</f>
        <v>1.1199999999999999</v>
      </c>
      <c r="R108" s="21"/>
      <c r="S108" s="21"/>
    </row>
    <row r="109" spans="13:19">
      <c r="M109" s="5">
        <v>42430</v>
      </c>
      <c r="N109" s="16" t="s">
        <v>1767</v>
      </c>
      <c r="O109" s="16" t="s">
        <v>1768</v>
      </c>
      <c r="P109" s="49">
        <v>0.45600000000000002</v>
      </c>
      <c r="Q109" s="116">
        <f>RTD("wdf.rtq",,N109,"PctChg")</f>
        <v>-1.25</v>
      </c>
      <c r="R109" s="21"/>
      <c r="S109" s="21"/>
    </row>
    <row r="110" spans="13:19">
      <c r="M110" s="5">
        <v>42430</v>
      </c>
      <c r="N110" s="16" t="s">
        <v>1769</v>
      </c>
      <c r="O110" s="16" t="s">
        <v>1770</v>
      </c>
      <c r="P110" s="49">
        <v>0.47</v>
      </c>
      <c r="Q110" s="116">
        <f>RTD("wdf.rtq",,N110,"PctChg")</f>
        <v>-0.82000000000000006</v>
      </c>
      <c r="R110" s="21"/>
      <c r="S110" s="21"/>
    </row>
    <row r="111" spans="13:19">
      <c r="M111" s="5">
        <v>42430</v>
      </c>
      <c r="N111" s="16" t="s">
        <v>1771</v>
      </c>
      <c r="O111" s="16" t="s">
        <v>1772</v>
      </c>
      <c r="P111" s="49">
        <v>0.48</v>
      </c>
      <c r="Q111" s="116">
        <f>RTD("wdf.rtq",,N111,"PctChg")</f>
        <v>0.43</v>
      </c>
      <c r="R111" s="21"/>
      <c r="S111" s="21"/>
    </row>
    <row r="112" spans="13:19">
      <c r="M112" s="5">
        <v>42430</v>
      </c>
      <c r="N112" s="16" t="s">
        <v>1773</v>
      </c>
      <c r="O112" s="16" t="s">
        <v>1774</v>
      </c>
      <c r="P112" s="49">
        <v>0.39500000000000002</v>
      </c>
      <c r="Q112" s="116">
        <f>RTD("wdf.rtq",,N112,"PctChg")</f>
        <v>0.3</v>
      </c>
      <c r="R112" s="21"/>
      <c r="S112" s="21"/>
    </row>
    <row r="113" spans="13:17">
      <c r="M113" s="5">
        <v>42430</v>
      </c>
      <c r="N113" s="16" t="s">
        <v>1775</v>
      </c>
      <c r="O113" s="16" t="s">
        <v>1776</v>
      </c>
      <c r="P113" s="49">
        <v>0.35899999999999999</v>
      </c>
      <c r="Q113" s="116">
        <f>RTD("wdf.rtq",,N113,"PctChg")</f>
        <v>3.18</v>
      </c>
    </row>
    <row r="114" spans="13:17">
      <c r="M114" s="5"/>
      <c r="N114" s="16"/>
      <c r="O114" s="16"/>
      <c r="P114" s="49"/>
    </row>
    <row r="115" spans="13:17">
      <c r="M115" s="5"/>
      <c r="N115" s="16"/>
      <c r="O115" s="16"/>
      <c r="P115" s="49"/>
    </row>
    <row r="116" spans="13:17">
      <c r="M116" s="5"/>
      <c r="N116" s="16"/>
      <c r="O116" s="16"/>
      <c r="P116" s="49"/>
    </row>
    <row r="117" spans="13:17">
      <c r="M117" s="5"/>
      <c r="N117" s="16"/>
      <c r="O117" s="16"/>
      <c r="P117" s="49"/>
    </row>
    <row r="118" spans="13:17">
      <c r="M118" s="5"/>
      <c r="N118" s="16"/>
      <c r="O118" s="16"/>
      <c r="P118" s="49"/>
    </row>
    <row r="119" spans="13:17">
      <c r="M119" s="5"/>
      <c r="N119" s="16"/>
      <c r="O119" s="16"/>
      <c r="P119" s="49"/>
    </row>
    <row r="120" spans="13:17">
      <c r="M120" s="5"/>
      <c r="N120" s="16"/>
      <c r="O120" s="16"/>
      <c r="P120" s="49"/>
    </row>
    <row r="121" spans="13:17">
      <c r="M121" s="5"/>
      <c r="N121" s="16"/>
      <c r="O121" s="16"/>
      <c r="P121" s="49"/>
    </row>
    <row r="122" spans="13:17">
      <c r="M122" s="5"/>
      <c r="N122" s="16"/>
      <c r="O122" s="16"/>
      <c r="P122" s="49"/>
    </row>
    <row r="123" spans="13:17">
      <c r="M123" s="5"/>
      <c r="N123" s="16"/>
      <c r="O123" s="16"/>
      <c r="P123" s="49"/>
    </row>
    <row r="124" spans="13:17">
      <c r="M124" s="5"/>
      <c r="N124" s="16"/>
      <c r="O124" s="16"/>
      <c r="P124" s="49"/>
    </row>
    <row r="125" spans="13:17">
      <c r="M125" s="5"/>
      <c r="N125" s="16"/>
      <c r="O125" s="16"/>
      <c r="P125" s="49"/>
    </row>
    <row r="126" spans="13:17">
      <c r="M126" s="5"/>
      <c r="N126" s="16"/>
      <c r="O126" s="16"/>
      <c r="P126" s="49"/>
    </row>
    <row r="127" spans="13:17">
      <c r="M127" s="5"/>
      <c r="N127" s="16"/>
      <c r="O127" s="16"/>
      <c r="P127" s="49"/>
    </row>
    <row r="128" spans="13:17">
      <c r="M128" s="5"/>
      <c r="N128" s="16"/>
      <c r="O128" s="16"/>
      <c r="P128" s="49"/>
    </row>
    <row r="129" spans="13:16">
      <c r="M129" s="5"/>
      <c r="N129" s="16"/>
      <c r="O129" s="16"/>
      <c r="P129" s="49"/>
    </row>
    <row r="130" spans="13:16">
      <c r="M130" s="5"/>
      <c r="N130" s="16"/>
      <c r="O130" s="16"/>
      <c r="P130" s="49"/>
    </row>
    <row r="131" spans="13:16">
      <c r="M131" s="5"/>
      <c r="N131" s="16"/>
      <c r="O131" s="16"/>
      <c r="P131" s="49"/>
    </row>
    <row r="132" spans="13:16">
      <c r="M132" s="5"/>
      <c r="N132" s="16"/>
      <c r="O132" s="16"/>
      <c r="P132" s="49"/>
    </row>
    <row r="133" spans="13:16">
      <c r="M133" s="5"/>
      <c r="N133" s="16"/>
      <c r="O133" s="16"/>
      <c r="P133" s="49"/>
    </row>
    <row r="134" spans="13:16">
      <c r="M134" s="5"/>
      <c r="N134" s="16"/>
      <c r="O134" s="16"/>
      <c r="P134" s="49"/>
    </row>
    <row r="135" spans="13:16">
      <c r="M135" s="5"/>
      <c r="N135" s="16"/>
      <c r="O135" s="16"/>
      <c r="P135" s="49"/>
    </row>
    <row r="136" spans="13:16">
      <c r="M136" s="5"/>
      <c r="N136" s="16"/>
      <c r="O136" s="16"/>
      <c r="P136" s="49"/>
    </row>
    <row r="137" spans="13:16">
      <c r="M137" s="5"/>
      <c r="N137" s="16"/>
      <c r="O137" s="16"/>
      <c r="P137" s="49"/>
    </row>
    <row r="138" spans="13:16">
      <c r="M138" s="5"/>
      <c r="N138" s="16"/>
      <c r="O138" s="16"/>
      <c r="P138" s="49"/>
    </row>
    <row r="139" spans="13:16">
      <c r="M139" s="5"/>
      <c r="N139" s="16"/>
      <c r="O139" s="16"/>
      <c r="P139" s="49"/>
    </row>
    <row r="140" spans="13:16">
      <c r="M140" s="5"/>
      <c r="N140" s="16"/>
      <c r="O140" s="16"/>
      <c r="P140" s="49"/>
    </row>
    <row r="141" spans="13:16">
      <c r="M141" s="5"/>
      <c r="N141" s="16"/>
      <c r="O141" s="16"/>
      <c r="P141" s="49"/>
    </row>
    <row r="142" spans="13:16">
      <c r="M142" s="5"/>
      <c r="N142" s="16"/>
      <c r="O142" s="16"/>
      <c r="P142" s="49"/>
    </row>
    <row r="143" spans="13:16">
      <c r="M143" s="5"/>
      <c r="N143" s="16"/>
      <c r="O143" s="16"/>
      <c r="P143" s="49"/>
    </row>
    <row r="144" spans="13:16">
      <c r="M144" s="5"/>
      <c r="N144" s="16"/>
      <c r="O144" s="16"/>
      <c r="P144" s="49"/>
    </row>
    <row r="145" spans="13:16">
      <c r="M145" s="5"/>
      <c r="N145" s="16"/>
      <c r="O145" s="16"/>
      <c r="P145" s="49"/>
    </row>
    <row r="146" spans="13:16">
      <c r="M146" s="5"/>
      <c r="N146" s="16"/>
      <c r="O146" s="16"/>
      <c r="P146" s="49"/>
    </row>
    <row r="147" spans="13:16">
      <c r="M147" s="5"/>
      <c r="N147" s="16"/>
      <c r="O147" s="16"/>
      <c r="P147" s="49"/>
    </row>
    <row r="148" spans="13:16">
      <c r="M148" s="5"/>
      <c r="N148" s="16"/>
      <c r="O148" s="16"/>
      <c r="P148" s="49"/>
    </row>
    <row r="149" spans="13:16">
      <c r="M149" s="5"/>
      <c r="N149" s="16"/>
      <c r="O149" s="16"/>
      <c r="P149" s="49"/>
    </row>
    <row r="150" spans="13:16">
      <c r="M150" s="5"/>
      <c r="N150" s="16"/>
      <c r="O150" s="16"/>
      <c r="P150" s="49"/>
    </row>
    <row r="151" spans="13:16">
      <c r="M151" s="5"/>
      <c r="N151" s="16"/>
      <c r="O151" s="16"/>
      <c r="P151" s="49"/>
    </row>
    <row r="152" spans="13:16">
      <c r="M152" s="5"/>
      <c r="N152" s="16"/>
      <c r="O152" s="16"/>
      <c r="P152" s="49"/>
    </row>
    <row r="153" spans="13:16">
      <c r="M153" s="5"/>
      <c r="N153" s="16"/>
      <c r="O153" s="16"/>
      <c r="P153" s="49"/>
    </row>
    <row r="154" spans="13:16">
      <c r="M154" s="5"/>
      <c r="N154" s="16"/>
      <c r="O154" s="16"/>
      <c r="P154" s="49"/>
    </row>
    <row r="155" spans="13:16">
      <c r="M155" s="5"/>
      <c r="N155" s="16"/>
      <c r="O155" s="16"/>
      <c r="P155" s="49"/>
    </row>
    <row r="156" spans="13:16">
      <c r="M156" s="5"/>
      <c r="N156" s="16"/>
      <c r="O156" s="16"/>
      <c r="P156" s="49"/>
    </row>
    <row r="157" spans="13:16">
      <c r="M157" s="5"/>
      <c r="N157" s="16"/>
      <c r="O157" s="16"/>
      <c r="P157" s="49"/>
    </row>
    <row r="158" spans="13:16">
      <c r="M158" s="5"/>
      <c r="N158" s="16"/>
      <c r="O158" s="16"/>
      <c r="P158" s="49"/>
    </row>
    <row r="159" spans="13:16">
      <c r="M159" s="5"/>
      <c r="N159" s="16"/>
      <c r="O159" s="16"/>
      <c r="P159" s="49"/>
    </row>
    <row r="160" spans="13:16">
      <c r="M160" s="5"/>
      <c r="N160" s="16"/>
      <c r="O160" s="16"/>
      <c r="P160" s="49"/>
    </row>
    <row r="161" spans="13:16">
      <c r="M161" s="5"/>
      <c r="N161" s="16"/>
      <c r="O161" s="16"/>
      <c r="P161" s="49"/>
    </row>
    <row r="162" spans="13:16">
      <c r="M162" s="5"/>
      <c r="N162" s="16"/>
      <c r="O162" s="16"/>
      <c r="P162" s="49"/>
    </row>
    <row r="163" spans="13:16">
      <c r="M163" s="5"/>
      <c r="N163" s="16"/>
      <c r="O163" s="16"/>
      <c r="P163" s="49"/>
    </row>
    <row r="164" spans="13:16">
      <c r="M164" s="5"/>
      <c r="N164" s="16"/>
      <c r="O164" s="16"/>
      <c r="P164" s="49"/>
    </row>
    <row r="165" spans="13:16">
      <c r="M165" s="5"/>
      <c r="N165" s="16"/>
      <c r="O165" s="16"/>
      <c r="P165" s="49"/>
    </row>
    <row r="166" spans="13:16">
      <c r="M166" s="5"/>
      <c r="N166" s="16"/>
      <c r="O166" s="16"/>
      <c r="P166" s="49"/>
    </row>
    <row r="167" spans="13:16">
      <c r="M167" s="5"/>
      <c r="N167" s="16"/>
      <c r="O167" s="16"/>
      <c r="P167" s="49"/>
    </row>
    <row r="168" spans="13:16">
      <c r="M168" s="5"/>
      <c r="N168" s="16"/>
      <c r="O168" s="16"/>
      <c r="P168" s="49"/>
    </row>
    <row r="169" spans="13:16">
      <c r="M169" s="5"/>
      <c r="N169" s="16"/>
      <c r="O169" s="16"/>
      <c r="P169" s="49"/>
    </row>
    <row r="170" spans="13:16">
      <c r="M170" s="5"/>
      <c r="N170" s="16"/>
      <c r="O170" s="16"/>
      <c r="P170" s="49"/>
    </row>
    <row r="171" spans="13:16">
      <c r="M171" s="5"/>
      <c r="N171" s="16"/>
      <c r="O171" s="16"/>
      <c r="P171" s="49"/>
    </row>
    <row r="172" spans="13:16">
      <c r="M172" s="5"/>
      <c r="N172" s="16"/>
      <c r="O172" s="16"/>
      <c r="P172" s="49"/>
    </row>
    <row r="173" spans="13:16">
      <c r="M173" s="5"/>
      <c r="N173" s="16"/>
      <c r="O173" s="16"/>
      <c r="P173" s="49"/>
    </row>
    <row r="174" spans="13:16">
      <c r="M174" s="5"/>
      <c r="N174" s="16"/>
      <c r="O174" s="16"/>
      <c r="P174" s="49"/>
    </row>
    <row r="175" spans="13:16">
      <c r="M175" s="5"/>
      <c r="N175" s="16"/>
      <c r="O175" s="16"/>
      <c r="P175" s="49"/>
    </row>
    <row r="176" spans="13:16">
      <c r="M176" s="5"/>
      <c r="N176" s="16"/>
      <c r="O176" s="16"/>
      <c r="P176" s="49"/>
    </row>
    <row r="177" spans="13:16">
      <c r="M177" s="5"/>
      <c r="N177" s="16"/>
      <c r="O177" s="16"/>
      <c r="P177" s="49"/>
    </row>
    <row r="178" spans="13:16">
      <c r="M178" s="5"/>
      <c r="N178" s="16"/>
      <c r="O178" s="16"/>
      <c r="P178" s="49"/>
    </row>
    <row r="179" spans="13:16">
      <c r="M179" s="5"/>
      <c r="N179" s="16"/>
      <c r="O179" s="16"/>
      <c r="P179" s="49"/>
    </row>
    <row r="180" spans="13:16">
      <c r="M180" s="5"/>
      <c r="N180" s="16"/>
      <c r="O180" s="16"/>
      <c r="P180" s="49"/>
    </row>
    <row r="181" spans="13:16">
      <c r="M181" s="5"/>
      <c r="N181" s="16"/>
      <c r="O181" s="16"/>
      <c r="P181" s="49"/>
    </row>
    <row r="182" spans="13:16">
      <c r="M182" s="5"/>
      <c r="N182" s="16"/>
      <c r="O182" s="16"/>
      <c r="P182" s="49"/>
    </row>
    <row r="183" spans="13:16">
      <c r="M183" s="5"/>
      <c r="N183" s="16"/>
      <c r="O183" s="16"/>
      <c r="P183" s="49"/>
    </row>
    <row r="184" spans="13:16">
      <c r="M184" s="5"/>
      <c r="N184" s="16"/>
      <c r="O184" s="16"/>
      <c r="P184" s="49"/>
    </row>
    <row r="185" spans="13:16">
      <c r="M185" s="5"/>
      <c r="N185" s="16"/>
      <c r="O185" s="16"/>
      <c r="P185" s="49"/>
    </row>
    <row r="186" spans="13:16">
      <c r="M186" s="5"/>
      <c r="N186" s="16"/>
      <c r="O186" s="16"/>
      <c r="P186" s="49"/>
    </row>
    <row r="187" spans="13:16">
      <c r="M187" s="5"/>
      <c r="N187" s="16"/>
      <c r="O187" s="16"/>
      <c r="P187" s="49"/>
    </row>
    <row r="188" spans="13:16">
      <c r="M188" s="5"/>
      <c r="N188" s="16"/>
      <c r="O188" s="16"/>
      <c r="P188" s="49"/>
    </row>
    <row r="189" spans="13:16">
      <c r="M189" s="5"/>
      <c r="N189" s="16"/>
      <c r="O189" s="16"/>
      <c r="P189" s="49"/>
    </row>
    <row r="190" spans="13:16">
      <c r="M190" s="5"/>
      <c r="N190" s="16"/>
      <c r="O190" s="16"/>
      <c r="P190" s="49"/>
    </row>
    <row r="191" spans="13:16">
      <c r="M191" s="5"/>
      <c r="N191" s="16"/>
      <c r="O191" s="16"/>
      <c r="P191" s="49"/>
    </row>
    <row r="192" spans="13:16">
      <c r="M192" s="5"/>
      <c r="N192" s="16"/>
      <c r="O192" s="16"/>
      <c r="P192" s="49"/>
    </row>
    <row r="193" spans="13:16">
      <c r="M193" s="5"/>
      <c r="N193" s="16"/>
      <c r="O193" s="16"/>
      <c r="P193" s="49"/>
    </row>
    <row r="194" spans="13:16">
      <c r="M194" s="5"/>
      <c r="N194" s="16"/>
      <c r="O194" s="16"/>
      <c r="P194" s="49"/>
    </row>
    <row r="195" spans="13:16">
      <c r="M195" s="5"/>
      <c r="N195" s="16"/>
      <c r="O195" s="16"/>
      <c r="P195" s="49"/>
    </row>
    <row r="196" spans="13:16">
      <c r="M196" s="5"/>
      <c r="N196" s="16"/>
      <c r="O196" s="16"/>
      <c r="P196" s="49"/>
    </row>
    <row r="197" spans="13:16">
      <c r="M197" s="5"/>
      <c r="N197" s="16"/>
      <c r="O197" s="16"/>
      <c r="P197" s="49"/>
    </row>
    <row r="198" spans="13:16">
      <c r="M198" s="5"/>
      <c r="N198" s="16"/>
      <c r="O198" s="16"/>
      <c r="P198" s="49"/>
    </row>
    <row r="199" spans="13:16">
      <c r="M199" s="5"/>
      <c r="N199" s="16"/>
      <c r="O199" s="16"/>
      <c r="P199" s="49"/>
    </row>
    <row r="200" spans="13:16">
      <c r="M200" s="5"/>
      <c r="N200" s="16"/>
      <c r="O200" s="16"/>
      <c r="P200" s="49"/>
    </row>
    <row r="201" spans="13:16">
      <c r="M201" s="5"/>
      <c r="N201" s="16"/>
      <c r="O201" s="16"/>
      <c r="P201" s="49"/>
    </row>
    <row r="202" spans="13:16">
      <c r="M202" s="5"/>
      <c r="N202" s="16"/>
      <c r="O202" s="16"/>
      <c r="P202" s="49"/>
    </row>
    <row r="203" spans="13:16">
      <c r="M203" s="5"/>
      <c r="N203" s="16"/>
      <c r="O203" s="16"/>
      <c r="P203" s="49"/>
    </row>
    <row r="204" spans="13:16">
      <c r="M204" s="5"/>
      <c r="N204" s="16"/>
      <c r="O204" s="16"/>
      <c r="P204" s="49"/>
    </row>
    <row r="205" spans="13:16">
      <c r="M205" s="5"/>
      <c r="N205" s="16"/>
      <c r="O205" s="16"/>
      <c r="P205" s="49"/>
    </row>
    <row r="206" spans="13:16">
      <c r="M206" s="5"/>
      <c r="N206" s="16"/>
      <c r="O206" s="16"/>
      <c r="P206" s="49"/>
    </row>
    <row r="207" spans="13:16">
      <c r="M207" s="5"/>
      <c r="N207" s="16"/>
      <c r="O207" s="16"/>
      <c r="P207" s="49"/>
    </row>
    <row r="208" spans="13:16">
      <c r="M208" s="5"/>
      <c r="N208" s="16"/>
      <c r="O208" s="16"/>
      <c r="P208" s="49"/>
    </row>
    <row r="209" spans="13:16">
      <c r="M209" s="5"/>
      <c r="N209" s="16"/>
      <c r="O209" s="16"/>
      <c r="P209" s="49"/>
    </row>
    <row r="210" spans="13:16">
      <c r="M210" s="5"/>
      <c r="N210" s="16"/>
      <c r="O210" s="16"/>
      <c r="P210" s="49"/>
    </row>
    <row r="211" spans="13:16">
      <c r="M211" s="5"/>
      <c r="N211" s="16"/>
      <c r="O211" s="16"/>
      <c r="P211" s="49"/>
    </row>
    <row r="212" spans="13:16">
      <c r="M212" s="5"/>
      <c r="N212" s="16"/>
      <c r="O212" s="16"/>
      <c r="P212" s="49"/>
    </row>
    <row r="213" spans="13:16">
      <c r="M213" s="5"/>
      <c r="N213" s="16"/>
      <c r="O213" s="16"/>
      <c r="P213" s="49"/>
    </row>
    <row r="214" spans="13:16">
      <c r="M214" s="5"/>
      <c r="N214" s="16"/>
      <c r="O214" s="16"/>
      <c r="P214" s="49"/>
    </row>
    <row r="215" spans="13:16">
      <c r="M215" s="5"/>
      <c r="N215" s="16"/>
      <c r="O215" s="16"/>
      <c r="P215" s="49"/>
    </row>
    <row r="216" spans="13:16">
      <c r="M216" s="5"/>
      <c r="N216" s="16"/>
      <c r="O216" s="16"/>
      <c r="P216" s="49"/>
    </row>
    <row r="217" spans="13:16">
      <c r="M217" s="5"/>
      <c r="N217" s="16"/>
      <c r="O217" s="16"/>
      <c r="P217" s="49"/>
    </row>
    <row r="218" spans="13:16">
      <c r="M218" s="5"/>
      <c r="N218" s="16"/>
      <c r="O218" s="16"/>
      <c r="P218" s="49"/>
    </row>
    <row r="219" spans="13:16">
      <c r="M219" s="5"/>
      <c r="N219" s="16"/>
      <c r="O219" s="16"/>
      <c r="P219" s="49"/>
    </row>
    <row r="220" spans="13:16">
      <c r="M220" s="5"/>
      <c r="N220" s="16"/>
      <c r="O220" s="16"/>
      <c r="P220" s="49"/>
    </row>
    <row r="221" spans="13:16">
      <c r="M221" s="5"/>
      <c r="N221" s="16"/>
      <c r="O221" s="16"/>
      <c r="P221" s="49"/>
    </row>
    <row r="222" spans="13:16">
      <c r="M222" s="5"/>
      <c r="N222" s="16"/>
      <c r="O222" s="16"/>
      <c r="P222" s="49"/>
    </row>
    <row r="223" spans="13:16">
      <c r="M223" s="5"/>
      <c r="N223" s="16"/>
      <c r="O223" s="16"/>
      <c r="P223" s="49"/>
    </row>
    <row r="224" spans="13:16">
      <c r="M224" s="5"/>
      <c r="N224" s="16"/>
      <c r="O224" s="16"/>
      <c r="P224" s="49"/>
    </row>
    <row r="225" spans="13:16">
      <c r="M225" s="5"/>
      <c r="N225" s="16"/>
      <c r="O225" s="16"/>
      <c r="P225" s="49"/>
    </row>
    <row r="226" spans="13:16">
      <c r="M226" s="5"/>
      <c r="N226" s="16"/>
      <c r="O226" s="16"/>
      <c r="P226" s="49"/>
    </row>
    <row r="227" spans="13:16">
      <c r="M227" s="5"/>
      <c r="N227" s="16"/>
      <c r="O227" s="16"/>
      <c r="P227" s="49"/>
    </row>
    <row r="228" spans="13:16">
      <c r="M228" s="5"/>
      <c r="N228" s="16"/>
      <c r="O228" s="16"/>
      <c r="P228" s="49"/>
    </row>
    <row r="229" spans="13:16">
      <c r="M229" s="5"/>
      <c r="N229" s="16"/>
      <c r="O229" s="16"/>
      <c r="P229" s="49"/>
    </row>
    <row r="230" spans="13:16">
      <c r="M230" s="5"/>
      <c r="N230" s="16"/>
      <c r="O230" s="16"/>
      <c r="P230" s="49"/>
    </row>
    <row r="231" spans="13:16">
      <c r="M231" s="5"/>
      <c r="N231" s="16"/>
      <c r="O231" s="16"/>
      <c r="P231" s="49"/>
    </row>
    <row r="232" spans="13:16">
      <c r="M232" s="5"/>
      <c r="N232" s="16"/>
      <c r="O232" s="16"/>
      <c r="P232" s="49"/>
    </row>
    <row r="233" spans="13:16">
      <c r="M233" s="5"/>
      <c r="N233" s="16"/>
      <c r="O233" s="16"/>
      <c r="P233" s="49"/>
    </row>
    <row r="234" spans="13:16">
      <c r="M234" s="5"/>
      <c r="N234" s="16"/>
      <c r="O234" s="16"/>
      <c r="P234" s="49"/>
    </row>
    <row r="235" spans="13:16">
      <c r="M235" s="5"/>
      <c r="N235" s="16"/>
      <c r="O235" s="16"/>
      <c r="P235" s="49"/>
    </row>
    <row r="236" spans="13:16">
      <c r="M236" s="5"/>
      <c r="N236" s="16"/>
      <c r="O236" s="16"/>
      <c r="P236" s="49"/>
    </row>
    <row r="237" spans="13:16">
      <c r="M237" s="5"/>
      <c r="N237" s="16"/>
      <c r="O237" s="16"/>
      <c r="P237" s="49"/>
    </row>
    <row r="238" spans="13:16">
      <c r="M238" s="5"/>
      <c r="N238" s="16"/>
      <c r="O238" s="16"/>
      <c r="P238" s="49"/>
    </row>
    <row r="239" spans="13:16">
      <c r="M239" s="5"/>
      <c r="N239" s="16"/>
      <c r="O239" s="16"/>
      <c r="P239" s="49"/>
    </row>
    <row r="240" spans="13:16">
      <c r="M240" s="5"/>
      <c r="N240" s="16"/>
      <c r="O240" s="16"/>
      <c r="P240" s="49"/>
    </row>
    <row r="241" spans="13:16">
      <c r="M241" s="5"/>
      <c r="N241" s="16"/>
      <c r="O241" s="16"/>
      <c r="P241" s="49"/>
    </row>
    <row r="242" spans="13:16">
      <c r="M242" s="5"/>
      <c r="N242" s="16"/>
      <c r="O242" s="16"/>
      <c r="P242" s="49"/>
    </row>
    <row r="243" spans="13:16">
      <c r="M243" s="5"/>
      <c r="N243" s="16"/>
      <c r="O243" s="16"/>
      <c r="P243" s="49"/>
    </row>
    <row r="244" spans="13:16">
      <c r="M244" s="5"/>
      <c r="N244" s="16"/>
      <c r="O244" s="16"/>
      <c r="P244" s="49"/>
    </row>
    <row r="245" spans="13:16">
      <c r="M245" s="5"/>
      <c r="N245" s="16"/>
      <c r="O245" s="16"/>
      <c r="P245" s="49"/>
    </row>
    <row r="246" spans="13:16">
      <c r="M246" s="5"/>
      <c r="N246" s="16"/>
      <c r="O246" s="16"/>
      <c r="P246" s="49"/>
    </row>
    <row r="247" spans="13:16">
      <c r="M247" s="5"/>
      <c r="N247" s="16"/>
      <c r="O247" s="16"/>
      <c r="P247" s="49"/>
    </row>
    <row r="248" spans="13:16">
      <c r="M248" s="5"/>
      <c r="N248" s="16"/>
      <c r="O248" s="16"/>
      <c r="P248" s="49"/>
    </row>
    <row r="249" spans="13:16">
      <c r="M249" s="5"/>
      <c r="N249" s="16"/>
      <c r="O249" s="16"/>
      <c r="P249" s="49"/>
    </row>
    <row r="250" spans="13:16">
      <c r="M250" s="5"/>
      <c r="N250" s="16"/>
      <c r="O250" s="16"/>
      <c r="P250" s="49"/>
    </row>
    <row r="251" spans="13:16">
      <c r="M251" s="5"/>
      <c r="N251" s="16"/>
      <c r="O251" s="16"/>
      <c r="P251" s="49"/>
    </row>
    <row r="252" spans="13:16">
      <c r="M252" s="5"/>
      <c r="N252" s="16"/>
      <c r="O252" s="16"/>
      <c r="P252" s="49"/>
    </row>
    <row r="253" spans="13:16">
      <c r="M253" s="5"/>
      <c r="N253" s="16"/>
      <c r="O253" s="16"/>
      <c r="P253" s="49"/>
    </row>
    <row r="254" spans="13:16">
      <c r="M254" s="5"/>
      <c r="N254" s="16"/>
      <c r="O254" s="16"/>
      <c r="P254" s="49"/>
    </row>
    <row r="255" spans="13:16">
      <c r="M255" s="5"/>
      <c r="N255" s="16"/>
      <c r="O255" s="16"/>
      <c r="P255" s="49"/>
    </row>
    <row r="256" spans="13:16">
      <c r="M256" s="5"/>
      <c r="N256" s="16"/>
      <c r="O256" s="16"/>
      <c r="P256" s="49"/>
    </row>
    <row r="257" spans="13:16">
      <c r="M257" s="5"/>
      <c r="N257" s="16"/>
      <c r="O257" s="16"/>
      <c r="P257" s="49"/>
    </row>
    <row r="258" spans="13:16">
      <c r="M258" s="5"/>
      <c r="N258" s="16"/>
      <c r="O258" s="16"/>
      <c r="P258" s="49"/>
    </row>
    <row r="259" spans="13:16">
      <c r="M259" s="5"/>
      <c r="N259" s="16"/>
      <c r="O259" s="16"/>
      <c r="P259" s="49"/>
    </row>
    <row r="260" spans="13:16">
      <c r="M260" s="5"/>
      <c r="N260" s="16"/>
      <c r="O260" s="16"/>
      <c r="P260" s="49"/>
    </row>
    <row r="261" spans="13:16">
      <c r="M261" s="5"/>
      <c r="N261" s="16"/>
      <c r="O261" s="16"/>
      <c r="P261" s="49"/>
    </row>
    <row r="262" spans="13:16">
      <c r="M262" s="5"/>
      <c r="N262" s="16"/>
      <c r="O262" s="16"/>
      <c r="P262" s="49"/>
    </row>
    <row r="263" spans="13:16">
      <c r="M263" s="5"/>
      <c r="N263" s="16"/>
      <c r="O263" s="16"/>
      <c r="P263" s="49"/>
    </row>
    <row r="264" spans="13:16">
      <c r="M264" s="5"/>
      <c r="N264" s="16"/>
      <c r="O264" s="16"/>
      <c r="P264" s="49"/>
    </row>
    <row r="265" spans="13:16">
      <c r="M265" s="5"/>
      <c r="N265" s="16"/>
      <c r="O265" s="16"/>
      <c r="P265" s="49"/>
    </row>
    <row r="266" spans="13:16">
      <c r="M266" s="5"/>
      <c r="N266" s="16"/>
      <c r="O266" s="16"/>
      <c r="P266" s="49"/>
    </row>
    <row r="267" spans="13:16">
      <c r="M267" s="5"/>
      <c r="N267" s="16"/>
      <c r="O267" s="16"/>
      <c r="P267" s="49"/>
    </row>
    <row r="268" spans="13:16">
      <c r="M268" s="5"/>
      <c r="N268" s="16"/>
      <c r="O268" s="16"/>
      <c r="P268" s="49"/>
    </row>
    <row r="269" spans="13:16">
      <c r="M269" s="5"/>
      <c r="N269" s="16"/>
      <c r="O269" s="16"/>
      <c r="P269" s="49"/>
    </row>
    <row r="270" spans="13:16">
      <c r="M270" s="5"/>
      <c r="N270" s="16"/>
      <c r="O270" s="16"/>
      <c r="P270" s="49"/>
    </row>
    <row r="271" spans="13:16">
      <c r="M271" s="5"/>
      <c r="N271" s="16"/>
      <c r="O271" s="16"/>
      <c r="P271" s="49"/>
    </row>
    <row r="272" spans="13:16">
      <c r="M272" s="5"/>
      <c r="N272" s="16"/>
      <c r="O272" s="16"/>
      <c r="P272" s="49"/>
    </row>
    <row r="273" spans="13:16">
      <c r="M273" s="5"/>
      <c r="N273" s="16"/>
      <c r="O273" s="16"/>
      <c r="P273" s="49"/>
    </row>
    <row r="274" spans="13:16">
      <c r="M274" s="5"/>
      <c r="N274" s="16"/>
      <c r="O274" s="16"/>
      <c r="P274" s="49"/>
    </row>
    <row r="275" spans="13:16">
      <c r="M275" s="5"/>
      <c r="N275" s="16"/>
      <c r="O275" s="16"/>
      <c r="P275" s="49"/>
    </row>
    <row r="276" spans="13:16">
      <c r="M276" s="5"/>
      <c r="N276" s="16"/>
      <c r="O276" s="16"/>
      <c r="P276" s="49"/>
    </row>
    <row r="277" spans="13:16">
      <c r="M277" s="5"/>
      <c r="N277" s="16"/>
      <c r="O277" s="16"/>
      <c r="P277" s="49"/>
    </row>
    <row r="278" spans="13:16">
      <c r="M278" s="5"/>
      <c r="N278" s="16"/>
      <c r="O278" s="16"/>
      <c r="P278" s="49"/>
    </row>
    <row r="279" spans="13:16">
      <c r="M279" s="5"/>
      <c r="N279" s="16"/>
      <c r="O279" s="16"/>
      <c r="P279" s="49"/>
    </row>
    <row r="280" spans="13:16">
      <c r="M280" s="5"/>
      <c r="N280" s="16"/>
      <c r="O280" s="16"/>
      <c r="P280" s="49"/>
    </row>
    <row r="281" spans="13:16">
      <c r="M281" s="5"/>
      <c r="N281" s="16"/>
      <c r="O281" s="16"/>
      <c r="P281" s="49"/>
    </row>
    <row r="282" spans="13:16">
      <c r="M282" s="5"/>
      <c r="N282" s="16"/>
      <c r="O282" s="16"/>
      <c r="P282" s="49"/>
    </row>
    <row r="283" spans="13:16">
      <c r="M283" s="5"/>
      <c r="N283" s="16"/>
      <c r="O283" s="16"/>
      <c r="P283" s="49"/>
    </row>
    <row r="284" spans="13:16">
      <c r="M284" s="5"/>
      <c r="N284" s="16"/>
      <c r="O284" s="16"/>
      <c r="P284" s="49"/>
    </row>
    <row r="285" spans="13:16">
      <c r="M285" s="5"/>
      <c r="N285" s="16"/>
      <c r="O285" s="16"/>
      <c r="P285" s="49"/>
    </row>
    <row r="286" spans="13:16">
      <c r="M286" s="5"/>
      <c r="N286" s="16"/>
      <c r="O286" s="16"/>
      <c r="P286" s="49"/>
    </row>
    <row r="287" spans="13:16">
      <c r="M287" s="5"/>
      <c r="N287" s="16"/>
      <c r="O287" s="16"/>
      <c r="P287" s="49"/>
    </row>
    <row r="288" spans="13:16">
      <c r="M288" s="5"/>
      <c r="N288" s="16"/>
      <c r="O288" s="16"/>
      <c r="P288" s="49"/>
    </row>
    <row r="289" spans="13:16">
      <c r="M289" s="5"/>
      <c r="N289" s="16"/>
      <c r="O289" s="16"/>
      <c r="P289" s="49"/>
    </row>
    <row r="290" spans="13:16">
      <c r="M290" s="5"/>
      <c r="N290" s="16"/>
      <c r="O290" s="16"/>
      <c r="P290" s="49"/>
    </row>
    <row r="291" spans="13:16">
      <c r="M291" s="5"/>
      <c r="N291" s="16"/>
      <c r="O291" s="16"/>
      <c r="P291" s="49"/>
    </row>
    <row r="292" spans="13:16">
      <c r="M292" s="5"/>
      <c r="N292" s="16"/>
      <c r="O292" s="16"/>
      <c r="P292" s="49"/>
    </row>
    <row r="293" spans="13:16">
      <c r="M293" s="5"/>
      <c r="N293" s="16"/>
      <c r="O293" s="16"/>
      <c r="P293" s="49"/>
    </row>
    <row r="294" spans="13:16">
      <c r="M294" s="5"/>
      <c r="N294" s="16"/>
      <c r="O294" s="16"/>
      <c r="P294" s="49"/>
    </row>
    <row r="295" spans="13:16">
      <c r="M295" s="5"/>
      <c r="N295" s="16"/>
      <c r="O295" s="16"/>
      <c r="P295" s="49"/>
    </row>
    <row r="296" spans="13:16">
      <c r="M296" s="5"/>
      <c r="N296" s="16"/>
      <c r="O296" s="16"/>
      <c r="P296" s="49"/>
    </row>
    <row r="297" spans="13:16">
      <c r="M297" s="5"/>
      <c r="N297" s="16"/>
      <c r="O297" s="16"/>
      <c r="P297" s="49"/>
    </row>
    <row r="298" spans="13:16">
      <c r="M298" s="5"/>
      <c r="N298" s="16"/>
      <c r="O298" s="16"/>
      <c r="P298" s="49"/>
    </row>
    <row r="299" spans="13:16">
      <c r="M299" s="5"/>
      <c r="N299" s="16"/>
      <c r="O299" s="16"/>
      <c r="P299" s="49"/>
    </row>
    <row r="300" spans="13:16">
      <c r="M300" s="5"/>
      <c r="N300" s="16"/>
      <c r="O300" s="16"/>
      <c r="P300" s="49"/>
    </row>
    <row r="301" spans="13:16">
      <c r="M301" s="5"/>
      <c r="N301" s="16"/>
      <c r="O301" s="16"/>
      <c r="P301" s="49"/>
    </row>
    <row r="302" spans="13:16">
      <c r="M302" s="5"/>
      <c r="N302" s="16"/>
      <c r="O302" s="16"/>
      <c r="P302" s="49"/>
    </row>
    <row r="303" spans="13:16">
      <c r="M303" s="5"/>
      <c r="N303" s="16"/>
      <c r="O303" s="16"/>
      <c r="P303" s="49"/>
    </row>
    <row r="304" spans="13:16">
      <c r="M304" s="5"/>
      <c r="N304" s="16"/>
      <c r="O304" s="16"/>
      <c r="P304" s="49"/>
    </row>
    <row r="305" spans="13:16">
      <c r="M305" s="5"/>
      <c r="N305" s="16"/>
      <c r="O305" s="16"/>
      <c r="P305" s="49"/>
    </row>
    <row r="306" spans="13:16">
      <c r="M306" s="5"/>
      <c r="N306" s="16"/>
      <c r="O306" s="16"/>
      <c r="P306" s="49"/>
    </row>
    <row r="307" spans="13:16">
      <c r="M307" s="5"/>
      <c r="N307" s="16"/>
      <c r="O307" s="16"/>
      <c r="P307" s="49"/>
    </row>
    <row r="308" spans="13:16">
      <c r="M308" s="5"/>
      <c r="N308" s="16"/>
      <c r="O308" s="16"/>
      <c r="P308" s="49"/>
    </row>
    <row r="309" spans="13:16">
      <c r="M309" s="5"/>
      <c r="N309" s="16"/>
      <c r="O309" s="16"/>
      <c r="P309" s="49"/>
    </row>
    <row r="310" spans="13:16">
      <c r="M310" s="5"/>
      <c r="N310" s="16"/>
      <c r="O310" s="16"/>
      <c r="P310" s="49"/>
    </row>
    <row r="311" spans="13:16">
      <c r="M311" s="5"/>
      <c r="N311" s="16"/>
      <c r="O311" s="16"/>
      <c r="P311" s="49"/>
    </row>
    <row r="312" spans="13:16">
      <c r="M312" s="5"/>
      <c r="N312" s="16"/>
      <c r="O312" s="16"/>
      <c r="P312" s="49"/>
    </row>
    <row r="313" spans="13:16">
      <c r="M313" s="5"/>
      <c r="N313" s="16"/>
      <c r="O313" s="16"/>
      <c r="P313" s="49"/>
    </row>
  </sheetData>
  <phoneticPr fontId="1" type="noConversion"/>
  <conditionalFormatting sqref="M2:M3">
    <cfRule type="cellIs" dxfId="35" priority="5" operator="lessThan">
      <formula>-0.01</formula>
    </cfRule>
    <cfRule type="cellIs" dxfId="34" priority="6" operator="greaterThan">
      <formula>0.01</formula>
    </cfRule>
  </conditionalFormatting>
  <conditionalFormatting sqref="M4">
    <cfRule type="cellIs" dxfId="33" priority="3" operator="lessThan">
      <formula>-0.01</formula>
    </cfRule>
    <cfRule type="cellIs" dxfId="32" priority="4" operator="greaterThan">
      <formula>0.01</formula>
    </cfRule>
  </conditionalFormatting>
  <conditionalFormatting sqref="M5:M6">
    <cfRule type="cellIs" dxfId="31" priority="1" operator="lessThan">
      <formula>-0.01</formula>
    </cfRule>
    <cfRule type="cellIs" dxfId="30" priority="2" operator="greaterThan">
      <formula>0.01</formula>
    </cfRule>
  </conditionalFormatting>
  <hyperlinks>
    <hyperlink ref="A36" location="持仓!A1" display="返回持仓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111"/>
  <sheetViews>
    <sheetView workbookViewId="0">
      <selection activeCell="A25" sqref="A25:XFD25"/>
    </sheetView>
  </sheetViews>
  <sheetFormatPr defaultRowHeight="13.5"/>
  <cols>
    <col min="8" max="8" width="9" style="21"/>
  </cols>
  <sheetData>
    <row r="1" spans="1:19" s="9" customFormat="1" ht="22.5">
      <c r="A1" s="8" t="s">
        <v>0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2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 s="21" customFormat="1">
      <c r="A2" s="144" t="s">
        <v>637</v>
      </c>
      <c r="B2" s="143" t="s">
        <v>638</v>
      </c>
      <c r="C2" s="84">
        <f>RTD("wdf.rtq",,A2,"Rt_Price")</f>
        <v>1.167</v>
      </c>
      <c r="D2" s="85">
        <f>RTD("wdf.rtq",,A2,"PctChg")/100</f>
        <v>1.9200000000000002E-2</v>
      </c>
      <c r="E2" s="86">
        <f ca="1">[1]!f_unit_floortrading(A2,TODAY())/100000000</f>
        <v>9.2088920000000005E-2</v>
      </c>
      <c r="F2" s="87">
        <f ca="1">[1]!f_unit_floortrading(A2,TODAY())/10000-[1]!f_unit_floortrading(A2,TODAY()-1)/10000</f>
        <v>-0.86990000000002965</v>
      </c>
      <c r="G2" s="88">
        <f>RTD("wdf.rtq",,A2,"Volume")/10000</f>
        <v>2.39</v>
      </c>
      <c r="H2" s="99" t="str">
        <f>[1]!f_info_smfbcode(A2)</f>
        <v>150109.SZ</v>
      </c>
      <c r="I2" s="99" t="str">
        <f>[1]!S_INFO_NAME(H2)</f>
        <v>同辉100B</v>
      </c>
      <c r="J2" s="99">
        <f>RTD("wdf.rtq",,H2,"Rt_Price")</f>
        <v>1.02</v>
      </c>
      <c r="K2" s="100">
        <f>RTD("wdf.rtq",,H2,"PctChg")/100</f>
        <v>-3.9000000000000003E-3</v>
      </c>
      <c r="L2" s="101">
        <f>RTD("wdf.rtq",,H2,"Volume")/10000</f>
        <v>14.9633</v>
      </c>
      <c r="M2" s="70">
        <f t="shared" ref="M2:M33" ca="1" si="0">(C2+J2)/S2/2-1</f>
        <v>1.0883162035082439E-3</v>
      </c>
      <c r="N2" s="11">
        <f>RTD("wdf.rtq",,Q2,"PctChg")/100</f>
        <v>3.0000000000000003E-4</v>
      </c>
      <c r="O2" s="14" t="str">
        <f>[1]!f_info_smfcode(A2)</f>
        <v>160809.OF</v>
      </c>
      <c r="P2" s="13">
        <f ca="1">VLOOKUP(O2,净值更新!A:B,2)</f>
        <v>1.0920000000000001</v>
      </c>
      <c r="Q2" s="13" t="str">
        <f>[1]!f_info_trackindexcode(O2)</f>
        <v>399632.SZ</v>
      </c>
      <c r="R2" s="11">
        <v>0.95</v>
      </c>
      <c r="S2" s="13">
        <f t="shared" ref="S2:S33" ca="1" si="1">P2*(1+N2*R2)</f>
        <v>1.0923112200000002</v>
      </c>
    </row>
    <row r="3" spans="1:19" s="21" customFormat="1">
      <c r="A3" s="144" t="s">
        <v>227</v>
      </c>
      <c r="B3" s="143" t="s">
        <v>228</v>
      </c>
      <c r="C3" s="84">
        <f>RTD("wdf.rtq",,A3,"Rt_Price")</f>
        <v>1.08</v>
      </c>
      <c r="D3" s="85">
        <f>RTD("wdf.rtq",,A3,"PctChg")/100</f>
        <v>-5.5000000000000005E-3</v>
      </c>
      <c r="E3" s="86">
        <f ca="1">[1]!f_unit_floortrading(A3,TODAY())/100000000</f>
        <v>0.35823472000000001</v>
      </c>
      <c r="F3" s="87">
        <f ca="1">[1]!f_unit_floortrading(A3,TODAY())/10000-[1]!f_unit_floortrading(A3,TODAY()-1)/10000</f>
        <v>12.526499999999942</v>
      </c>
      <c r="G3" s="88">
        <f>RTD("wdf.rtq",,A3,"Volume")/10000</f>
        <v>153.5966</v>
      </c>
      <c r="H3" s="99" t="str">
        <f>[1]!f_info_smfbcode(A3)</f>
        <v>150282.SZ</v>
      </c>
      <c r="I3" s="99" t="str">
        <f>[1]!S_INFO_NAME(H3)</f>
        <v>金融地B</v>
      </c>
      <c r="J3" s="99">
        <f>RTD("wdf.rtq",,H3,"Rt_Price")</f>
        <v>0.50600000000000001</v>
      </c>
      <c r="K3" s="100">
        <f>RTD("wdf.rtq",,H3,"PctChg")/100</f>
        <v>-7.8300000000000008E-2</v>
      </c>
      <c r="L3" s="101">
        <f>RTD("wdf.rtq",,H3,"Volume")/10000</f>
        <v>738.57280000000003</v>
      </c>
      <c r="M3" s="70">
        <f t="shared" ca="1" si="0"/>
        <v>4.8259091532276699E-4</v>
      </c>
      <c r="N3" s="11">
        <f>RTD("wdf.rtq",,Q3,"PctChg")/100</f>
        <v>-7.1000000000000004E-3</v>
      </c>
      <c r="O3" s="14" t="str">
        <f>[1]!f_info_smfcode(A3)</f>
        <v>160814.OF</v>
      </c>
      <c r="P3" s="13">
        <f ca="1">VLOOKUP(O3,净值更新!A:B,2)</f>
        <v>0.79800000000000004</v>
      </c>
      <c r="Q3" s="13" t="str">
        <f>[1]!f_info_trackindexcode(O3)</f>
        <v>000934.SH</v>
      </c>
      <c r="R3" s="11">
        <v>0.95</v>
      </c>
      <c r="S3" s="13">
        <f t="shared" ca="1" si="1"/>
        <v>0.79261749000000004</v>
      </c>
    </row>
    <row r="4" spans="1:19">
      <c r="A4" s="144" t="s">
        <v>744</v>
      </c>
      <c r="B4" s="143" t="s">
        <v>745</v>
      </c>
      <c r="C4" s="84">
        <f>RTD("wdf.rtq",,A4,"Rt_Price")</f>
        <v>1.0649999999999999</v>
      </c>
      <c r="D4" s="85">
        <f>RTD("wdf.rtq",,A4,"PctChg")/100</f>
        <v>2.7999999999999995E-3</v>
      </c>
      <c r="E4" s="86">
        <f ca="1">[1]!f_unit_floortrading(A4,TODAY())/100000000</f>
        <v>0.18988663</v>
      </c>
      <c r="F4" s="87">
        <f ca="1">[1]!f_unit_floortrading(A4,TODAY())/10000-[1]!f_unit_floortrading(A4,TODAY()-1)/10000</f>
        <v>0</v>
      </c>
      <c r="G4" s="88">
        <f>RTD("wdf.rtq",,A4,"Volume")/10000</f>
        <v>121.8866</v>
      </c>
      <c r="H4" s="99" t="str">
        <f>[1]!f_info_smfbcode(A4)</f>
        <v>150268.SZ</v>
      </c>
      <c r="I4" s="99" t="str">
        <f>[1]!S_INFO_NAME(H4)</f>
        <v>银行B类</v>
      </c>
      <c r="J4" s="99">
        <f>RTD("wdf.rtq",,H4,"Rt_Price")</f>
        <v>0.73599999999999999</v>
      </c>
      <c r="K4" s="100">
        <f>RTD("wdf.rtq",,H4,"PctChg")/100</f>
        <v>-3.1600000000000003E-2</v>
      </c>
      <c r="L4" s="101">
        <f>RTD("wdf.rtq",,H4,"Volume")/10000</f>
        <v>30.37</v>
      </c>
      <c r="M4" s="70">
        <f t="shared" ca="1" si="0"/>
        <v>1.685199623325051E-2</v>
      </c>
      <c r="N4" s="11">
        <f>RTD("wdf.rtq",,Q4,"PctChg")/100</f>
        <v>-2.4000000000000002E-3</v>
      </c>
      <c r="O4" s="14" t="str">
        <f>[1]!f_info_smfcode(A4)</f>
        <v>160517.OF</v>
      </c>
      <c r="P4" s="13">
        <f ca="1">VLOOKUP(O4,净值更新!A:B,2)</f>
        <v>0.88759999999999994</v>
      </c>
      <c r="Q4" s="13" t="str">
        <f>[1]!f_info_trackindexcode(O4)</f>
        <v>399986.SZ</v>
      </c>
      <c r="R4" s="11">
        <v>0.95</v>
      </c>
      <c r="S4" s="13">
        <f t="shared" ca="1" si="1"/>
        <v>0.885576272</v>
      </c>
    </row>
    <row r="5" spans="1:19">
      <c r="A5" s="144" t="s">
        <v>730</v>
      </c>
      <c r="B5" s="143" t="s">
        <v>731</v>
      </c>
      <c r="C5" s="84">
        <f>RTD("wdf.rtq",,A5,"Rt_Price")</f>
        <v>1.034</v>
      </c>
      <c r="D5" s="85">
        <f>RTD("wdf.rtq",,A5,"PctChg")/100</f>
        <v>0</v>
      </c>
      <c r="E5" s="86">
        <f ca="1">[1]!f_unit_floortrading(A5,TODAY())/100000000</f>
        <v>0.39721997999999997</v>
      </c>
      <c r="F5" s="87">
        <f ca="1">[1]!f_unit_floortrading(A5,TODAY())/10000-[1]!f_unit_floortrading(A5,TODAY()-1)/10000</f>
        <v>-4.7300000000000182</v>
      </c>
      <c r="G5" s="88">
        <f>RTD("wdf.rtq",,A5,"Volume")/10000</f>
        <v>26</v>
      </c>
      <c r="H5" s="99" t="str">
        <f>[1]!f_info_smfbcode(A5)</f>
        <v>150250.SZ</v>
      </c>
      <c r="I5" s="99" t="str">
        <f>[1]!S_INFO_NAME(H5)</f>
        <v>银行B端</v>
      </c>
      <c r="J5" s="99">
        <f>RTD("wdf.rtq",,H5,"Rt_Price")</f>
        <v>0.74199999999999999</v>
      </c>
      <c r="K5" s="100">
        <f>RTD("wdf.rtq",,H5,"PctChg")/100</f>
        <v>-2.2399999999999996E-2</v>
      </c>
      <c r="L5" s="101">
        <f>RTD("wdf.rtq",,H5,"Volume")/10000</f>
        <v>208.08</v>
      </c>
      <c r="M5" s="70">
        <f t="shared" ca="1" si="0"/>
        <v>-6.6637648123436533E-3</v>
      </c>
      <c r="N5" s="11">
        <f>RTD("wdf.rtq",,Q5,"PctChg")/100</f>
        <v>-2.4000000000000002E-3</v>
      </c>
      <c r="O5" s="14" t="str">
        <f>[1]!f_info_smfcode(A5)</f>
        <v>161723.OF</v>
      </c>
      <c r="P5" s="13">
        <f ca="1">VLOOKUP(O5,净值更新!A:B,2)</f>
        <v>0.89600000000000002</v>
      </c>
      <c r="Q5" s="13" t="str">
        <f>[1]!f_info_trackindexcode(O5)</f>
        <v>399986.SZ</v>
      </c>
      <c r="R5" s="11">
        <v>0.95</v>
      </c>
      <c r="S5" s="13">
        <f t="shared" ca="1" si="1"/>
        <v>0.89395712000000005</v>
      </c>
    </row>
    <row r="6" spans="1:19">
      <c r="A6" s="144" t="s">
        <v>631</v>
      </c>
      <c r="B6" s="143" t="s">
        <v>632</v>
      </c>
      <c r="C6" s="84">
        <f>RTD("wdf.rtq",,A6,"Rt_Price")</f>
        <v>1.1380000000000001</v>
      </c>
      <c r="D6" s="85">
        <f>RTD("wdf.rtq",,A6,"PctChg")/100</f>
        <v>-3.15E-2</v>
      </c>
      <c r="E6" s="86">
        <f ca="1">[1]!f_unit_floortrading(A6,TODAY())/100000000</f>
        <v>1.2561023499999999</v>
      </c>
      <c r="F6" s="87">
        <f ca="1">[1]!f_unit_floortrading(A6,TODAY())/10000-[1]!f_unit_floortrading(A6,TODAY()-1)/10000</f>
        <v>260.98829999999907</v>
      </c>
      <c r="G6" s="88">
        <f>RTD("wdf.rtq",,A6,"Volume")/10000</f>
        <v>10.427899999999999</v>
      </c>
      <c r="H6" s="99" t="str">
        <f>[1]!f_info_smfbcode(A6)</f>
        <v>150097.SZ</v>
      </c>
      <c r="I6" s="99" t="str">
        <f>[1]!S_INFO_NAME(H6)</f>
        <v>商品B</v>
      </c>
      <c r="J6" s="99">
        <f>RTD("wdf.rtq",,H6,"Rt_Price")</f>
        <v>0.92200000000000004</v>
      </c>
      <c r="K6" s="100">
        <f>RTD("wdf.rtq",,H6,"PctChg")/100</f>
        <v>-2.0200000000000006E-2</v>
      </c>
      <c r="L6" s="101">
        <f>RTD("wdf.rtq",,H6,"Volume")/10000</f>
        <v>568.76760000000002</v>
      </c>
      <c r="M6" s="70">
        <f t="shared" ca="1" si="0"/>
        <v>1.146752286050412E-2</v>
      </c>
      <c r="N6" s="11">
        <f>RTD("wdf.rtq",,Q6,"PctChg")/100</f>
        <v>-6.9999999999999988E-4</v>
      </c>
      <c r="O6" s="14" t="str">
        <f>[1]!f_info_smfcode(A6)</f>
        <v>161715.OF</v>
      </c>
      <c r="P6" s="13">
        <f ca="1">VLOOKUP(O6,净值更新!A:B,2)</f>
        <v>1.0189999999999999</v>
      </c>
      <c r="Q6" s="13" t="str">
        <f>[1]!f_info_trackindexcode(O6)</f>
        <v>000979.SH</v>
      </c>
      <c r="R6" s="11">
        <v>0.95</v>
      </c>
      <c r="S6" s="13">
        <f t="shared" ca="1" si="1"/>
        <v>1.018322365</v>
      </c>
    </row>
    <row r="7" spans="1:19">
      <c r="A7" s="144" t="s">
        <v>791</v>
      </c>
      <c r="B7" s="143" t="s">
        <v>792</v>
      </c>
      <c r="C7" s="84">
        <f>RTD("wdf.rtq",,A7,"Rt_Price")</f>
        <v>1.08</v>
      </c>
      <c r="D7" s="85">
        <f>RTD("wdf.rtq",,A7,"PctChg")/100</f>
        <v>2.7999999999999995E-3</v>
      </c>
      <c r="E7" s="86">
        <f ca="1">[1]!f_unit_floortrading(A7,TODAY())/100000000</f>
        <v>0.16772092</v>
      </c>
      <c r="F7" s="87">
        <f ca="1">[1]!f_unit_floortrading(A7,TODAY())/10000-[1]!f_unit_floortrading(A7,TODAY()-1)/10000</f>
        <v>0</v>
      </c>
      <c r="G7" s="88">
        <f>RTD("wdf.rtq",,A7,"Volume")/10000</f>
        <v>31.0976</v>
      </c>
      <c r="H7" s="99" t="str">
        <f>[1]!f_info_smfbcode(A7)</f>
        <v>150326.SZ</v>
      </c>
      <c r="I7" s="99" t="str">
        <f>[1]!S_INFO_NAME(H7)</f>
        <v>高铁B端</v>
      </c>
      <c r="J7" s="99">
        <f>RTD("wdf.rtq",,H7,"Rt_Price")</f>
        <v>0.91800000000000004</v>
      </c>
      <c r="K7" s="100">
        <f>RTD("wdf.rtq",,H7,"PctChg")/100</f>
        <v>-5.4000000000000003E-3</v>
      </c>
      <c r="L7" s="101">
        <f>RTD("wdf.rtq",,H7,"Volume")/10000</f>
        <v>33.7074</v>
      </c>
      <c r="M7" s="70">
        <f t="shared" ca="1" si="0"/>
        <v>-4.1244068067404216E-3</v>
      </c>
      <c r="N7" s="11">
        <f>RTD("wdf.rtq",,Q7,"PctChg")/100</f>
        <v>1.2999999999999999E-3</v>
      </c>
      <c r="O7" s="14" t="str">
        <f>[1]!f_info_smfcode(A7)</f>
        <v>164820.OF</v>
      </c>
      <c r="P7" s="13">
        <f ca="1">VLOOKUP(O7,净值更新!A:B,2)</f>
        <v>1.0019</v>
      </c>
      <c r="Q7" s="13" t="str">
        <f>[1]!f_info_trackindexcode(O7)</f>
        <v>399807.SZ</v>
      </c>
      <c r="R7" s="11">
        <v>0.95</v>
      </c>
      <c r="S7" s="13">
        <f t="shared" ca="1" si="1"/>
        <v>1.0031373465000002</v>
      </c>
    </row>
    <row r="8" spans="1:19">
      <c r="A8" s="144" t="s">
        <v>793</v>
      </c>
      <c r="B8" s="143" t="s">
        <v>794</v>
      </c>
      <c r="C8" s="84">
        <f>RTD("wdf.rtq",,A8,"Rt_Price")</f>
        <v>1.179</v>
      </c>
      <c r="D8" s="85">
        <f>RTD("wdf.rtq",,A8,"PctChg")/100</f>
        <v>3.2399999999999998E-2</v>
      </c>
      <c r="E8" s="86">
        <f ca="1">[1]!f_unit_floortrading(A8,TODAY())/100000000</f>
        <v>7.966608E-2</v>
      </c>
      <c r="F8" s="87">
        <f ca="1">[1]!f_unit_floortrading(A8,TODAY())/10000-[1]!f_unit_floortrading(A8,TODAY()-1)/10000</f>
        <v>-1.8999999999999773</v>
      </c>
      <c r="G8" s="88">
        <f>RTD("wdf.rtq",,A8,"Volume")/10000</f>
        <v>1.42</v>
      </c>
      <c r="H8" s="99" t="str">
        <f>[1]!f_info_smfbcode(A8)</f>
        <v>150328.SZ</v>
      </c>
      <c r="I8" s="99" t="str">
        <f>[1]!S_INFO_NAME(H8)</f>
        <v>新能B级</v>
      </c>
      <c r="J8" s="99">
        <f>RTD("wdf.rtq",,H8,"Rt_Price")</f>
        <v>1.302</v>
      </c>
      <c r="K8" s="100">
        <f>RTD("wdf.rtq",,H8,"PctChg")/100</f>
        <v>-6.9000000000000008E-3</v>
      </c>
      <c r="L8" s="101">
        <f>RTD("wdf.rtq",,H8,"Volume")/10000</f>
        <v>12.005000000000001</v>
      </c>
      <c r="M8" s="70">
        <f t="shared" ca="1" si="0"/>
        <v>1.0240439643348642E-2</v>
      </c>
      <c r="N8" s="11">
        <f>RTD("wdf.rtq",,Q8,"PctChg")/100</f>
        <v>2.5999999999999999E-3</v>
      </c>
      <c r="O8" s="14" t="str">
        <f>[1]!f_info_smfcode(A8)</f>
        <v>164821.OF</v>
      </c>
      <c r="P8" s="13">
        <f ca="1">VLOOKUP(O8,净值更新!A:B,2)</f>
        <v>1.2249000000000001</v>
      </c>
      <c r="Q8" s="13" t="str">
        <f>[1]!f_info_trackindexcode(O8)</f>
        <v>399808.SZ</v>
      </c>
      <c r="R8" s="11">
        <v>0.95</v>
      </c>
      <c r="S8" s="13">
        <f t="shared" ca="1" si="1"/>
        <v>1.227925503</v>
      </c>
    </row>
    <row r="9" spans="1:19">
      <c r="A9" s="144" t="s">
        <v>224</v>
      </c>
      <c r="B9" s="143" t="s">
        <v>786</v>
      </c>
      <c r="C9" s="84">
        <f>RTD("wdf.rtq",,A9,"Rt_Price")</f>
        <v>1.161</v>
      </c>
      <c r="D9" s="85">
        <f>RTD("wdf.rtq",,A9,"PctChg")/100</f>
        <v>-6.8000000000000005E-3</v>
      </c>
      <c r="E9" s="86">
        <f ca="1">[1]!f_unit_floortrading(A9,TODAY())/100000000</f>
        <v>6.8390500000000007E-2</v>
      </c>
      <c r="F9" s="87">
        <f ca="1">[1]!f_unit_floortrading(A9,TODAY())/10000-[1]!f_unit_floortrading(A9,TODAY()-1)/10000</f>
        <v>-1.9400000000000546</v>
      </c>
      <c r="G9" s="88">
        <f>RTD("wdf.rtq",,A9,"Volume")/10000</f>
        <v>0.01</v>
      </c>
      <c r="H9" s="99" t="str">
        <f>[1]!f_info_smfbcode(A9)</f>
        <v>150318.SZ</v>
      </c>
      <c r="I9" s="99" t="str">
        <f>[1]!S_INFO_NAME(H9)</f>
        <v>E金融B</v>
      </c>
      <c r="J9" s="99">
        <f>RTD("wdf.rtq",,H9,"Rt_Price")</f>
        <v>1.1140000000000001</v>
      </c>
      <c r="K9" s="100">
        <f>RTD("wdf.rtq",,H9,"PctChg")/100</f>
        <v>-8.0000000000000002E-3</v>
      </c>
      <c r="L9" s="101">
        <f>RTD("wdf.rtq",,H9,"Volume")/10000</f>
        <v>12.38</v>
      </c>
      <c r="M9" s="70">
        <f t="shared" ca="1" si="0"/>
        <v>-1.1929738831878534E-2</v>
      </c>
      <c r="N9" s="11">
        <f>RTD("wdf.rtq",,Q9,"PctChg")/100</f>
        <v>-6.9999999999999988E-4</v>
      </c>
      <c r="O9" s="14" t="str">
        <f>[1]!f_info_smfcode(A9)</f>
        <v>164907.OF</v>
      </c>
      <c r="P9" s="13">
        <f ca="1">VLOOKUP(O9,净值更新!A:B,2)</f>
        <v>1.1519999999999999</v>
      </c>
      <c r="Q9" s="13" t="str">
        <f>[1]!f_info_trackindexcode(O9)</f>
        <v>399805.SZ</v>
      </c>
      <c r="R9" s="11">
        <v>0.95</v>
      </c>
      <c r="S9" s="13">
        <f t="shared" ca="1" si="1"/>
        <v>1.1512339199999999</v>
      </c>
    </row>
    <row r="10" spans="1:19">
      <c r="A10" s="144" t="s">
        <v>803</v>
      </c>
      <c r="B10" s="143" t="s">
        <v>804</v>
      </c>
      <c r="C10" s="84">
        <f>RTD("wdf.rtq",,A10,"Rt_Price")</f>
        <v>1.0509999999999999</v>
      </c>
      <c r="D10" s="85">
        <f>RTD("wdf.rtq",,A10,"PctChg")/100</f>
        <v>0</v>
      </c>
      <c r="E10" s="86">
        <f ca="1">[1]!f_unit_floortrading(A10,TODAY())/100000000</f>
        <v>2.8327999999999999E-2</v>
      </c>
      <c r="F10" s="87">
        <f ca="1">[1]!f_unit_floortrading(A10,TODAY())/10000-[1]!f_unit_floortrading(A10,TODAY()-1)/10000</f>
        <v>0</v>
      </c>
      <c r="G10" s="88">
        <f>RTD("wdf.rtq",,A10,"Volume")/10000</f>
        <v>3.5950000000000002</v>
      </c>
      <c r="H10" s="99" t="str">
        <f>[1]!f_info_smfbcode(A10)</f>
        <v>502002.SH</v>
      </c>
      <c r="I10" s="99" t="str">
        <f>[1]!S_INFO_NAME(H10)</f>
        <v>500等权B</v>
      </c>
      <c r="J10" s="99">
        <f>RTD("wdf.rtq",,H10,"Rt_Price")</f>
        <v>0.99</v>
      </c>
      <c r="K10" s="100">
        <f>RTD("wdf.rtq",,H10,"PctChg")/100</f>
        <v>2E-3</v>
      </c>
      <c r="L10" s="101">
        <f>RTD("wdf.rtq",,H10,"Volume")/10000</f>
        <v>6.0243000000000002</v>
      </c>
      <c r="M10" s="70">
        <f t="shared" ca="1" si="0"/>
        <v>-7.125612839067319E-3</v>
      </c>
      <c r="N10" s="11">
        <f>RTD("wdf.rtq",,Q10,"PctChg")/100</f>
        <v>2.9000000000000002E-3</v>
      </c>
      <c r="O10" s="14" t="str">
        <f>[1]!f_info_smfcode(A10)</f>
        <v>502000.SH</v>
      </c>
      <c r="P10" s="13">
        <f ca="1">VLOOKUP(O10,净值更新!A:B,2)</f>
        <v>1.0249999999999999</v>
      </c>
      <c r="Q10" s="13" t="str">
        <f>[1]!f_info_trackindexcode(O10)</f>
        <v>000982.SH</v>
      </c>
      <c r="R10" s="11">
        <v>0.95</v>
      </c>
      <c r="S10" s="13">
        <f t="shared" ca="1" si="1"/>
        <v>1.0278238749999999</v>
      </c>
    </row>
    <row r="11" spans="1:19">
      <c r="A11" s="144" t="s">
        <v>672</v>
      </c>
      <c r="B11" s="143" t="s">
        <v>673</v>
      </c>
      <c r="C11" s="84">
        <f>RTD("wdf.rtq",,A11,"Rt_Price")</f>
        <v>1.0170000000000001</v>
      </c>
      <c r="D11" s="85">
        <f>RTD("wdf.rtq",,A11,"PctChg")/100</f>
        <v>2E-3</v>
      </c>
      <c r="E11" s="86">
        <f ca="1">[1]!f_unit_floortrading(A11,TODAY())/100000000</f>
        <v>4.6287903699999999</v>
      </c>
      <c r="F11" s="87">
        <f ca="1">[1]!f_unit_floortrading(A11,TODAY())/10000-[1]!f_unit_floortrading(A11,TODAY()-1)/10000</f>
        <v>-0.46179999999731081</v>
      </c>
      <c r="G11" s="88">
        <f>RTD("wdf.rtq",,A11,"Volume")/10000</f>
        <v>1966.7520999999999</v>
      </c>
      <c r="H11" s="99" t="str">
        <f>[1]!f_info_smfbcode(A11)</f>
        <v>150187.SZ</v>
      </c>
      <c r="I11" s="99" t="str">
        <f>[1]!S_INFO_NAME(H11)</f>
        <v>军工B级</v>
      </c>
      <c r="J11" s="99">
        <f>RTD("wdf.rtq",,H11,"Rt_Price")</f>
        <v>0.95800000000000007</v>
      </c>
      <c r="K11" s="100">
        <f>RTD("wdf.rtq",,H11,"PctChg")/100</f>
        <v>7.4000000000000003E-3</v>
      </c>
      <c r="L11" s="101">
        <f>RTD("wdf.rtq",,H11,"Volume")/10000</f>
        <v>2569.6203</v>
      </c>
      <c r="M11" s="70">
        <f t="shared" ca="1" si="0"/>
        <v>-9.2053714704520839E-4</v>
      </c>
      <c r="N11" s="11">
        <f>RTD("wdf.rtq",,Q11,"PctChg")/100</f>
        <v>8.6E-3</v>
      </c>
      <c r="O11" s="14" t="str">
        <f>[1]!f_info_smfcode(A11)</f>
        <v>163115.OF</v>
      </c>
      <c r="P11" s="13">
        <f ca="1">VLOOKUP(O11,净值更新!A:B,2)</f>
        <v>0.98040000000000005</v>
      </c>
      <c r="Q11" s="13" t="str">
        <f>[1]!f_info_trackindexcode(O11)</f>
        <v>399967.SZ</v>
      </c>
      <c r="R11" s="11">
        <v>0.95</v>
      </c>
      <c r="S11" s="13">
        <f t="shared" ca="1" si="1"/>
        <v>0.98840986800000008</v>
      </c>
    </row>
    <row r="12" spans="1:19">
      <c r="A12" s="144" t="s">
        <v>726</v>
      </c>
      <c r="B12" s="143" t="s">
        <v>727</v>
      </c>
      <c r="C12" s="84">
        <f>RTD("wdf.rtq",,A12,"Rt_Price")</f>
        <v>1.0609999999999999</v>
      </c>
      <c r="D12" s="85">
        <f>RTD("wdf.rtq",,A12,"PctChg")/100</f>
        <v>9.0000000000000008E-4</v>
      </c>
      <c r="E12" s="86">
        <f ca="1">[1]!f_unit_floortrading(A12,TODAY())/100000000</f>
        <v>0.1029128</v>
      </c>
      <c r="F12" s="87">
        <f ca="1">[1]!f_unit_floortrading(A12,TODAY())/10000-[1]!f_unit_floortrading(A12,TODAY()-1)/10000</f>
        <v>-3.5446000000001732</v>
      </c>
      <c r="G12" s="88">
        <f>RTD("wdf.rtq",,A12,"Volume")/10000</f>
        <v>11.8893</v>
      </c>
      <c r="H12" s="99" t="str">
        <f>[1]!f_info_smfbcode(A12)</f>
        <v>150246.SZ</v>
      </c>
      <c r="I12" s="99" t="str">
        <f>[1]!S_INFO_NAME(H12)</f>
        <v>互联B</v>
      </c>
      <c r="J12" s="99">
        <f>RTD("wdf.rtq",,H12,"Rt_Price")</f>
        <v>1.1779999999999999</v>
      </c>
      <c r="K12" s="100">
        <f>RTD("wdf.rtq",,H12,"PctChg")/100</f>
        <v>2.5999999999999999E-3</v>
      </c>
      <c r="L12" s="101">
        <f>RTD("wdf.rtq",,H12,"Volume")/10000</f>
        <v>27.1</v>
      </c>
      <c r="M12" s="70">
        <f t="shared" ca="1" si="0"/>
        <v>-7.5861726356465375E-3</v>
      </c>
      <c r="N12" s="11">
        <f>RTD("wdf.rtq",,Q12,"PctChg")/100</f>
        <v>3.8E-3</v>
      </c>
      <c r="O12" s="14" t="str">
        <f>[1]!f_info_smfcode(A12)</f>
        <v>160636.OF</v>
      </c>
      <c r="P12" s="13">
        <f ca="1">VLOOKUP(O12,净值更新!A:B,2)</f>
        <v>1.1240000000000001</v>
      </c>
      <c r="Q12" s="13" t="str">
        <f>[1]!f_info_trackindexcode(O12)</f>
        <v>399970.SZ</v>
      </c>
      <c r="R12" s="11">
        <v>0.95</v>
      </c>
      <c r="S12" s="13">
        <f t="shared" ca="1" si="1"/>
        <v>1.12805764</v>
      </c>
    </row>
    <row r="13" spans="1:19">
      <c r="A13" s="144" t="s">
        <v>708</v>
      </c>
      <c r="B13" s="143" t="s">
        <v>709</v>
      </c>
      <c r="C13" s="84">
        <f>RTD("wdf.rtq",,A13,"Rt_Price")</f>
        <v>1.05</v>
      </c>
      <c r="D13" s="85">
        <f>RTD("wdf.rtq",,A13,"PctChg")/100</f>
        <v>1.9E-3</v>
      </c>
      <c r="E13" s="86">
        <f ca="1">[1]!f_unit_floortrading(A13,TODAY())/100000000</f>
        <v>0.30225714999999997</v>
      </c>
      <c r="F13" s="87">
        <f ca="1">[1]!f_unit_floortrading(A13,TODAY())/10000-[1]!f_unit_floortrading(A13,TODAY()-1)/10000</f>
        <v>-1.1449999999999818</v>
      </c>
      <c r="G13" s="88">
        <f>RTD("wdf.rtq",,A13,"Volume")/10000</f>
        <v>3.4578000000000002</v>
      </c>
      <c r="H13" s="99" t="str">
        <f>[1]!f_info_smfbcode(A13)</f>
        <v>150226.SZ</v>
      </c>
      <c r="I13" s="99" t="str">
        <f>[1]!S_INFO_NAME(H13)</f>
        <v>证保B级</v>
      </c>
      <c r="J13" s="99">
        <f>RTD("wdf.rtq",,H13,"Rt_Price")</f>
        <v>1.208</v>
      </c>
      <c r="K13" s="100">
        <f>RTD("wdf.rtq",,H13,"PctChg")/100</f>
        <v>-2.3399999999999997E-2</v>
      </c>
      <c r="L13" s="101">
        <f>RTD("wdf.rtq",,H13,"Volume")/10000</f>
        <v>142.8673</v>
      </c>
      <c r="M13" s="70">
        <f t="shared" ca="1" si="0"/>
        <v>-9.5042636744359088E-3</v>
      </c>
      <c r="N13" s="11">
        <f>RTD("wdf.rtq",,Q13,"PctChg")/100</f>
        <v>-3.1000000000000003E-3</v>
      </c>
      <c r="O13" s="14" t="str">
        <f>[1]!f_info_smfcode(A13)</f>
        <v>160516.OF</v>
      </c>
      <c r="P13" s="13">
        <f ca="1">VLOOKUP(O13,净值更新!A:B,2)</f>
        <v>1.1432</v>
      </c>
      <c r="Q13" s="13" t="str">
        <f>[1]!f_info_trackindexcode(O13)</f>
        <v>399966.SZ</v>
      </c>
      <c r="R13" s="11">
        <v>0.95</v>
      </c>
      <c r="S13" s="13">
        <f t="shared" ca="1" si="1"/>
        <v>1.1398332760000001</v>
      </c>
    </row>
    <row r="14" spans="1:19">
      <c r="A14" s="144" t="s">
        <v>816</v>
      </c>
      <c r="B14" s="143" t="s">
        <v>817</v>
      </c>
      <c r="C14" s="84">
        <f>RTD("wdf.rtq",,A14,"Rt_Price")</f>
        <v>1.0840000000000001</v>
      </c>
      <c r="D14" s="85">
        <f>RTD("wdf.rtq",,A14,"PctChg")/100</f>
        <v>-9.0000000000000008E-4</v>
      </c>
      <c r="E14" s="86">
        <f ca="1">[1]!f_unit_floortrading(A14,TODAY())/100000000</f>
        <v>5.7724999999999999E-2</v>
      </c>
      <c r="F14" s="87">
        <f ca="1">[1]!f_unit_floortrading(A14,TODAY())/10000-[1]!f_unit_floortrading(A14,TODAY()-1)/10000</f>
        <v>0</v>
      </c>
      <c r="G14" s="88">
        <f>RTD("wdf.rtq",,A14,"Volume")/10000</f>
        <v>2.27</v>
      </c>
      <c r="H14" s="99" t="str">
        <f>[1]!f_info_smfbcode(A14)</f>
        <v>502038.SH</v>
      </c>
      <c r="I14" s="99" t="str">
        <f>[1]!S_INFO_NAME(H14)</f>
        <v>网金B</v>
      </c>
      <c r="J14" s="99">
        <f>RTD("wdf.rtq",,H14,"Rt_Price")</f>
        <v>1.2250000000000001</v>
      </c>
      <c r="K14" s="100">
        <f>RTD("wdf.rtq",,H14,"PctChg")/100</f>
        <v>-1.4500000000000002E-2</v>
      </c>
      <c r="L14" s="101">
        <f>RTD("wdf.rtq",,H14,"Volume")/10000</f>
        <v>24.096599999999999</v>
      </c>
      <c r="M14" s="70">
        <f t="shared" ca="1" si="0"/>
        <v>-1.4967559304205347E-3</v>
      </c>
      <c r="N14" s="11">
        <f>RTD("wdf.rtq",,Q14,"PctChg")/100</f>
        <v>-6.9999999999999988E-4</v>
      </c>
      <c r="O14" s="14" t="str">
        <f>[1]!f_info_smfcode(A14)</f>
        <v>502036.SH</v>
      </c>
      <c r="P14" s="13">
        <f ca="1">VLOOKUP(O14,净值更新!A:B,2)</f>
        <v>1.157</v>
      </c>
      <c r="Q14" s="13" t="str">
        <f>[1]!f_info_trackindexcode(O14)</f>
        <v>399805.SZ</v>
      </c>
      <c r="R14" s="11">
        <v>0.95</v>
      </c>
      <c r="S14" s="13">
        <f t="shared" ca="1" si="1"/>
        <v>1.156230595</v>
      </c>
    </row>
    <row r="15" spans="1:19">
      <c r="A15" s="144" t="s">
        <v>820</v>
      </c>
      <c r="B15" s="143" t="s">
        <v>821</v>
      </c>
      <c r="C15" s="84">
        <f>RTD("wdf.rtq",,A15,"Rt_Price")</f>
        <v>1.0190000000000001</v>
      </c>
      <c r="D15" s="85">
        <f>RTD("wdf.rtq",,A15,"PctChg")/100</f>
        <v>4.8999999999999998E-3</v>
      </c>
      <c r="E15" s="86">
        <f ca="1">[1]!f_unit_floortrading(A15,TODAY())/100000000</f>
        <v>1.226853</v>
      </c>
      <c r="F15" s="87">
        <f ca="1">[1]!f_unit_floortrading(A15,TODAY())/10000-[1]!f_unit_floortrading(A15,TODAY()-1)/10000</f>
        <v>0</v>
      </c>
      <c r="G15" s="88">
        <f>RTD("wdf.rtq",,A15,"Volume")/10000</f>
        <v>1783.3213000000001</v>
      </c>
      <c r="H15" s="99" t="str">
        <f>[1]!f_info_smfbcode(A15)</f>
        <v>502050.SH</v>
      </c>
      <c r="I15" s="99" t="str">
        <f>[1]!S_INFO_NAME(H15)</f>
        <v>上证50B</v>
      </c>
      <c r="J15" s="99">
        <f>RTD("wdf.rtq",,H15,"Rt_Price")</f>
        <v>1.2250000000000001</v>
      </c>
      <c r="K15" s="100">
        <f>RTD("wdf.rtq",,H15,"PctChg")/100</f>
        <v>-3.0899999999999997E-2</v>
      </c>
      <c r="L15" s="101">
        <f>RTD("wdf.rtq",,H15,"Volume")/10000</f>
        <v>999.34519999999998</v>
      </c>
      <c r="M15" s="70">
        <f t="shared" ca="1" si="0"/>
        <v>5.0271898954186156E-3</v>
      </c>
      <c r="N15" s="11">
        <f>RTD("wdf.rtq",,Q15,"PctChg")/100</f>
        <v>-1.8000000000000002E-3</v>
      </c>
      <c r="O15" s="14" t="str">
        <f>[1]!f_info_smfcode(A15)</f>
        <v>502048.SH</v>
      </c>
      <c r="P15" s="13">
        <f ca="1">VLOOKUP(O15,净值更新!A:B,2)</f>
        <v>1.1183000000000001</v>
      </c>
      <c r="Q15" s="13" t="str">
        <f>[1]!f_info_trackindexcode(O15)</f>
        <v>000016.SH</v>
      </c>
      <c r="R15" s="11">
        <v>0.95</v>
      </c>
      <c r="S15" s="13">
        <f t="shared" ca="1" si="1"/>
        <v>1.1163877070000001</v>
      </c>
    </row>
    <row r="16" spans="1:19">
      <c r="A16" s="144" t="s">
        <v>812</v>
      </c>
      <c r="B16" s="143" t="s">
        <v>813</v>
      </c>
      <c r="C16" s="84">
        <f>RTD("wdf.rtq",,A16,"Rt_Price")</f>
        <v>1.0509999999999999</v>
      </c>
      <c r="D16" s="85">
        <f>RTD("wdf.rtq",,A16,"PctChg")/100</f>
        <v>2.9000000000000002E-3</v>
      </c>
      <c r="E16" s="86">
        <f ca="1">[1]!f_unit_floortrading(A16,TODAY())/100000000</f>
        <v>3.7984999999999998E-2</v>
      </c>
      <c r="F16" s="87">
        <f ca="1">[1]!f_unit_floortrading(A16,TODAY())/10000-[1]!f_unit_floortrading(A16,TODAY()-1)/10000</f>
        <v>0</v>
      </c>
      <c r="G16" s="88">
        <f>RTD("wdf.rtq",,A16,"Volume")/10000</f>
        <v>7.37</v>
      </c>
      <c r="H16" s="99" t="str">
        <f>[1]!f_info_smfbcode(A16)</f>
        <v>502022.SH</v>
      </c>
      <c r="I16" s="99" t="str">
        <f>[1]!S_INFO_NAME(H16)</f>
        <v>国金50B</v>
      </c>
      <c r="J16" s="99">
        <f>RTD("wdf.rtq",,H16,"Rt_Price")</f>
        <v>1.2869999999999999</v>
      </c>
      <c r="K16" s="100">
        <f>RTD("wdf.rtq",,H16,"PctChg")/100</f>
        <v>-2.7900000000000001E-2</v>
      </c>
      <c r="L16" s="101">
        <f>RTD("wdf.rtq",,H16,"Volume")/10000</f>
        <v>13.82</v>
      </c>
      <c r="M16" s="70">
        <f t="shared" ca="1" si="0"/>
        <v>-8.465356369043886E-3</v>
      </c>
      <c r="N16" s="11">
        <f>RTD("wdf.rtq",,Q16,"PctChg")/100</f>
        <v>-1.8000000000000002E-3</v>
      </c>
      <c r="O16" s="14" t="str">
        <f>[1]!f_info_smfcode(A16)</f>
        <v>502020.SH</v>
      </c>
      <c r="P16" s="13">
        <f ca="1">VLOOKUP(O16,净值更新!A:B,2)</f>
        <v>1.181</v>
      </c>
      <c r="Q16" s="13" t="str">
        <f>[1]!f_info_trackindexcode(O16)</f>
        <v>000016.SH</v>
      </c>
      <c r="R16" s="11">
        <v>0.95</v>
      </c>
      <c r="S16" s="13">
        <f t="shared" ca="1" si="1"/>
        <v>1.17898049</v>
      </c>
    </row>
    <row r="17" spans="1:19">
      <c r="A17" s="144" t="s">
        <v>698</v>
      </c>
      <c r="B17" s="143" t="s">
        <v>699</v>
      </c>
      <c r="C17" s="84">
        <f>RTD("wdf.rtq",,A17,"Rt_Price")</f>
        <v>1.095</v>
      </c>
      <c r="D17" s="85">
        <f>RTD("wdf.rtq",,A17,"PctChg")/100</f>
        <v>9.1999999999999998E-3</v>
      </c>
      <c r="E17" s="86">
        <f ca="1">[1]!f_unit_floortrading(A17,TODAY())/100000000</f>
        <v>0.23935518</v>
      </c>
      <c r="F17" s="87">
        <f ca="1">[1]!f_unit_floortrading(A17,TODAY())/10000-[1]!f_unit_floortrading(A17,TODAY()-1)/10000</f>
        <v>0</v>
      </c>
      <c r="G17" s="88">
        <f>RTD("wdf.rtq",,A17,"Volume")/10000</f>
        <v>6.23</v>
      </c>
      <c r="H17" s="99" t="str">
        <f>[1]!f_info_smfbcode(A17)</f>
        <v>150216.SZ</v>
      </c>
      <c r="I17" s="99" t="str">
        <f>[1]!S_INFO_NAME(H17)</f>
        <v>TMTB</v>
      </c>
      <c r="J17" s="99">
        <f>RTD("wdf.rtq",,H17,"Rt_Price")</f>
        <v>1.21</v>
      </c>
      <c r="K17" s="100">
        <f>RTD("wdf.rtq",,H17,"PctChg")/100</f>
        <v>5.8000000000000005E-3</v>
      </c>
      <c r="L17" s="101">
        <f>RTD("wdf.rtq",,H17,"Volume")/10000</f>
        <v>70.063199999999995</v>
      </c>
      <c r="M17" s="70">
        <f t="shared" ca="1" si="0"/>
        <v>-1.0739343621415376E-3</v>
      </c>
      <c r="N17" s="11">
        <f>RTD("wdf.rtq",,Q17,"PctChg")/100</f>
        <v>6.0000000000000001E-3</v>
      </c>
      <c r="O17" s="14" t="str">
        <f>[1]!f_info_smfcode(A17)</f>
        <v>160224.OF</v>
      </c>
      <c r="P17" s="13">
        <f ca="1">VLOOKUP(O17,净值更新!A:B,2)</f>
        <v>1.1472</v>
      </c>
      <c r="Q17" s="13" t="str">
        <f>[1]!f_info_trackindexcode(O17)</f>
        <v>399610.SZ</v>
      </c>
      <c r="R17" s="11">
        <v>0.95</v>
      </c>
      <c r="S17" s="13">
        <f t="shared" ca="1" si="1"/>
        <v>1.15373904</v>
      </c>
    </row>
    <row r="18" spans="1:19">
      <c r="A18" s="144" t="s">
        <v>640</v>
      </c>
      <c r="B18" s="143" t="s">
        <v>641</v>
      </c>
      <c r="C18" s="84">
        <f>RTD("wdf.rtq",,A18,"Rt_Price")</f>
        <v>1.044</v>
      </c>
      <c r="D18" s="85">
        <f>RTD("wdf.rtq",,A18,"PctChg")/100</f>
        <v>1.9E-3</v>
      </c>
      <c r="E18" s="86">
        <f ca="1">[1]!f_unit_floortrading(A18,TODAY())/100000000</f>
        <v>4.3446810000000002E-2</v>
      </c>
      <c r="F18" s="87">
        <f ca="1">[1]!f_unit_floortrading(A18,TODAY())/10000-[1]!f_unit_floortrading(A18,TODAY()-1)/10000</f>
        <v>0</v>
      </c>
      <c r="G18" s="88">
        <f>RTD("wdf.rtq",,A18,"Volume")/10000</f>
        <v>2.35</v>
      </c>
      <c r="H18" s="99" t="str">
        <f>[1]!f_info_smfbcode(A18)</f>
        <v>150122.SZ</v>
      </c>
      <c r="I18" s="99" t="str">
        <f>[1]!S_INFO_NAME(H18)</f>
        <v>银河进取</v>
      </c>
      <c r="J18" s="99">
        <f>RTD("wdf.rtq",,H18,"Rt_Price")</f>
        <v>1.3260000000000001</v>
      </c>
      <c r="K18" s="100">
        <f>RTD("wdf.rtq",,H18,"PctChg")/100</f>
        <v>9.9000000000000008E-3</v>
      </c>
      <c r="L18" s="101">
        <f>RTD("wdf.rtq",,H18,"Volume")/10000</f>
        <v>1.23</v>
      </c>
      <c r="M18" s="70">
        <f t="shared" ca="1" si="0"/>
        <v>-5.1322958072131941E-3</v>
      </c>
      <c r="N18" s="11">
        <f>RTD("wdf.rtq",,Q18,"PctChg")/100</f>
        <v>1E-4</v>
      </c>
      <c r="O18" s="14" t="str">
        <f>[1]!f_info_smfcode(A18)</f>
        <v>161507.OF</v>
      </c>
      <c r="P18" s="13">
        <f ca="1">VLOOKUP(O18,净值更新!A:B,2)</f>
        <v>1.1910000000000001</v>
      </c>
      <c r="Q18" s="13" t="str">
        <f>[1]!f_info_trackindexcode(O18)</f>
        <v>000918.SH</v>
      </c>
      <c r="R18" s="11">
        <v>0.95</v>
      </c>
      <c r="S18" s="13">
        <f t="shared" ca="1" si="1"/>
        <v>1.1911131450000001</v>
      </c>
    </row>
    <row r="19" spans="1:19">
      <c r="A19" s="144" t="s">
        <v>714</v>
      </c>
      <c r="B19" s="143" t="s">
        <v>715</v>
      </c>
      <c r="C19" s="84">
        <f>RTD("wdf.rtq",,A19,"Rt_Price")</f>
        <v>1.05</v>
      </c>
      <c r="D19" s="85">
        <f>RTD("wdf.rtq",,A19,"PctChg")/100</f>
        <v>8.6E-3</v>
      </c>
      <c r="E19" s="86">
        <f ca="1">[1]!f_unit_floortrading(A19,TODAY())/100000000</f>
        <v>0.38230575</v>
      </c>
      <c r="F19" s="87">
        <f ca="1">[1]!f_unit_floortrading(A19,TODAY())/10000-[1]!f_unit_floortrading(A19,TODAY()-1)/10000</f>
        <v>-7.1287000000002081</v>
      </c>
      <c r="G19" s="88">
        <f>RTD("wdf.rtq",,A19,"Volume")/10000</f>
        <v>8.7713000000000001</v>
      </c>
      <c r="H19" s="99" t="str">
        <f>[1]!f_info_smfbcode(A19)</f>
        <v>150232.SZ</v>
      </c>
      <c r="I19" s="99" t="str">
        <f>[1]!S_INFO_NAME(H19)</f>
        <v>电子B</v>
      </c>
      <c r="J19" s="99">
        <f>RTD("wdf.rtq",,H19,"Rt_Price")</f>
        <v>1</v>
      </c>
      <c r="K19" s="100">
        <f>RTD("wdf.rtq",,H19,"PctChg")/100</f>
        <v>-1E-3</v>
      </c>
      <c r="L19" s="101">
        <f>RTD("wdf.rtq",,H19,"Volume")/10000</f>
        <v>126.7983</v>
      </c>
      <c r="M19" s="70">
        <f t="shared" ca="1" si="0"/>
        <v>-6.8218365530651193E-3</v>
      </c>
      <c r="N19" s="11">
        <f>RTD("wdf.rtq",,Q19,"PctChg")/100</f>
        <v>2.7000000000000001E-3</v>
      </c>
      <c r="O19" s="14" t="str">
        <f>[1]!f_info_smfcode(A19)</f>
        <v>163116.OF</v>
      </c>
      <c r="P19" s="13">
        <f ca="1">VLOOKUP(O19,净值更新!A:B,2)</f>
        <v>1.0294000000000001</v>
      </c>
      <c r="Q19" s="13" t="str">
        <f>[1]!f_info_trackindexcode(O19)</f>
        <v>399811.SZ</v>
      </c>
      <c r="R19" s="11">
        <v>0.95</v>
      </c>
      <c r="S19" s="13">
        <f t="shared" ca="1" si="1"/>
        <v>1.0320404110000001</v>
      </c>
    </row>
    <row r="20" spans="1:19">
      <c r="A20" s="144" t="s">
        <v>720</v>
      </c>
      <c r="B20" s="143" t="s">
        <v>721</v>
      </c>
      <c r="C20" s="84">
        <f>RTD("wdf.rtq",,A20,"Rt_Price")</f>
        <v>1.044</v>
      </c>
      <c r="D20" s="85">
        <f>RTD("wdf.rtq",,A20,"PctChg")/100</f>
        <v>1.9E-3</v>
      </c>
      <c r="E20" s="86">
        <f ca="1">[1]!f_unit_floortrading(A20,TODAY())/100000000</f>
        <v>8.535334E-2</v>
      </c>
      <c r="F20" s="87">
        <f ca="1">[1]!f_unit_floortrading(A20,TODAY())/10000-[1]!f_unit_floortrading(A20,TODAY()-1)/10000</f>
        <v>3.3969000000000733</v>
      </c>
      <c r="G20" s="88">
        <f>RTD("wdf.rtq",,A20,"Volume")/10000</f>
        <v>26.0974</v>
      </c>
      <c r="H20" s="99" t="str">
        <f>[1]!f_info_smfbcode(A20)</f>
        <v>150238.SZ</v>
      </c>
      <c r="I20" s="99" t="str">
        <f>[1]!S_INFO_NAME(H20)</f>
        <v>环保B级</v>
      </c>
      <c r="J20" s="99">
        <f>RTD("wdf.rtq",,H20,"Rt_Price")</f>
        <v>1.1890000000000001</v>
      </c>
      <c r="K20" s="100">
        <f>RTD("wdf.rtq",,H20,"PctChg")/100</f>
        <v>3.9300000000000002E-2</v>
      </c>
      <c r="L20" s="101">
        <f>RTD("wdf.rtq",,H20,"Volume")/10000</f>
        <v>19.544499999999999</v>
      </c>
      <c r="M20" s="70">
        <f t="shared" ca="1" si="0"/>
        <v>1.2844519539580768E-2</v>
      </c>
      <c r="N20" s="11">
        <f>RTD("wdf.rtq",,Q20,"PctChg")/100</f>
        <v>3.2000000000000002E-3</v>
      </c>
      <c r="O20" s="14" t="str">
        <f>[1]!f_info_smfcode(A20)</f>
        <v>160634.OF</v>
      </c>
      <c r="P20" s="13">
        <f ca="1">VLOOKUP(O20,净值更新!A:B,2)</f>
        <v>1.099</v>
      </c>
      <c r="Q20" s="13" t="str">
        <f>[1]!f_info_trackindexcode(O20)</f>
        <v>000827.SH</v>
      </c>
      <c r="R20" s="11">
        <v>0.95</v>
      </c>
      <c r="S20" s="13">
        <f t="shared" ca="1" si="1"/>
        <v>1.1023409599999998</v>
      </c>
    </row>
    <row r="21" spans="1:19">
      <c r="A21" s="144" t="s">
        <v>750</v>
      </c>
      <c r="B21" s="143" t="s">
        <v>751</v>
      </c>
      <c r="C21" s="84">
        <f>RTD("wdf.rtq",,A21,"Rt_Price")</f>
        <v>1.0580000000000001</v>
      </c>
      <c r="D21" s="85">
        <f>RTD("wdf.rtq",,A21,"PctChg")/100</f>
        <v>5.7000000000000002E-3</v>
      </c>
      <c r="E21" s="86">
        <f ca="1">[1]!f_unit_floortrading(A21,TODAY())/100000000</f>
        <v>1.0326807099999999</v>
      </c>
      <c r="F21" s="87">
        <f ca="1">[1]!f_unit_floortrading(A21,TODAY())/10000-[1]!f_unit_floortrading(A21,TODAY()-1)/10000</f>
        <v>-82.334999999999127</v>
      </c>
      <c r="G21" s="88">
        <f>RTD("wdf.rtq",,A21,"Volume")/10000</f>
        <v>334.55650000000003</v>
      </c>
      <c r="H21" s="99" t="str">
        <f>[1]!f_info_smfbcode(A21)</f>
        <v>150274.SZ</v>
      </c>
      <c r="I21" s="99" t="str">
        <f>[1]!S_INFO_NAME(H21)</f>
        <v>带路B</v>
      </c>
      <c r="J21" s="99">
        <f>RTD("wdf.rtq",,H21,"Rt_Price")</f>
        <v>0.47300000000000003</v>
      </c>
      <c r="K21" s="100">
        <f>RTD("wdf.rtq",,H21,"PctChg")/100</f>
        <v>-4.2000000000000006E-3</v>
      </c>
      <c r="L21" s="101">
        <f>RTD("wdf.rtq",,H21,"Volume")/10000</f>
        <v>663.78520000000003</v>
      </c>
      <c r="M21" s="70">
        <f t="shared" ca="1" si="0"/>
        <v>-5.6168682711892348E-3</v>
      </c>
      <c r="N21" s="11">
        <f>RTD("wdf.rtq",,Q21,"PctChg")/100</f>
        <v>2.5000000000000001E-3</v>
      </c>
      <c r="O21" s="14" t="str">
        <f>[1]!f_info_smfcode(A21)</f>
        <v>160638.OF</v>
      </c>
      <c r="P21" s="13">
        <f ca="1">VLOOKUP(O21,净值更新!A:B,2)</f>
        <v>0.76800000000000002</v>
      </c>
      <c r="Q21" s="13" t="str">
        <f>[1]!f_info_trackindexcode(O21)</f>
        <v>399991.SZ</v>
      </c>
      <c r="R21" s="11">
        <v>0.95</v>
      </c>
      <c r="S21" s="13">
        <f t="shared" ca="1" si="1"/>
        <v>0.76982400000000006</v>
      </c>
    </row>
    <row r="22" spans="1:19">
      <c r="A22" s="144" t="s">
        <v>664</v>
      </c>
      <c r="B22" s="143" t="s">
        <v>665</v>
      </c>
      <c r="C22" s="84">
        <f>RTD("wdf.rtq",,A22,"Rt_Price")</f>
        <v>1.0309999999999999</v>
      </c>
      <c r="D22" s="85">
        <f>RTD("wdf.rtq",,A22,"PctChg")/100</f>
        <v>4.8999999999999998E-3</v>
      </c>
      <c r="E22" s="86">
        <f ca="1">[1]!f_unit_floortrading(A22,TODAY())/100000000</f>
        <v>2.2208736099999999</v>
      </c>
      <c r="F22" s="87">
        <f ca="1">[1]!f_unit_floortrading(A22,TODAY())/10000-[1]!f_unit_floortrading(A22,TODAY()-1)/10000</f>
        <v>61.583099999999831</v>
      </c>
      <c r="G22" s="88">
        <f>RTD("wdf.rtq",,A22,"Volume")/10000</f>
        <v>197.42769999999999</v>
      </c>
      <c r="H22" s="99" t="str">
        <f>[1]!f_info_smfbcode(A22)</f>
        <v>150178.SZ</v>
      </c>
      <c r="I22" s="99" t="str">
        <f>[1]!S_INFO_NAME(H22)</f>
        <v>证保B</v>
      </c>
      <c r="J22" s="99">
        <f>RTD("wdf.rtq",,H22,"Rt_Price")</f>
        <v>1.409</v>
      </c>
      <c r="K22" s="100">
        <f>RTD("wdf.rtq",,H22,"PctChg")/100</f>
        <v>-7.000000000000001E-3</v>
      </c>
      <c r="L22" s="101">
        <f>RTD("wdf.rtq",,H22,"Volume")/10000</f>
        <v>1863.0978</v>
      </c>
      <c r="M22" s="70">
        <f t="shared" ca="1" si="0"/>
        <v>1.3122032273753526E-3</v>
      </c>
      <c r="N22" s="11">
        <f>RTD("wdf.rtq",,Q22,"PctChg")/100</f>
        <v>-3.1000000000000003E-3</v>
      </c>
      <c r="O22" s="14" t="str">
        <f>[1]!f_info_smfcode(A22)</f>
        <v>160625.OF</v>
      </c>
      <c r="P22" s="13">
        <f ca="1">VLOOKUP(O22,净值更新!A:B,2)</f>
        <v>1.222</v>
      </c>
      <c r="Q22" s="13" t="str">
        <f>[1]!f_info_trackindexcode(O22)</f>
        <v>399966.SZ</v>
      </c>
      <c r="R22" s="11">
        <v>0.95</v>
      </c>
      <c r="S22" s="13">
        <f t="shared" ca="1" si="1"/>
        <v>1.2184012099999999</v>
      </c>
    </row>
    <row r="23" spans="1:19">
      <c r="A23" s="144" t="s">
        <v>650</v>
      </c>
      <c r="B23" s="143" t="s">
        <v>651</v>
      </c>
      <c r="C23" s="84">
        <f>RTD("wdf.rtq",,A23,"Rt_Price")</f>
        <v>1.0429999999999999</v>
      </c>
      <c r="D23" s="85">
        <f>RTD("wdf.rtq",,A23,"PctChg")/100</f>
        <v>5.8000000000000005E-3</v>
      </c>
      <c r="E23" s="86">
        <f ca="1">[1]!f_unit_floortrading(A23,TODAY())/100000000</f>
        <v>1.3138713</v>
      </c>
      <c r="F23" s="87">
        <f ca="1">[1]!f_unit_floortrading(A23,TODAY())/10000-[1]!f_unit_floortrading(A23,TODAY()-1)/10000</f>
        <v>-53.975099999999657</v>
      </c>
      <c r="G23" s="88">
        <f>RTD("wdf.rtq",,A23,"Volume")/10000</f>
        <v>25.775700000000001</v>
      </c>
      <c r="H23" s="99" t="str">
        <f>[1]!f_info_smfbcode(A23)</f>
        <v>150149.SZ</v>
      </c>
      <c r="I23" s="99" t="str">
        <f>[1]!S_INFO_NAME(H23)</f>
        <v>医药800B</v>
      </c>
      <c r="J23" s="99">
        <f>RTD("wdf.rtq",,H23,"Rt_Price")</f>
        <v>0.56800000000000006</v>
      </c>
      <c r="K23" s="100">
        <f>RTD("wdf.rtq",,H23,"PctChg")/100</f>
        <v>-7.000000000000001E-3</v>
      </c>
      <c r="L23" s="101">
        <f>RTD("wdf.rtq",,H23,"Volume")/10000</f>
        <v>744.94370000000004</v>
      </c>
      <c r="M23" s="70">
        <f t="shared" ca="1" si="0"/>
        <v>-3.8511325452064149E-3</v>
      </c>
      <c r="N23" s="11">
        <f>RTD("wdf.rtq",,Q23,"PctChg")/100</f>
        <v>8.0000000000000004E-4</v>
      </c>
      <c r="O23" s="14" t="str">
        <f>[1]!f_info_smfcode(A23)</f>
        <v>165519.OF</v>
      </c>
      <c r="P23" s="13">
        <f ca="1">VLOOKUP(O23,净值更新!A:B,2)</f>
        <v>0.80800000000000005</v>
      </c>
      <c r="Q23" s="13" t="str">
        <f>[1]!f_info_trackindexcode(O23)</f>
        <v>000841.SH</v>
      </c>
      <c r="R23" s="11">
        <v>0.95</v>
      </c>
      <c r="S23" s="13">
        <f t="shared" ca="1" si="1"/>
        <v>0.80861408000000012</v>
      </c>
    </row>
    <row r="24" spans="1:19">
      <c r="A24" s="144" t="s">
        <v>782</v>
      </c>
      <c r="B24" s="143" t="s">
        <v>783</v>
      </c>
      <c r="C24" s="84">
        <f>RTD("wdf.rtq",,A24,"Rt_Price")</f>
        <v>1.081</v>
      </c>
      <c r="D24" s="85">
        <f>RTD("wdf.rtq",,A24,"PctChg")/100</f>
        <v>1.2199999999999999E-2</v>
      </c>
      <c r="E24" s="86">
        <f ca="1">[1]!f_unit_floortrading(A24,TODAY())/100000000</f>
        <v>0.17024146000000001</v>
      </c>
      <c r="F24" s="87">
        <f ca="1">[1]!f_unit_floortrading(A24,TODAY())/10000-[1]!f_unit_floortrading(A24,TODAY()-1)/10000</f>
        <v>-1.7999999999999545</v>
      </c>
      <c r="G24" s="88">
        <f>RTD("wdf.rtq",,A24,"Volume")/10000</f>
        <v>29.183199999999999</v>
      </c>
      <c r="H24" s="99" t="str">
        <f>[1]!f_info_smfbcode(A24)</f>
        <v>150312.SZ</v>
      </c>
      <c r="I24" s="99" t="str">
        <f>[1]!S_INFO_NAME(H24)</f>
        <v>智能B</v>
      </c>
      <c r="J24" s="99">
        <f>RTD("wdf.rtq",,H24,"Rt_Price")</f>
        <v>0.98599999999999999</v>
      </c>
      <c r="K24" s="100">
        <f>RTD("wdf.rtq",,H24,"PctChg")/100</f>
        <v>-1E-3</v>
      </c>
      <c r="L24" s="101">
        <f>RTD("wdf.rtq",,H24,"Volume")/10000</f>
        <v>67.353200000000001</v>
      </c>
      <c r="M24" s="70">
        <f t="shared" ca="1" si="0"/>
        <v>6.4129149436031874E-4</v>
      </c>
      <c r="N24" s="11">
        <f>RTD("wdf.rtq",,Q24,"PctChg")/100</f>
        <v>2.9000000000000002E-3</v>
      </c>
      <c r="O24" s="14" t="str">
        <f>[1]!f_info_smfcode(A24)</f>
        <v>165524.OF</v>
      </c>
      <c r="P24" s="13">
        <f ca="1">VLOOKUP(O24,净值更新!A:B,2)</f>
        <v>1.03</v>
      </c>
      <c r="Q24" s="13" t="str">
        <f>[1]!f_info_trackindexcode(O24)</f>
        <v>399996.SZ</v>
      </c>
      <c r="R24" s="11">
        <v>0.95</v>
      </c>
      <c r="S24" s="13">
        <f t="shared" ca="1" si="1"/>
        <v>1.0328376500000001</v>
      </c>
    </row>
    <row r="25" spans="1:19">
      <c r="A25" s="144" t="s">
        <v>686</v>
      </c>
      <c r="B25" s="143" t="s">
        <v>687</v>
      </c>
      <c r="C25" s="84">
        <f>RTD("wdf.rtq",,A25,"Rt_Price")</f>
        <v>1.026</v>
      </c>
      <c r="D25" s="85">
        <f>RTD("wdf.rtq",,A25,"PctChg")/100</f>
        <v>5.8999999999999999E-3</v>
      </c>
      <c r="E25" s="86">
        <f ca="1">[1]!f_unit_floortrading(A25,TODAY())/100000000</f>
        <v>1.71683154</v>
      </c>
      <c r="F25" s="87">
        <f ca="1">[1]!f_unit_floortrading(A25,TODAY())/10000-[1]!f_unit_floortrading(A25,TODAY()-1)/10000</f>
        <v>-233.83859999999913</v>
      </c>
      <c r="G25" s="88">
        <f>RTD("wdf.rtq",,A25,"Volume")/10000</f>
        <v>426.9975</v>
      </c>
      <c r="H25" s="99" t="str">
        <f>[1]!f_info_smfbcode(A25)</f>
        <v>150204.SZ</v>
      </c>
      <c r="I25" s="99" t="str">
        <f>[1]!S_INFO_NAME(H25)</f>
        <v>传媒B</v>
      </c>
      <c r="J25" s="99">
        <f>RTD("wdf.rtq",,H25,"Rt_Price")</f>
        <v>1.407</v>
      </c>
      <c r="K25" s="100">
        <f>RTD("wdf.rtq",,H25,"PctChg")/100</f>
        <v>8.6E-3</v>
      </c>
      <c r="L25" s="101">
        <f>RTD("wdf.rtq",,H25,"Volume")/10000</f>
        <v>1705.4717000000001</v>
      </c>
      <c r="M25" s="70">
        <f t="shared" ca="1" si="0"/>
        <v>-4.8179857703373186E-3</v>
      </c>
      <c r="N25" s="11">
        <f>RTD("wdf.rtq",,Q25,"PctChg")/100</f>
        <v>9.9000000000000008E-3</v>
      </c>
      <c r="O25" s="14" t="str">
        <f>[1]!f_info_smfcode(A25)</f>
        <v>160629.OF</v>
      </c>
      <c r="P25" s="13">
        <f ca="1">VLOOKUP(O25,净值更新!A:B,2)</f>
        <v>1.2110000000000001</v>
      </c>
      <c r="Q25" s="13" t="str">
        <f>[1]!f_info_trackindexcode(O25)</f>
        <v>399971.SZ</v>
      </c>
      <c r="R25" s="11">
        <v>0.95</v>
      </c>
      <c r="S25" s="13">
        <f t="shared" ca="1" si="1"/>
        <v>1.2223894550000003</v>
      </c>
    </row>
    <row r="26" spans="1:19">
      <c r="A26" s="144" t="s">
        <v>724</v>
      </c>
      <c r="B26" s="143" t="s">
        <v>725</v>
      </c>
      <c r="C26" s="84">
        <f>RTD("wdf.rtq",,A26,"Rt_Price")</f>
        <v>1.0309999999999999</v>
      </c>
      <c r="D26" s="85">
        <f>RTD("wdf.rtq",,A26,"PctChg")/100</f>
        <v>5.8999999999999999E-3</v>
      </c>
      <c r="E26" s="86">
        <f ca="1">[1]!f_unit_floortrading(A26,TODAY())/100000000</f>
        <v>1.2407144000000001</v>
      </c>
      <c r="F26" s="87">
        <f ca="1">[1]!f_unit_floortrading(A26,TODAY())/10000-[1]!f_unit_floortrading(A26,TODAY()-1)/10000</f>
        <v>75.856900000000678</v>
      </c>
      <c r="G26" s="88">
        <f>RTD("wdf.rtq",,A26,"Volume")/10000</f>
        <v>152.9237</v>
      </c>
      <c r="H26" s="99" t="str">
        <f>[1]!f_info_smfbcode(A26)</f>
        <v>150244.SZ</v>
      </c>
      <c r="I26" s="99" t="str">
        <f>[1]!S_INFO_NAME(H26)</f>
        <v>创业B</v>
      </c>
      <c r="J26" s="99">
        <f>RTD("wdf.rtq",,H26,"Rt_Price")</f>
        <v>1.042</v>
      </c>
      <c r="K26" s="100">
        <f>RTD("wdf.rtq",,H26,"PctChg")/100</f>
        <v>-9.4999999999999998E-3</v>
      </c>
      <c r="L26" s="101">
        <f>RTD("wdf.rtq",,H26,"Volume")/10000</f>
        <v>1261.5038</v>
      </c>
      <c r="M26" s="70">
        <f t="shared" ca="1" si="0"/>
        <v>-1.5859034910681302E-3</v>
      </c>
      <c r="N26" s="11">
        <f>RTD("wdf.rtq",,Q26,"PctChg")/100</f>
        <v>3.2000000000000002E-3</v>
      </c>
      <c r="O26" s="14" t="str">
        <f>[1]!f_info_smfcode(A26)</f>
        <v>160637.OF</v>
      </c>
      <c r="P26" s="13">
        <f ca="1">VLOOKUP(O26,净值更新!A:B,2)</f>
        <v>1.0349999999999999</v>
      </c>
      <c r="Q26" s="13" t="str">
        <f>[1]!f_info_trackindexcode(O26)</f>
        <v>399006.SZ</v>
      </c>
      <c r="R26" s="11">
        <v>0.95</v>
      </c>
      <c r="S26" s="13">
        <f t="shared" ca="1" si="1"/>
        <v>1.0381463999999998</v>
      </c>
    </row>
    <row r="27" spans="1:19">
      <c r="A27" s="144" t="s">
        <v>789</v>
      </c>
      <c r="B27" s="143" t="s">
        <v>790</v>
      </c>
      <c r="C27" s="84">
        <f>RTD("wdf.rtq",,A27,"Rt_Price")</f>
        <v>1.0760000000000001</v>
      </c>
      <c r="D27" s="85">
        <f>RTD("wdf.rtq",,A27,"PctChg")/100</f>
        <v>4.7000000000000002E-3</v>
      </c>
      <c r="E27" s="86">
        <f ca="1">[1]!f_unit_floortrading(A27,TODAY())/100000000</f>
        <v>0.37642786</v>
      </c>
      <c r="F27" s="87">
        <f ca="1">[1]!f_unit_floortrading(A27,TODAY())/10000-[1]!f_unit_floortrading(A27,TODAY()-1)/10000</f>
        <v>-2.5999999999999091</v>
      </c>
      <c r="G27" s="88">
        <f>RTD("wdf.rtq",,A27,"Volume")/10000</f>
        <v>59.765300000000003</v>
      </c>
      <c r="H27" s="99" t="str">
        <f>[1]!f_info_smfbcode(A27)</f>
        <v>150324.SZ</v>
      </c>
      <c r="I27" s="99" t="str">
        <f>[1]!S_INFO_NAME(H27)</f>
        <v>环保B端</v>
      </c>
      <c r="J27" s="99">
        <f>RTD("wdf.rtq",,H27,"Rt_Price")</f>
        <v>0.51400000000000001</v>
      </c>
      <c r="K27" s="100">
        <f>RTD("wdf.rtq",,H27,"PctChg")/100</f>
        <v>-7.7000000000000002E-3</v>
      </c>
      <c r="L27" s="101">
        <f>RTD("wdf.rtq",,H27,"Volume")/10000</f>
        <v>184.9512</v>
      </c>
      <c r="M27" s="70">
        <f t="shared" ca="1" si="0"/>
        <v>-5.9067793746467867E-3</v>
      </c>
      <c r="N27" s="11">
        <f>RTD("wdf.rtq",,Q27,"PctChg")/100</f>
        <v>3.2000000000000002E-3</v>
      </c>
      <c r="O27" s="14" t="str">
        <f>[1]!f_info_smfcode(A27)</f>
        <v>164819.OF</v>
      </c>
      <c r="P27" s="13">
        <f ca="1">VLOOKUP(O27,净值更新!A:B,2)</f>
        <v>0.79730000000000001</v>
      </c>
      <c r="Q27" s="13" t="str">
        <f>[1]!f_info_trackindexcode(O27)</f>
        <v>000827.SH</v>
      </c>
      <c r="R27" s="11">
        <v>0.95</v>
      </c>
      <c r="S27" s="13">
        <f t="shared" ca="1" si="1"/>
        <v>0.79972379199999999</v>
      </c>
    </row>
    <row r="28" spans="1:19">
      <c r="A28" s="144" t="s">
        <v>797</v>
      </c>
      <c r="B28" s="143" t="s">
        <v>798</v>
      </c>
      <c r="C28" s="84">
        <f>RTD("wdf.rtq",,A28,"Rt_Price")</f>
        <v>1.145</v>
      </c>
      <c r="D28" s="85">
        <f>RTD("wdf.rtq",,A28,"PctChg")/100</f>
        <v>1.7000000000000001E-3</v>
      </c>
      <c r="E28" s="86">
        <f ca="1">[1]!f_unit_floortrading(A28,TODAY())/100000000</f>
        <v>4.9682342000000004</v>
      </c>
      <c r="F28" s="87">
        <f ca="1">[1]!f_unit_floortrading(A28,TODAY())/10000-[1]!f_unit_floortrading(A28,TODAY()-1)/10000</f>
        <v>-310.84000000000378</v>
      </c>
      <c r="G28" s="88">
        <f>RTD("wdf.rtq",,A28,"Volume")/10000</f>
        <v>887.56619999999998</v>
      </c>
      <c r="H28" s="99" t="str">
        <f>[1]!f_info_smfbcode(A28)</f>
        <v>150332.SZ</v>
      </c>
      <c r="I28" s="99" t="str">
        <f>[1]!S_INFO_NAME(H28)</f>
        <v>网金融B</v>
      </c>
      <c r="J28" s="99">
        <f>RTD("wdf.rtq",,H28,"Rt_Price")</f>
        <v>0.55200000000000005</v>
      </c>
      <c r="K28" s="100">
        <f>RTD("wdf.rtq",,H28,"PctChg")/100</f>
        <v>-1.2500000000000001E-2</v>
      </c>
      <c r="L28" s="101">
        <f>RTD("wdf.rtq",,H28,"Volume")/10000</f>
        <v>6984.2049999999999</v>
      </c>
      <c r="M28" s="70">
        <f t="shared" ca="1" si="0"/>
        <v>-6.3608800730191595E-3</v>
      </c>
      <c r="N28" s="11">
        <f>RTD("wdf.rtq",,Q28,"PctChg")/100</f>
        <v>-6.9999999999999988E-4</v>
      </c>
      <c r="O28" s="14" t="str">
        <f>[1]!f_info_smfcode(A28)</f>
        <v>165315.OF</v>
      </c>
      <c r="P28" s="13">
        <f ca="1">VLOOKUP(O28,净值更新!A:B,2)</f>
        <v>0.85450000000000004</v>
      </c>
      <c r="Q28" s="13" t="str">
        <f>[1]!f_info_trackindexcode(O28)</f>
        <v>399805.SZ</v>
      </c>
      <c r="R28" s="11">
        <v>0.95</v>
      </c>
      <c r="S28" s="13">
        <f t="shared" ca="1" si="1"/>
        <v>0.85393175750000005</v>
      </c>
    </row>
    <row r="29" spans="1:19">
      <c r="A29" s="144" t="s">
        <v>742</v>
      </c>
      <c r="B29" s="143" t="s">
        <v>743</v>
      </c>
      <c r="C29" s="84">
        <f>RTD("wdf.rtq",,A29,"Rt_Price")</f>
        <v>1.093</v>
      </c>
      <c r="D29" s="85">
        <f>RTD("wdf.rtq",,A29,"PctChg")/100</f>
        <v>4.5999999999999999E-3</v>
      </c>
      <c r="E29" s="86">
        <f ca="1">[1]!f_unit_floortrading(A29,TODAY())/100000000</f>
        <v>1.3220291200000001</v>
      </c>
      <c r="F29" s="87">
        <f ca="1">[1]!f_unit_floortrading(A29,TODAY())/10000-[1]!f_unit_floortrading(A29,TODAY()-1)/10000</f>
        <v>-50.176699999999983</v>
      </c>
      <c r="G29" s="88">
        <f>RTD("wdf.rtq",,A29,"Volume")/10000</f>
        <v>230.06970000000001</v>
      </c>
      <c r="H29" s="99" t="str">
        <f>[1]!f_info_smfbcode(A29)</f>
        <v>150266.SZ</v>
      </c>
      <c r="I29" s="99" t="str">
        <f>[1]!S_INFO_NAME(H29)</f>
        <v>一带B</v>
      </c>
      <c r="J29" s="99">
        <f>RTD("wdf.rtq",,H29,"Rt_Price")</f>
        <v>1.121</v>
      </c>
      <c r="K29" s="100">
        <f>RTD("wdf.rtq",,H29,"PctChg")/100</f>
        <v>4.5000000000000005E-3</v>
      </c>
      <c r="L29" s="101">
        <f>RTD("wdf.rtq",,H29,"Volume")/10000</f>
        <v>667.83860000000004</v>
      </c>
      <c r="M29" s="70">
        <f t="shared" ca="1" si="0"/>
        <v>-7.7474354203914686E-3</v>
      </c>
      <c r="N29" s="11">
        <f>RTD("wdf.rtq",,Q29,"PctChg")/100</f>
        <v>2.5000000000000001E-3</v>
      </c>
      <c r="O29" s="14" t="str">
        <f>[1]!f_info_smfcode(A29)</f>
        <v>168201.OF</v>
      </c>
      <c r="P29" s="13">
        <f ca="1">VLOOKUP(O29,净值更新!A:B,2)</f>
        <v>1.113</v>
      </c>
      <c r="Q29" s="13" t="str">
        <f>[1]!f_info_trackindexcode(O29)</f>
        <v>399991.SZ</v>
      </c>
      <c r="R29" s="11">
        <v>0.95</v>
      </c>
      <c r="S29" s="13">
        <f t="shared" ca="1" si="1"/>
        <v>1.1156433750000001</v>
      </c>
    </row>
    <row r="30" spans="1:19">
      <c r="A30" s="144" t="s">
        <v>662</v>
      </c>
      <c r="B30" s="143" t="s">
        <v>663</v>
      </c>
      <c r="C30" s="84">
        <f>RTD("wdf.rtq",,A30,"Rt_Price")</f>
        <v>1.034</v>
      </c>
      <c r="D30" s="85">
        <f>RTD("wdf.rtq",,A30,"PctChg")/100</f>
        <v>5.8000000000000005E-3</v>
      </c>
      <c r="E30" s="86">
        <f ca="1">[1]!f_unit_floortrading(A30,TODAY())/100000000</f>
        <v>1.9019158300000001</v>
      </c>
      <c r="F30" s="87">
        <f ca="1">[1]!f_unit_floortrading(A30,TODAY())/10000-[1]!f_unit_floortrading(A30,TODAY()-1)/10000</f>
        <v>760.69640000000072</v>
      </c>
      <c r="G30" s="88">
        <f>RTD("wdf.rtq",,A30,"Volume")/10000</f>
        <v>513.803</v>
      </c>
      <c r="H30" s="99" t="str">
        <f>[1]!f_info_smfbcode(A30)</f>
        <v>150174.SZ</v>
      </c>
      <c r="I30" s="99" t="str">
        <f>[1]!S_INFO_NAME(H30)</f>
        <v>TMT中证B</v>
      </c>
      <c r="J30" s="99">
        <f>RTD("wdf.rtq",,H30,"Rt_Price")</f>
        <v>0.75600000000000001</v>
      </c>
      <c r="K30" s="100">
        <f>RTD("wdf.rtq",,H30,"PctChg")/100</f>
        <v>-9.1999999999999998E-3</v>
      </c>
      <c r="L30" s="101">
        <f>RTD("wdf.rtq",,H30,"Volume")/10000</f>
        <v>1361.5424</v>
      </c>
      <c r="M30" s="70">
        <f t="shared" ca="1" si="0"/>
        <v>-4.5393007884048098E-3</v>
      </c>
      <c r="N30" s="11">
        <f>RTD("wdf.rtq",,Q30,"PctChg")/100</f>
        <v>4.8000000000000004E-3</v>
      </c>
      <c r="O30" s="14" t="str">
        <f>[1]!f_info_smfcode(A30)</f>
        <v>165522.OF</v>
      </c>
      <c r="P30" s="13">
        <f ca="1">VLOOKUP(O30,净值更新!A:B,2)</f>
        <v>0.89500000000000002</v>
      </c>
      <c r="Q30" s="13" t="str">
        <f>[1]!f_info_trackindexcode(O30)</f>
        <v>000998.SH</v>
      </c>
      <c r="R30" s="11">
        <v>0.95</v>
      </c>
      <c r="S30" s="13">
        <f t="shared" ca="1" si="1"/>
        <v>0.89908119999999991</v>
      </c>
    </row>
    <row r="31" spans="1:19">
      <c r="A31" s="144" t="s">
        <v>718</v>
      </c>
      <c r="B31" s="143" t="s">
        <v>719</v>
      </c>
      <c r="C31" s="84">
        <f>RTD("wdf.rtq",,A31,"Rt_Price")</f>
        <v>1.0329999999999999</v>
      </c>
      <c r="D31" s="85">
        <f>RTD("wdf.rtq",,A31,"PctChg")/100</f>
        <v>3.9000000000000003E-3</v>
      </c>
      <c r="E31" s="86">
        <f ca="1">[1]!f_unit_floortrading(A31,TODAY())/100000000</f>
        <v>3.1437287</v>
      </c>
      <c r="F31" s="87">
        <f ca="1">[1]!f_unit_floortrading(A31,TODAY())/10000-[1]!f_unit_floortrading(A31,TODAY()-1)/10000</f>
        <v>-262.58020000000033</v>
      </c>
      <c r="G31" s="88">
        <f>RTD("wdf.rtq",,A31,"Volume")/10000</f>
        <v>858.37729999999999</v>
      </c>
      <c r="H31" s="99" t="str">
        <f>[1]!f_info_smfbcode(A31)</f>
        <v>150236.SZ</v>
      </c>
      <c r="I31" s="99" t="str">
        <f>[1]!S_INFO_NAME(H31)</f>
        <v>券商B级</v>
      </c>
      <c r="J31" s="99">
        <f>RTD("wdf.rtq",,H31,"Rt_Price")</f>
        <v>1.03</v>
      </c>
      <c r="K31" s="100">
        <f>RTD("wdf.rtq",,H31,"PctChg")/100</f>
        <v>-5.8000000000000005E-3</v>
      </c>
      <c r="L31" s="101">
        <f>RTD("wdf.rtq",,H31,"Volume")/10000</f>
        <v>2853.9108999999999</v>
      </c>
      <c r="M31" s="70">
        <f t="shared" ca="1" si="0"/>
        <v>-7.562091013587624E-4</v>
      </c>
      <c r="N31" s="11">
        <f>RTD("wdf.rtq",,Q31,"PctChg")/100</f>
        <v>-5.8000000000000005E-3</v>
      </c>
      <c r="O31" s="14" t="str">
        <f>[1]!f_info_smfcode(A31)</f>
        <v>160633.OF</v>
      </c>
      <c r="P31" s="13">
        <f ca="1">VLOOKUP(O31,净值更新!A:B,2)</f>
        <v>1.038</v>
      </c>
      <c r="Q31" s="13" t="str">
        <f>[1]!f_info_trackindexcode(O31)</f>
        <v>399975.SZ</v>
      </c>
      <c r="R31" s="11">
        <v>0.95</v>
      </c>
      <c r="S31" s="13">
        <f t="shared" ca="1" si="1"/>
        <v>1.0322806200000001</v>
      </c>
    </row>
    <row r="32" spans="1:19">
      <c r="A32" s="144" t="s">
        <v>678</v>
      </c>
      <c r="B32" s="143" t="s">
        <v>679</v>
      </c>
      <c r="C32" s="84">
        <f>RTD("wdf.rtq",,A32,"Rt_Price")</f>
        <v>1.038</v>
      </c>
      <c r="D32" s="85">
        <f>RTD("wdf.rtq",,A32,"PctChg")/100</f>
        <v>6.8000000000000005E-3</v>
      </c>
      <c r="E32" s="86">
        <f ca="1">[1]!f_unit_floortrading(A32,TODAY())/100000000</f>
        <v>46.15592822</v>
      </c>
      <c r="F32" s="87">
        <f ca="1">[1]!f_unit_floortrading(A32,TODAY())/10000-[1]!f_unit_floortrading(A32,TODAY()-1)/10000</f>
        <v>3154.0684999999939</v>
      </c>
      <c r="G32" s="88">
        <f>RTD("wdf.rtq",,A32,"Volume")/10000</f>
        <v>10591.480100000001</v>
      </c>
      <c r="H32" s="99" t="str">
        <f>[1]!f_info_smfbcode(A32)</f>
        <v>150195.SZ</v>
      </c>
      <c r="I32" s="99" t="str">
        <f>[1]!S_INFO_NAME(H32)</f>
        <v>互联网B</v>
      </c>
      <c r="J32" s="99">
        <f>RTD("wdf.rtq",,H32,"Rt_Price")</f>
        <v>0.502</v>
      </c>
      <c r="K32" s="100">
        <f>RTD("wdf.rtq",,H32,"PctChg")/100</f>
        <v>-7.9000000000000008E-3</v>
      </c>
      <c r="L32" s="101">
        <f>RTD("wdf.rtq",,H32,"Volume")/10000</f>
        <v>65432.500899999999</v>
      </c>
      <c r="M32" s="70">
        <f t="shared" ca="1" si="0"/>
        <v>-4.8893662490598899E-3</v>
      </c>
      <c r="N32" s="11">
        <f>RTD("wdf.rtq",,Q32,"PctChg")/100</f>
        <v>3.8E-3</v>
      </c>
      <c r="O32" s="14" t="str">
        <f>[1]!f_info_smfcode(A32)</f>
        <v>161025.OF</v>
      </c>
      <c r="P32" s="13">
        <f ca="1">VLOOKUP(O32,净值更新!A:B,2)</f>
        <v>0.77100000000000002</v>
      </c>
      <c r="Q32" s="13" t="str">
        <f>[1]!f_info_trackindexcode(O32)</f>
        <v>399970.SZ</v>
      </c>
      <c r="R32" s="11">
        <v>0.95</v>
      </c>
      <c r="S32" s="13">
        <f t="shared" ca="1" si="1"/>
        <v>0.77378330999999989</v>
      </c>
    </row>
    <row r="33" spans="1:19">
      <c r="A33" s="144" t="s">
        <v>670</v>
      </c>
      <c r="B33" s="143" t="s">
        <v>671</v>
      </c>
      <c r="C33" s="84">
        <f>RTD("wdf.rtq",,A33,"Rt_Price")</f>
        <v>1.018</v>
      </c>
      <c r="D33" s="85">
        <f>RTD("wdf.rtq",,A33,"PctChg")/100</f>
        <v>8.8999999999999999E-3</v>
      </c>
      <c r="E33" s="86">
        <f ca="1">[1]!f_unit_floortrading(A33,TODAY())/100000000</f>
        <v>3.884258</v>
      </c>
      <c r="F33" s="87">
        <f ca="1">[1]!f_unit_floortrading(A33,TODAY())/10000-[1]!f_unit_floortrading(A33,TODAY()-1)/10000</f>
        <v>-55.830499999996391</v>
      </c>
      <c r="G33" s="88">
        <f>RTD("wdf.rtq",,A33,"Volume")/10000</f>
        <v>456.78769999999997</v>
      </c>
      <c r="H33" s="99" t="str">
        <f>[1]!f_info_smfbcode(A33)</f>
        <v>150185.SZ</v>
      </c>
      <c r="I33" s="99" t="str">
        <f>[1]!S_INFO_NAME(H33)</f>
        <v>环保B</v>
      </c>
      <c r="J33" s="99">
        <f>RTD("wdf.rtq",,H33,"Rt_Price")</f>
        <v>0.90800000000000003</v>
      </c>
      <c r="K33" s="100">
        <f>RTD("wdf.rtq",,H33,"PctChg")/100</f>
        <v>-2.2000000000000001E-3</v>
      </c>
      <c r="L33" s="101">
        <f>RTD("wdf.rtq",,H33,"Volume")/10000</f>
        <v>1168.1485</v>
      </c>
      <c r="M33" s="70">
        <f t="shared" ca="1" si="0"/>
        <v>-5.200131916040629E-3</v>
      </c>
      <c r="N33" s="11">
        <f>RTD("wdf.rtq",,Q33,"PctChg")/100</f>
        <v>3.2000000000000002E-3</v>
      </c>
      <c r="O33" s="14" t="str">
        <f>[1]!f_info_smfcode(A33)</f>
        <v>163114.OF</v>
      </c>
      <c r="P33" s="13">
        <f ca="1">VLOOKUP(O33,净值更新!A:B,2)</f>
        <v>0.96509999999999996</v>
      </c>
      <c r="Q33" s="13" t="str">
        <f>[1]!f_info_trackindexcode(O33)</f>
        <v>000827.SH</v>
      </c>
      <c r="R33" s="11">
        <v>0.95</v>
      </c>
      <c r="S33" s="13">
        <f t="shared" ca="1" si="1"/>
        <v>0.96803390399999989</v>
      </c>
    </row>
    <row r="34" spans="1:19">
      <c r="A34" s="144" t="s">
        <v>722</v>
      </c>
      <c r="B34" s="143" t="s">
        <v>723</v>
      </c>
      <c r="C34" s="84">
        <f>RTD("wdf.rtq",,A34,"Rt_Price")</f>
        <v>1.034</v>
      </c>
      <c r="D34" s="85">
        <f>RTD("wdf.rtq",,A34,"PctChg")/100</f>
        <v>4.8999999999999998E-3</v>
      </c>
      <c r="E34" s="86">
        <f ca="1">[1]!f_unit_floortrading(A34,TODAY())/100000000</f>
        <v>0.85316473999999998</v>
      </c>
      <c r="F34" s="87">
        <f ca="1">[1]!f_unit_floortrading(A34,TODAY())/10000-[1]!f_unit_floortrading(A34,TODAY()-1)/10000</f>
        <v>-24.489999999999782</v>
      </c>
      <c r="G34" s="88">
        <f>RTD("wdf.rtq",,A34,"Volume")/10000</f>
        <v>115.42870000000001</v>
      </c>
      <c r="H34" s="99" t="str">
        <f>[1]!f_info_smfbcode(A34)</f>
        <v>150242.SZ</v>
      </c>
      <c r="I34" s="99" t="str">
        <f>[1]!S_INFO_NAME(H34)</f>
        <v>银行B级</v>
      </c>
      <c r="J34" s="99">
        <f>RTD("wdf.rtq",,H34,"Rt_Price")</f>
        <v>0.84799999999999998</v>
      </c>
      <c r="K34" s="100">
        <f>RTD("wdf.rtq",,H34,"PctChg")/100</f>
        <v>-2.3E-2</v>
      </c>
      <c r="L34" s="101">
        <f>RTD("wdf.rtq",,H34,"Volume")/10000</f>
        <v>183.43</v>
      </c>
      <c r="M34" s="70">
        <f t="shared" ref="M34:M65" ca="1" si="2">(C34+J34)/S34/2-1</f>
        <v>1.5947282391337581E-4</v>
      </c>
      <c r="N34" s="11">
        <f>RTD("wdf.rtq",,Q34,"PctChg")/100</f>
        <v>-2.4000000000000002E-3</v>
      </c>
      <c r="O34" s="14" t="str">
        <f>[1]!f_info_smfcode(A34)</f>
        <v>161029.OF</v>
      </c>
      <c r="P34" s="13">
        <f ca="1">VLOOKUP(O34,净值更新!A:B,2)</f>
        <v>0.94299999999999995</v>
      </c>
      <c r="Q34" s="13" t="str">
        <f>[1]!f_info_trackindexcode(O34)</f>
        <v>399986.SZ</v>
      </c>
      <c r="R34" s="11">
        <v>0.95</v>
      </c>
      <c r="S34" s="13">
        <f t="shared" ref="S34:S65" ca="1" si="3">P34*(1+N34*R34)</f>
        <v>0.94084995999999999</v>
      </c>
    </row>
    <row r="35" spans="1:19">
      <c r="A35" s="144" t="s">
        <v>652</v>
      </c>
      <c r="B35" s="143" t="s">
        <v>653</v>
      </c>
      <c r="C35" s="84">
        <f>RTD("wdf.rtq",,A35,"Rt_Price")</f>
        <v>1.0409999999999999</v>
      </c>
      <c r="D35" s="85">
        <f>RTD("wdf.rtq",,A35,"PctChg")/100</f>
        <v>5.8000000000000005E-3</v>
      </c>
      <c r="E35" s="86">
        <f ca="1">[1]!f_unit_floortrading(A35,TODAY())/100000000</f>
        <v>0.91844510000000001</v>
      </c>
      <c r="F35" s="87">
        <f ca="1">[1]!f_unit_floortrading(A35,TODAY())/10000-[1]!f_unit_floortrading(A35,TODAY()-1)/10000</f>
        <v>4.8112999999993917</v>
      </c>
      <c r="G35" s="88">
        <f>RTD("wdf.rtq",,A35,"Volume")/10000</f>
        <v>146.07050000000001</v>
      </c>
      <c r="H35" s="99" t="str">
        <f>[1]!f_info_smfbcode(A35)</f>
        <v>150151.SZ</v>
      </c>
      <c r="I35" s="99" t="str">
        <f>[1]!S_INFO_NAME(H35)</f>
        <v>有色800B</v>
      </c>
      <c r="J35" s="99">
        <f>RTD("wdf.rtq",,H35,"Rt_Price")</f>
        <v>1.081</v>
      </c>
      <c r="K35" s="100">
        <f>RTD("wdf.rtq",,H35,"PctChg")/100</f>
        <v>-2.0799999999999999E-2</v>
      </c>
      <c r="L35" s="101">
        <f>RTD("wdf.rtq",,H35,"Volume")/10000</f>
        <v>603.5145</v>
      </c>
      <c r="M35" s="70">
        <f t="shared" ca="1" si="2"/>
        <v>5.1849828849968027E-3</v>
      </c>
      <c r="N35" s="11">
        <f>RTD("wdf.rtq",,Q35,"PctChg")/100</f>
        <v>-7.4000000000000003E-3</v>
      </c>
      <c r="O35" s="14" t="str">
        <f>[1]!f_info_smfcode(A35)</f>
        <v>165520.OF</v>
      </c>
      <c r="P35" s="13">
        <f ca="1">VLOOKUP(O35,净值更新!A:B,2)</f>
        <v>1.0629999999999999</v>
      </c>
      <c r="Q35" s="13" t="str">
        <f>[1]!f_info_trackindexcode(O35)</f>
        <v>000823.SH</v>
      </c>
      <c r="R35" s="11">
        <v>0.95</v>
      </c>
      <c r="S35" s="13">
        <f t="shared" ca="1" si="3"/>
        <v>1.0555271099999999</v>
      </c>
    </row>
    <row r="36" spans="1:19">
      <c r="A36" s="144" t="s">
        <v>612</v>
      </c>
      <c r="B36" s="143" t="s">
        <v>628</v>
      </c>
      <c r="C36" s="84">
        <f>RTD("wdf.rtq",,A36,"Rt_Price")</f>
        <v>1.048</v>
      </c>
      <c r="D36" s="85">
        <f>RTD("wdf.rtq",,A36,"PctChg")/100</f>
        <v>2.9000000000000002E-3</v>
      </c>
      <c r="E36" s="86">
        <f ca="1">[1]!f_unit_floortrading(A36,TODAY())/100000000</f>
        <v>0.1093638</v>
      </c>
      <c r="F36" s="87">
        <f ca="1">[1]!f_unit_floortrading(A36,TODAY())/10000-[1]!f_unit_floortrading(A36,TODAY()-1)/10000</f>
        <v>0</v>
      </c>
      <c r="G36" s="88">
        <f>RTD("wdf.rtq",,A36,"Volume")/10000</f>
        <v>48.287199999999999</v>
      </c>
      <c r="H36" s="99" t="str">
        <f>[1]!f_info_smfbcode(A36)</f>
        <v>150091.SZ</v>
      </c>
      <c r="I36" s="99" t="str">
        <f>[1]!S_INFO_NAME(H36)</f>
        <v>成长B</v>
      </c>
      <c r="J36" s="99">
        <f>RTD("wdf.rtq",,H36,"Rt_Price")</f>
        <v>1.1240000000000001</v>
      </c>
      <c r="K36" s="100">
        <f>RTD("wdf.rtq",,H36,"PctChg")/100</f>
        <v>9.0000000000000008E-4</v>
      </c>
      <c r="L36" s="101">
        <f>RTD("wdf.rtq",,H36,"Volume")/10000</f>
        <v>48.200899999999997</v>
      </c>
      <c r="M36" s="70">
        <f t="shared" ca="1" si="2"/>
        <v>-1.1685284318894151E-3</v>
      </c>
      <c r="N36" s="11">
        <f>RTD("wdf.rtq",,Q36,"PctChg")/100</f>
        <v>2.3E-3</v>
      </c>
      <c r="O36" s="14" t="str">
        <f>[1]!f_info_smfcode(A36)</f>
        <v>161910.OF</v>
      </c>
      <c r="P36" s="13">
        <f ca="1">VLOOKUP(O36,净值更新!A:B,2)</f>
        <v>1.0849</v>
      </c>
      <c r="Q36" s="13" t="str">
        <f>[1]!f_info_trackindexcode(O36)</f>
        <v>000958.SH</v>
      </c>
      <c r="R36" s="11">
        <v>0.95</v>
      </c>
      <c r="S36" s="13">
        <f t="shared" ca="1" si="3"/>
        <v>1.0872705065000001</v>
      </c>
    </row>
    <row r="37" spans="1:19">
      <c r="A37" s="144" t="s">
        <v>777</v>
      </c>
      <c r="B37" s="143" t="s">
        <v>778</v>
      </c>
      <c r="C37" s="84">
        <f>RTD("wdf.rtq",,A37,"Rt_Price")</f>
        <v>1.034</v>
      </c>
      <c r="D37" s="85">
        <f>RTD("wdf.rtq",,A37,"PctChg")/100</f>
        <v>6.8000000000000005E-3</v>
      </c>
      <c r="E37" s="86">
        <f ca="1">[1]!f_unit_floortrading(A37,TODAY())/100000000</f>
        <v>0.29475045999999999</v>
      </c>
      <c r="F37" s="87">
        <f ca="1">[1]!f_unit_floortrading(A37,TODAY())/10000-[1]!f_unit_floortrading(A37,TODAY()-1)/10000</f>
        <v>-32.799499999999625</v>
      </c>
      <c r="G37" s="88">
        <f>RTD("wdf.rtq",,A37,"Volume")/10000</f>
        <v>155.80340000000001</v>
      </c>
      <c r="H37" s="99" t="str">
        <f>[1]!f_info_smfbcode(A37)</f>
        <v>150306.SZ</v>
      </c>
      <c r="I37" s="99" t="str">
        <f>[1]!S_INFO_NAME(H37)</f>
        <v>养老B</v>
      </c>
      <c r="J37" s="99">
        <f>RTD("wdf.rtq",,H37,"Rt_Price")</f>
        <v>0.64200000000000002</v>
      </c>
      <c r="K37" s="100">
        <f>RTD("wdf.rtq",,H37,"PctChg")/100</f>
        <v>0</v>
      </c>
      <c r="L37" s="101">
        <f>RTD("wdf.rtq",,H37,"Volume")/10000</f>
        <v>143.71</v>
      </c>
      <c r="M37" s="70">
        <f t="shared" ca="1" si="2"/>
        <v>-5.4436236222448198E-3</v>
      </c>
      <c r="N37" s="11">
        <f>RTD("wdf.rtq",,Q37,"PctChg")/100</f>
        <v>4.5000000000000005E-3</v>
      </c>
      <c r="O37" s="14" t="str">
        <f>[1]!f_info_smfcode(A37)</f>
        <v>168001.OF</v>
      </c>
      <c r="P37" s="13">
        <f ca="1">VLOOKUP(O37,净值更新!A:B,2)</f>
        <v>0.83899999999999997</v>
      </c>
      <c r="Q37" s="13" t="str">
        <f>[1]!f_info_trackindexcode(O37)</f>
        <v>399812.SZ</v>
      </c>
      <c r="R37" s="11">
        <v>0.95</v>
      </c>
      <c r="S37" s="13">
        <f t="shared" ca="1" si="3"/>
        <v>0.84258672499999998</v>
      </c>
    </row>
    <row r="38" spans="1:19">
      <c r="A38" s="144" t="s">
        <v>676</v>
      </c>
      <c r="B38" s="143" t="s">
        <v>677</v>
      </c>
      <c r="C38" s="84">
        <f>RTD("wdf.rtq",,A38,"Rt_Price")</f>
        <v>1.06</v>
      </c>
      <c r="D38" s="85">
        <f>RTD("wdf.rtq",,A38,"PctChg")/100</f>
        <v>1.34E-2</v>
      </c>
      <c r="E38" s="86">
        <f ca="1">[1]!f_unit_floortrading(A38,TODAY())/100000000</f>
        <v>1.5324366300000001</v>
      </c>
      <c r="F38" s="87">
        <f ca="1">[1]!f_unit_floortrading(A38,TODAY())/10000-[1]!f_unit_floortrading(A38,TODAY()-1)/10000</f>
        <v>-16.978500000001077</v>
      </c>
      <c r="G38" s="88">
        <f>RTD("wdf.rtq",,A38,"Volume")/10000</f>
        <v>1054.5689</v>
      </c>
      <c r="H38" s="99" t="str">
        <f>[1]!f_info_smfbcode(A38)</f>
        <v>150193.SZ</v>
      </c>
      <c r="I38" s="99" t="str">
        <f>[1]!S_INFO_NAME(H38)</f>
        <v>地产B</v>
      </c>
      <c r="J38" s="99">
        <f>RTD("wdf.rtq",,H38,"Rt_Price")</f>
        <v>1.046</v>
      </c>
      <c r="K38" s="100">
        <f>RTD("wdf.rtq",,H38,"PctChg")/100</f>
        <v>-7.4300000000000005E-2</v>
      </c>
      <c r="L38" s="101">
        <f>RTD("wdf.rtq",,H38,"Volume")/10000</f>
        <v>5423.5982000000004</v>
      </c>
      <c r="M38" s="70">
        <f t="shared" ca="1" si="2"/>
        <v>-1.3806188884080473E-2</v>
      </c>
      <c r="N38" s="11">
        <f>RTD("wdf.rtq",,Q38,"PctChg")/100</f>
        <v>-1.9599999999999999E-2</v>
      </c>
      <c r="O38" s="14" t="str">
        <f>[1]!f_info_smfcode(A38)</f>
        <v>160628.OF</v>
      </c>
      <c r="P38" s="13">
        <f ca="1">VLOOKUP(O38,净值更新!A:B,2)</f>
        <v>1.0880000000000001</v>
      </c>
      <c r="Q38" s="13" t="str">
        <f>[1]!f_info_trackindexcode(O38)</f>
        <v>399965.SZ</v>
      </c>
      <c r="R38" s="11">
        <v>0.95</v>
      </c>
      <c r="S38" s="13">
        <f t="shared" ca="1" si="3"/>
        <v>1.06774144</v>
      </c>
    </row>
    <row r="39" spans="1:19">
      <c r="A39" s="144" t="s">
        <v>736</v>
      </c>
      <c r="B39" s="143" t="s">
        <v>737</v>
      </c>
      <c r="C39" s="84">
        <f>RTD("wdf.rtq",,A39,"Rt_Price")</f>
        <v>1.012</v>
      </c>
      <c r="D39" s="85">
        <f>RTD("wdf.rtq",,A39,"PctChg")/100</f>
        <v>5.0000000000000001E-3</v>
      </c>
      <c r="E39" s="86">
        <f ca="1">[1]!f_unit_floortrading(A39,TODAY())/100000000</f>
        <v>1.0119763100000001</v>
      </c>
      <c r="F39" s="87">
        <f ca="1">[1]!f_unit_floortrading(A39,TODAY())/10000-[1]!f_unit_floortrading(A39,TODAY()-1)/10000</f>
        <v>-8.9043999999994412</v>
      </c>
      <c r="G39" s="88">
        <f>RTD("wdf.rtq",,A39,"Volume")/10000</f>
        <v>332.49419999999998</v>
      </c>
      <c r="H39" s="99" t="str">
        <f>[1]!f_info_smfbcode(A39)</f>
        <v>150260.SZ</v>
      </c>
      <c r="I39" s="99" t="str">
        <f>[1]!S_INFO_NAME(H39)</f>
        <v>重组B</v>
      </c>
      <c r="J39" s="99">
        <f>RTD("wdf.rtq",,H39,"Rt_Price")</f>
        <v>0.90600000000000003</v>
      </c>
      <c r="K39" s="100">
        <f>RTD("wdf.rtq",,H39,"PctChg")/100</f>
        <v>-4.4000000000000003E-3</v>
      </c>
      <c r="L39" s="101">
        <f>RTD("wdf.rtq",,H39,"Volume")/10000</f>
        <v>45.207799999999999</v>
      </c>
      <c r="M39" s="70">
        <f t="shared" ca="1" si="2"/>
        <v>-6.9656462053735435E-3</v>
      </c>
      <c r="N39" s="11">
        <f>RTD("wdf.rtq",,Q39,"PctChg")/100</f>
        <v>3.2000000000000002E-3</v>
      </c>
      <c r="O39" s="14" t="str">
        <f>[1]!f_info_smfcode(A39)</f>
        <v>161123.OF</v>
      </c>
      <c r="P39" s="13">
        <f ca="1">VLOOKUP(O39,净值更新!A:B,2)</f>
        <v>0.96279999999999999</v>
      </c>
      <c r="Q39" s="13" t="str">
        <f>[1]!f_info_trackindexcode(O39)</f>
        <v>399992.SZ</v>
      </c>
      <c r="R39" s="11">
        <v>0.95</v>
      </c>
      <c r="S39" s="13">
        <f t="shared" ca="1" si="3"/>
        <v>0.96572691199999994</v>
      </c>
    </row>
    <row r="40" spans="1:19">
      <c r="A40" s="144" t="s">
        <v>666</v>
      </c>
      <c r="B40" s="143" t="s">
        <v>667</v>
      </c>
      <c r="C40" s="84">
        <f>RTD("wdf.rtq",,A40,"Rt_Price")</f>
        <v>1.0329999999999999</v>
      </c>
      <c r="D40" s="85">
        <f>RTD("wdf.rtq",,A40,"PctChg")/100</f>
        <v>7.8000000000000005E-3</v>
      </c>
      <c r="E40" s="86">
        <f ca="1">[1]!f_unit_floortrading(A40,TODAY())/100000000</f>
        <v>0.69075655999999996</v>
      </c>
      <c r="F40" s="87">
        <f ca="1">[1]!f_unit_floortrading(A40,TODAY())/10000-[1]!f_unit_floortrading(A40,TODAY()-1)/10000</f>
        <v>954.82840000000033</v>
      </c>
      <c r="G40" s="88">
        <f>RTD("wdf.rtq",,A40,"Volume")/10000</f>
        <v>428.3689</v>
      </c>
      <c r="H40" s="99" t="str">
        <f>[1]!f_info_smfbcode(A40)</f>
        <v>150180.SZ</v>
      </c>
      <c r="I40" s="99" t="str">
        <f>[1]!S_INFO_NAME(H40)</f>
        <v>信息B</v>
      </c>
      <c r="J40" s="99">
        <f>RTD("wdf.rtq",,H40,"Rt_Price")</f>
        <v>1.3760000000000001</v>
      </c>
      <c r="K40" s="100">
        <f>RTD("wdf.rtq",,H40,"PctChg")/100</f>
        <v>-1.0800000000000001E-2</v>
      </c>
      <c r="L40" s="101">
        <f>RTD("wdf.rtq",,H40,"Volume")/10000</f>
        <v>566.86379999999997</v>
      </c>
      <c r="M40" s="70">
        <f t="shared" ca="1" si="2"/>
        <v>-7.2803970515775696E-3</v>
      </c>
      <c r="N40" s="11">
        <f>RTD("wdf.rtq",,Q40,"PctChg")/100</f>
        <v>2.9000000000000002E-3</v>
      </c>
      <c r="O40" s="14" t="str">
        <f>[1]!f_info_smfcode(A40)</f>
        <v>160626.OF</v>
      </c>
      <c r="P40" s="13">
        <f ca="1">VLOOKUP(O40,净值更新!A:B,2)</f>
        <v>1.21</v>
      </c>
      <c r="Q40" s="13" t="str">
        <f>[1]!f_info_trackindexcode(O40)</f>
        <v>399935.SZ</v>
      </c>
      <c r="R40" s="11">
        <v>0.95</v>
      </c>
      <c r="S40" s="13">
        <f t="shared" ca="1" si="3"/>
        <v>1.21333355</v>
      </c>
    </row>
    <row r="41" spans="1:19">
      <c r="A41" s="144" t="s">
        <v>682</v>
      </c>
      <c r="B41" s="143" t="s">
        <v>683</v>
      </c>
      <c r="C41" s="84">
        <f>RTD("wdf.rtq",,A41,"Rt_Price")</f>
        <v>1.0900000000000001</v>
      </c>
      <c r="D41" s="85">
        <f>RTD("wdf.rtq",,A41,"PctChg")/100</f>
        <v>1.8000000000000002E-3</v>
      </c>
      <c r="E41" s="86">
        <f ca="1">[1]!f_unit_floortrading(A41,TODAY())/100000000</f>
        <v>5.08858093</v>
      </c>
      <c r="F41" s="87">
        <f ca="1">[1]!f_unit_floortrading(A41,TODAY())/10000-[1]!f_unit_floortrading(A41,TODAY()-1)/10000</f>
        <v>0.29400000000168802</v>
      </c>
      <c r="G41" s="88">
        <f>RTD("wdf.rtq",,A41,"Volume")/10000</f>
        <v>217.19499999999999</v>
      </c>
      <c r="H41" s="99" t="str">
        <f>[1]!f_info_smfbcode(A41)</f>
        <v>150199.SZ</v>
      </c>
      <c r="I41" s="99" t="str">
        <f>[1]!S_INFO_NAME(H41)</f>
        <v>食品B</v>
      </c>
      <c r="J41" s="99">
        <f>RTD("wdf.rtq",,H41,"Rt_Price")</f>
        <v>0.68700000000000006</v>
      </c>
      <c r="K41" s="100">
        <f>RTD("wdf.rtq",,H41,"PctChg")/100</f>
        <v>0</v>
      </c>
      <c r="L41" s="101">
        <f>RTD("wdf.rtq",,H41,"Volume")/10000</f>
        <v>3146.5747000000001</v>
      </c>
      <c r="M41" s="70">
        <f t="shared" ca="1" si="2"/>
        <v>-6.8485976959289374E-3</v>
      </c>
      <c r="N41" s="11">
        <f>RTD("wdf.rtq",,Q41,"PctChg")/100</f>
        <v>3.1000000000000003E-3</v>
      </c>
      <c r="O41" s="14" t="str">
        <f>[1]!f_info_smfcode(A41)</f>
        <v>160222.OF</v>
      </c>
      <c r="P41" s="13">
        <f ca="1">VLOOKUP(O41,净值更新!A:B,2)</f>
        <v>0.89200000000000002</v>
      </c>
      <c r="Q41" s="13" t="str">
        <f>[1]!f_info_trackindexcode(O41)</f>
        <v>399396.SZ</v>
      </c>
      <c r="R41" s="11">
        <v>0.95</v>
      </c>
      <c r="S41" s="13">
        <f t="shared" ca="1" si="3"/>
        <v>0.89462693999999998</v>
      </c>
    </row>
    <row r="42" spans="1:19">
      <c r="A42" s="144" t="s">
        <v>758</v>
      </c>
      <c r="B42" s="143" t="s">
        <v>759</v>
      </c>
      <c r="C42" s="84">
        <f>RTD("wdf.rtq",,A42,"Rt_Price")</f>
        <v>1.0110000000000001</v>
      </c>
      <c r="D42" s="85">
        <f>RTD("wdf.rtq",,A42,"PctChg")/100</f>
        <v>5.0000000000000001E-3</v>
      </c>
      <c r="E42" s="86">
        <f ca="1">[1]!f_unit_floortrading(A42,TODAY())/100000000</f>
        <v>0.94355491999999996</v>
      </c>
      <c r="F42" s="87">
        <f ca="1">[1]!f_unit_floortrading(A42,TODAY())/10000-[1]!f_unit_floortrading(A42,TODAY()-1)/10000</f>
        <v>-26.317000000000917</v>
      </c>
      <c r="G42" s="88">
        <f>RTD("wdf.rtq",,A42,"Volume")/10000</f>
        <v>124.6636</v>
      </c>
      <c r="H42" s="99" t="str">
        <f>[1]!f_info_smfbcode(A42)</f>
        <v>150284.SZ</v>
      </c>
      <c r="I42" s="99" t="str">
        <f>[1]!S_INFO_NAME(H42)</f>
        <v>SW医药B</v>
      </c>
      <c r="J42" s="99">
        <f>RTD("wdf.rtq",,H42,"Rt_Price")</f>
        <v>0.75800000000000001</v>
      </c>
      <c r="K42" s="100">
        <f>RTD("wdf.rtq",,H42,"PctChg")/100</f>
        <v>-1.6900000000000002E-2</v>
      </c>
      <c r="L42" s="101">
        <f>RTD("wdf.rtq",,H42,"Volume")/10000</f>
        <v>115.5557</v>
      </c>
      <c r="M42" s="70">
        <f t="shared" ca="1" si="2"/>
        <v>-8.5454054384165312E-3</v>
      </c>
      <c r="N42" s="11">
        <f>RTD("wdf.rtq",,Q42,"PctChg")/100</f>
        <v>5.0000000000000001E-4</v>
      </c>
      <c r="O42" s="14" t="str">
        <f>[1]!f_info_smfcode(A42)</f>
        <v>163118.OF</v>
      </c>
      <c r="P42" s="13">
        <f ca="1">VLOOKUP(O42,净值更新!A:B,2)</f>
        <v>0.89170000000000005</v>
      </c>
      <c r="Q42" s="13" t="str">
        <f>[1]!f_info_trackindexcode(O42)</f>
        <v>000808.SH</v>
      </c>
      <c r="R42" s="11">
        <v>0.95</v>
      </c>
      <c r="S42" s="13">
        <f t="shared" ca="1" si="3"/>
        <v>0.89212355750000005</v>
      </c>
    </row>
    <row r="43" spans="1:19">
      <c r="A43" s="144" t="s">
        <v>700</v>
      </c>
      <c r="B43" s="143" t="s">
        <v>701</v>
      </c>
      <c r="C43" s="84">
        <f>RTD("wdf.rtq",,A43,"Rt_Price")</f>
        <v>1.0469999999999999</v>
      </c>
      <c r="D43" s="85">
        <f>RTD("wdf.rtq",,A43,"PctChg")/100</f>
        <v>8.7000000000000011E-3</v>
      </c>
      <c r="E43" s="86">
        <f ca="1">[1]!f_unit_floortrading(A43,TODAY())/100000000</f>
        <v>4.6261147600000001</v>
      </c>
      <c r="F43" s="87">
        <f ca="1">[1]!f_unit_floortrading(A43,TODAY())/10000-[1]!f_unit_floortrading(A43,TODAY()-1)/10000</f>
        <v>-30.330000000001746</v>
      </c>
      <c r="G43" s="88">
        <f>RTD("wdf.rtq",,A43,"Volume")/10000</f>
        <v>1338.3006</v>
      </c>
      <c r="H43" s="99" t="str">
        <f>[1]!f_info_smfbcode(A43)</f>
        <v>150218.SZ</v>
      </c>
      <c r="I43" s="99" t="str">
        <f>[1]!S_INFO_NAME(H43)</f>
        <v>新能源B</v>
      </c>
      <c r="J43" s="99">
        <f>RTD("wdf.rtq",,H43,"Rt_Price")</f>
        <v>0.71199999999999997</v>
      </c>
      <c r="K43" s="100">
        <f>RTD("wdf.rtq",,H43,"PctChg")/100</f>
        <v>-1.66E-2</v>
      </c>
      <c r="L43" s="101">
        <f>RTD("wdf.rtq",,H43,"Volume")/10000</f>
        <v>4504.0436</v>
      </c>
      <c r="M43" s="70">
        <f t="shared" ca="1" si="2"/>
        <v>-8.8511452192536755E-3</v>
      </c>
      <c r="N43" s="11">
        <f>RTD("wdf.rtq",,Q43,"PctChg")/100</f>
        <v>2.7999999999999995E-3</v>
      </c>
      <c r="O43" s="14" t="str">
        <f>[1]!f_info_smfcode(A43)</f>
        <v>164905.OF</v>
      </c>
      <c r="P43" s="13">
        <f ca="1">VLOOKUP(O43,净值更新!A:B,2)</f>
        <v>0.88500000000000001</v>
      </c>
      <c r="Q43" s="13" t="str">
        <f>[1]!f_info_trackindexcode(O43)</f>
        <v>399412.SZ</v>
      </c>
      <c r="R43" s="11">
        <v>0.95</v>
      </c>
      <c r="S43" s="13">
        <f t="shared" ca="1" si="3"/>
        <v>0.88735410000000015</v>
      </c>
    </row>
    <row r="44" spans="1:19">
      <c r="A44" s="144" t="s">
        <v>654</v>
      </c>
      <c r="B44" s="143" t="s">
        <v>655</v>
      </c>
      <c r="C44" s="84">
        <f>RTD("wdf.rtq",,A44,"Rt_Price")</f>
        <v>1.07</v>
      </c>
      <c r="D44" s="85">
        <f>RTD("wdf.rtq",,A44,"PctChg")/100</f>
        <v>7.5000000000000015E-3</v>
      </c>
      <c r="E44" s="86">
        <f ca="1">[1]!f_unit_floortrading(A44,TODAY())/100000000</f>
        <v>35.91139355</v>
      </c>
      <c r="F44" s="87">
        <f ca="1">[1]!f_unit_floortrading(A44,TODAY())/10000-[1]!f_unit_floortrading(A44,TODAY()-1)/10000</f>
        <v>2796.8871999999974</v>
      </c>
      <c r="G44" s="88">
        <f>RTD("wdf.rtq",,A44,"Volume")/10000</f>
        <v>5613.1760000000004</v>
      </c>
      <c r="H44" s="99" t="str">
        <f>[1]!f_info_smfbcode(A44)</f>
        <v>150153.SZ</v>
      </c>
      <c r="I44" s="99" t="str">
        <f>[1]!S_INFO_NAME(H44)</f>
        <v>创业板B</v>
      </c>
      <c r="J44" s="99">
        <f>RTD("wdf.rtq",,H44,"Rt_Price")</f>
        <v>0.96099999999999997</v>
      </c>
      <c r="K44" s="100">
        <f>RTD("wdf.rtq",,H44,"PctChg")/100</f>
        <v>-3.1000000000000003E-3</v>
      </c>
      <c r="L44" s="101">
        <f>RTD("wdf.rtq",,H44,"Volume")/10000</f>
        <v>38242.580900000001</v>
      </c>
      <c r="M44" s="70">
        <f t="shared" ca="1" si="2"/>
        <v>-5.7034906086861348E-4</v>
      </c>
      <c r="N44" s="11">
        <f>RTD("wdf.rtq",,Q44,"PctChg")/100</f>
        <v>3.2000000000000002E-3</v>
      </c>
      <c r="O44" s="14" t="str">
        <f>[1]!f_info_smfcode(A44)</f>
        <v>161022.OF</v>
      </c>
      <c r="P44" s="13">
        <f ca="1">VLOOKUP(O44,净值更新!A:B,2)</f>
        <v>1.0129999999999999</v>
      </c>
      <c r="Q44" s="13" t="str">
        <f>[1]!f_info_trackindexcode(O44)</f>
        <v>399006.SZ</v>
      </c>
      <c r="R44" s="11">
        <v>0.95</v>
      </c>
      <c r="S44" s="13">
        <f t="shared" ca="1" si="3"/>
        <v>1.0160795199999999</v>
      </c>
    </row>
    <row r="45" spans="1:19">
      <c r="A45" s="144" t="s">
        <v>633</v>
      </c>
      <c r="B45" s="143" t="s">
        <v>634</v>
      </c>
      <c r="C45" s="84">
        <f>RTD("wdf.rtq",,A45,"Rt_Price")</f>
        <v>1.0389999999999999</v>
      </c>
      <c r="D45" s="85">
        <f>RTD("wdf.rtq",,A45,"PctChg")/100</f>
        <v>3.9000000000000003E-3</v>
      </c>
      <c r="E45" s="86">
        <f ca="1">[1]!f_unit_floortrading(A45,TODAY())/100000000</f>
        <v>1.41661923</v>
      </c>
      <c r="F45" s="87">
        <f ca="1">[1]!f_unit_floortrading(A45,TODAY())/10000-[1]!f_unit_floortrading(A45,TODAY()-1)/10000</f>
        <v>39.898600000000442</v>
      </c>
      <c r="G45" s="88">
        <f>RTD("wdf.rtq",,A45,"Volume")/10000</f>
        <v>6.58</v>
      </c>
      <c r="H45" s="99" t="str">
        <f>[1]!f_info_smfbcode(A45)</f>
        <v>150101.SZ</v>
      </c>
      <c r="I45" s="99" t="str">
        <f>[1]!S_INFO_NAME(H45)</f>
        <v>资源B</v>
      </c>
      <c r="J45" s="99">
        <f>RTD("wdf.rtq",,H45,"Rt_Price")</f>
        <v>1.32</v>
      </c>
      <c r="K45" s="100">
        <f>RTD("wdf.rtq",,H45,"PctChg")/100</f>
        <v>-1.2E-2</v>
      </c>
      <c r="L45" s="101">
        <f>RTD("wdf.rtq",,H45,"Volume")/10000</f>
        <v>428.86959999999999</v>
      </c>
      <c r="M45" s="70">
        <f t="shared" ca="1" si="2"/>
        <v>-7.9528287836089229E-3</v>
      </c>
      <c r="N45" s="11">
        <f>RTD("wdf.rtq",,Q45,"PctChg")/100</f>
        <v>-6.2000000000000006E-3</v>
      </c>
      <c r="O45" s="14" t="str">
        <f>[1]!f_info_smfcode(A45)</f>
        <v>160620.OF</v>
      </c>
      <c r="P45" s="13">
        <f ca="1">VLOOKUP(O45,净值更新!A:B,2)</f>
        <v>1.196</v>
      </c>
      <c r="Q45" s="13" t="str">
        <f>[1]!f_info_trackindexcode(O45)</f>
        <v>000805.SH</v>
      </c>
      <c r="R45" s="11">
        <v>0.95</v>
      </c>
      <c r="S45" s="13">
        <f t="shared" ca="1" si="3"/>
        <v>1.1889555599999999</v>
      </c>
    </row>
    <row r="46" spans="1:19">
      <c r="A46" s="144" t="s">
        <v>674</v>
      </c>
      <c r="B46" s="143" t="s">
        <v>675</v>
      </c>
      <c r="C46" s="84">
        <f>RTD("wdf.rtq",,A46,"Rt_Price")</f>
        <v>1.0980000000000001</v>
      </c>
      <c r="D46" s="85">
        <f>RTD("wdf.rtq",,A46,"PctChg")/100</f>
        <v>0</v>
      </c>
      <c r="E46" s="86">
        <f ca="1">[1]!f_unit_floortrading(A46,TODAY())/100000000</f>
        <v>0.57597405000000002</v>
      </c>
      <c r="F46" s="87">
        <f ca="1">[1]!f_unit_floortrading(A46,TODAY())/10000-[1]!f_unit_floortrading(A46,TODAY()-1)/10000</f>
        <v>-43.962300000000141</v>
      </c>
      <c r="G46" s="88">
        <f>RTD("wdf.rtq",,A46,"Volume")/10000</f>
        <v>45.519500000000001</v>
      </c>
      <c r="H46" s="99" t="str">
        <f>[1]!f_info_smfbcode(A46)</f>
        <v>150191.SZ</v>
      </c>
      <c r="I46" s="99" t="str">
        <f>[1]!S_INFO_NAME(H46)</f>
        <v>NCF环保B</v>
      </c>
      <c r="J46" s="99">
        <f>RTD("wdf.rtq",,H46,"Rt_Price")</f>
        <v>1.2410000000000001</v>
      </c>
      <c r="K46" s="100">
        <f>RTD("wdf.rtq",,H46,"PctChg")/100</f>
        <v>8.8999999999999999E-3</v>
      </c>
      <c r="L46" s="101">
        <f>RTD("wdf.rtq",,H46,"Volume")/10000</f>
        <v>71.771799999999999</v>
      </c>
      <c r="M46" s="70">
        <f t="shared" ca="1" si="2"/>
        <v>-6.8522186590241896E-3</v>
      </c>
      <c r="N46" s="11">
        <f>RTD("wdf.rtq",,Q46,"PctChg")/100</f>
        <v>3.2000000000000002E-3</v>
      </c>
      <c r="O46" s="14" t="str">
        <f>[1]!f_info_smfcode(A46)</f>
        <v>164304.OF</v>
      </c>
      <c r="P46" s="13">
        <f ca="1">VLOOKUP(O46,净值更新!A:B,2)</f>
        <v>1.1739999999999999</v>
      </c>
      <c r="Q46" s="13" t="str">
        <f>[1]!f_info_trackindexcode(O46)</f>
        <v>000827.SH</v>
      </c>
      <c r="R46" s="11">
        <v>0.95</v>
      </c>
      <c r="S46" s="13">
        <f t="shared" ca="1" si="3"/>
        <v>1.1775689599999999</v>
      </c>
    </row>
    <row r="47" spans="1:19">
      <c r="A47" s="144" t="s">
        <v>696</v>
      </c>
      <c r="B47" s="143" t="s">
        <v>697</v>
      </c>
      <c r="C47" s="84">
        <f>RTD("wdf.rtq",,A47,"Rt_Price")</f>
        <v>1.056</v>
      </c>
      <c r="D47" s="85">
        <f>RTD("wdf.rtq",,A47,"PctChg")/100</f>
        <v>3.8E-3</v>
      </c>
      <c r="E47" s="86">
        <f ca="1">[1]!f_unit_floortrading(A47,TODAY())/100000000</f>
        <v>9.5061134799999998</v>
      </c>
      <c r="F47" s="87">
        <f ca="1">[1]!f_unit_floortrading(A47,TODAY())/10000-[1]!f_unit_floortrading(A47,TODAY()-1)/10000</f>
        <v>-291.02000000000407</v>
      </c>
      <c r="G47" s="88">
        <f>RTD("wdf.rtq",,A47,"Volume")/10000</f>
        <v>3984.21</v>
      </c>
      <c r="H47" s="99" t="str">
        <f>[1]!f_info_smfbcode(A47)</f>
        <v>150214.SZ</v>
      </c>
      <c r="I47" s="99" t="str">
        <f>[1]!S_INFO_NAME(H47)</f>
        <v>成长B级</v>
      </c>
      <c r="J47" s="99">
        <f>RTD("wdf.rtq",,H47,"Rt_Price")</f>
        <v>0.46800000000000003</v>
      </c>
      <c r="K47" s="100">
        <f>RTD("wdf.rtq",,H47,"PctChg")/100</f>
        <v>-8.5000000000000006E-3</v>
      </c>
      <c r="L47" s="101">
        <f>RTD("wdf.rtq",,H47,"Volume")/10000</f>
        <v>14277.294</v>
      </c>
      <c r="M47" s="70">
        <f t="shared" ca="1" si="2"/>
        <v>-8.6849282557508456E-3</v>
      </c>
      <c r="N47" s="11">
        <f>RTD("wdf.rtq",,Q47,"PctChg")/100</f>
        <v>2.3E-3</v>
      </c>
      <c r="O47" s="14" t="str">
        <f>[1]!f_info_smfcode(A47)</f>
        <v>161223.OF</v>
      </c>
      <c r="P47" s="13">
        <f ca="1">VLOOKUP(O47,净值更新!A:B,2)</f>
        <v>0.76700000000000002</v>
      </c>
      <c r="Q47" s="13" t="str">
        <f>[1]!f_info_trackindexcode(O47)</f>
        <v>000958.SH</v>
      </c>
      <c r="R47" s="11">
        <v>0.95</v>
      </c>
      <c r="S47" s="13">
        <f t="shared" ca="1" si="3"/>
        <v>0.76867589500000011</v>
      </c>
    </row>
    <row r="48" spans="1:19">
      <c r="A48" s="144" t="s">
        <v>814</v>
      </c>
      <c r="B48" s="143" t="s">
        <v>761</v>
      </c>
      <c r="C48" s="84">
        <f>RTD("wdf.rtq",,A48,"Rt_Price")</f>
        <v>1.052</v>
      </c>
      <c r="D48" s="85">
        <f>RTD("wdf.rtq",,A48,"PctChg")/100</f>
        <v>4.8000000000000004E-3</v>
      </c>
      <c r="E48" s="86">
        <f ca="1">[1]!f_unit_floortrading(A48,TODAY())/100000000</f>
        <v>0.23883199999999999</v>
      </c>
      <c r="F48" s="87">
        <f ca="1">[1]!f_unit_floortrading(A48,TODAY())/10000-[1]!f_unit_floortrading(A48,TODAY()-1)/10000</f>
        <v>0</v>
      </c>
      <c r="G48" s="88">
        <f>RTD("wdf.rtq",,A48,"Volume")/10000</f>
        <v>731.36</v>
      </c>
      <c r="H48" s="99" t="str">
        <f>[1]!f_info_smfbcode(A48)</f>
        <v>502025.SH</v>
      </c>
      <c r="I48" s="99" t="str">
        <f>[1]!S_INFO_NAME(H48)</f>
        <v>钢铁B</v>
      </c>
      <c r="J48" s="99">
        <f>RTD("wdf.rtq",,H48,"Rt_Price")</f>
        <v>0.79300000000000004</v>
      </c>
      <c r="K48" s="100">
        <f>RTD("wdf.rtq",,H48,"PctChg")/100</f>
        <v>1.54E-2</v>
      </c>
      <c r="L48" s="101">
        <f>RTD("wdf.rtq",,H48,"Volume")/10000</f>
        <v>1110.72</v>
      </c>
      <c r="M48" s="70">
        <f t="shared" ca="1" si="2"/>
        <v>6.6924916847201921E-3</v>
      </c>
      <c r="N48" s="11">
        <f>RTD("wdf.rtq",,Q48,"PctChg")/100</f>
        <v>9.7000000000000003E-3</v>
      </c>
      <c r="O48" s="14" t="str">
        <f>[1]!f_info_smfcode(A48)</f>
        <v>502023.SH</v>
      </c>
      <c r="P48" s="13">
        <f ca="1">VLOOKUP(O48,净值更新!A:B,2)</f>
        <v>0.90800000000000003</v>
      </c>
      <c r="Q48" s="13" t="str">
        <f>[1]!f_info_trackindexcode(O48)</f>
        <v>399440.SZ</v>
      </c>
      <c r="R48" s="11">
        <v>0.95</v>
      </c>
      <c r="S48" s="13">
        <f t="shared" ca="1" si="3"/>
        <v>0.91636722000000004</v>
      </c>
    </row>
    <row r="49" spans="1:19">
      <c r="A49" s="144" t="s">
        <v>760</v>
      </c>
      <c r="B49" s="143" t="s">
        <v>761</v>
      </c>
      <c r="C49" s="84">
        <f>RTD("wdf.rtq",,A49,"Rt_Price")</f>
        <v>1.081</v>
      </c>
      <c r="D49" s="85">
        <f>RTD("wdf.rtq",,A49,"PctChg")/100</f>
        <v>4.5999999999999999E-3</v>
      </c>
      <c r="E49" s="86">
        <f ca="1">[1]!f_unit_floortrading(A49,TODAY())/100000000</f>
        <v>10.52309975</v>
      </c>
      <c r="F49" s="87">
        <f ca="1">[1]!f_unit_floortrading(A49,TODAY())/10000-[1]!f_unit_floortrading(A49,TODAY()-1)/10000</f>
        <v>6592.5690999999933</v>
      </c>
      <c r="G49" s="88">
        <f>RTD("wdf.rtq",,A49,"Volume")/10000</f>
        <v>7906.9290000000001</v>
      </c>
      <c r="H49" s="99" t="str">
        <f>[1]!f_info_smfbcode(A49)</f>
        <v>150288.SZ</v>
      </c>
      <c r="I49" s="99" t="str">
        <f>[1]!S_INFO_NAME(H49)</f>
        <v>钢铁B</v>
      </c>
      <c r="J49" s="99">
        <f>RTD("wdf.rtq",,H49,"Rt_Price")</f>
        <v>0.56600000000000006</v>
      </c>
      <c r="K49" s="100">
        <f>RTD("wdf.rtq",,H49,"PctChg")/100</f>
        <v>1.43E-2</v>
      </c>
      <c r="L49" s="101">
        <f>RTD("wdf.rtq",,H49,"Volume")/10000</f>
        <v>30862.718099999998</v>
      </c>
      <c r="M49" s="70">
        <f t="shared" ca="1" si="2"/>
        <v>2.4333384568815397E-3</v>
      </c>
      <c r="N49" s="11">
        <f>RTD("wdf.rtq",,Q49,"PctChg")/100</f>
        <v>9.7000000000000003E-3</v>
      </c>
      <c r="O49" s="14" t="str">
        <f>[1]!f_info_smfcode(A49)</f>
        <v>168203.OF</v>
      </c>
      <c r="P49" s="13">
        <f ca="1">VLOOKUP(O49,净值更新!A:B,2)</f>
        <v>0.81399999999999995</v>
      </c>
      <c r="Q49" s="13" t="str">
        <f>[1]!f_info_trackindexcode(O49)</f>
        <v>399440.SZ</v>
      </c>
      <c r="R49" s="11">
        <v>0.95</v>
      </c>
      <c r="S49" s="13">
        <f t="shared" ca="1" si="3"/>
        <v>0.82150100999999998</v>
      </c>
    </row>
    <row r="50" spans="1:19">
      <c r="A50" s="144" t="s">
        <v>716</v>
      </c>
      <c r="B50" s="143" t="s">
        <v>717</v>
      </c>
      <c r="C50" s="84">
        <f>RTD("wdf.rtq",,A50,"Rt_Price")</f>
        <v>1.0130000000000001</v>
      </c>
      <c r="D50" s="85">
        <f>RTD("wdf.rtq",,A50,"PctChg")/100</f>
        <v>5.0000000000000001E-3</v>
      </c>
      <c r="E50" s="86">
        <f ca="1">[1]!f_unit_floortrading(A50,TODAY())/100000000</f>
        <v>0.27204956000000002</v>
      </c>
      <c r="F50" s="87">
        <f ca="1">[1]!f_unit_floortrading(A50,TODAY())/10000-[1]!f_unit_floortrading(A50,TODAY()-1)/10000</f>
        <v>-69.899999999999636</v>
      </c>
      <c r="G50" s="88">
        <f>RTD("wdf.rtq",,A50,"Volume")/10000</f>
        <v>18.87</v>
      </c>
      <c r="H50" s="99" t="str">
        <f>[1]!f_info_smfbcode(A50)</f>
        <v>150234.SZ</v>
      </c>
      <c r="I50" s="99" t="str">
        <f>[1]!S_INFO_NAME(H50)</f>
        <v>传媒业B</v>
      </c>
      <c r="J50" s="99">
        <f>RTD("wdf.rtq",,H50,"Rt_Price")</f>
        <v>0.8</v>
      </c>
      <c r="K50" s="100">
        <f>RTD("wdf.rtq",,H50,"PctChg")/100</f>
        <v>1.0100000000000003E-2</v>
      </c>
      <c r="L50" s="101">
        <f>RTD("wdf.rtq",,H50,"Volume")/10000</f>
        <v>54.53</v>
      </c>
      <c r="M50" s="70">
        <f t="shared" ca="1" si="2"/>
        <v>-1.5793318810976009E-3</v>
      </c>
      <c r="N50" s="11">
        <f>RTD("wdf.rtq",,Q50,"PctChg")/100</f>
        <v>5.4000000000000003E-3</v>
      </c>
      <c r="O50" s="14" t="str">
        <f>[1]!f_info_smfcode(A50)</f>
        <v>163117.OF</v>
      </c>
      <c r="P50" s="13">
        <f ca="1">VLOOKUP(O50,净值更新!A:B,2)</f>
        <v>0.90329999999999999</v>
      </c>
      <c r="Q50" s="13" t="str">
        <f>[1]!f_info_trackindexcode(O50)</f>
        <v>399810.SZ</v>
      </c>
      <c r="R50" s="11">
        <v>0.95</v>
      </c>
      <c r="S50" s="13">
        <f t="shared" ca="1" si="3"/>
        <v>0.90793392900000003</v>
      </c>
    </row>
    <row r="51" spans="1:19">
      <c r="A51" s="144" t="s">
        <v>738</v>
      </c>
      <c r="B51" s="143" t="s">
        <v>739</v>
      </c>
      <c r="C51" s="84">
        <f>RTD("wdf.rtq",,A51,"Rt_Price")</f>
        <v>1.0940000000000001</v>
      </c>
      <c r="D51" s="85">
        <f>RTD("wdf.rtq",,A51,"PctChg")/100</f>
        <v>6.4000000000000003E-3</v>
      </c>
      <c r="E51" s="86">
        <f ca="1">[1]!f_unit_floortrading(A51,TODAY())/100000000</f>
        <v>1.5453893400000001</v>
      </c>
      <c r="F51" s="87">
        <f ca="1">[1]!f_unit_floortrading(A51,TODAY())/10000-[1]!f_unit_floortrading(A51,TODAY()-1)/10000</f>
        <v>18.609800000000178</v>
      </c>
      <c r="G51" s="88">
        <f>RTD("wdf.rtq",,A51,"Volume")/10000</f>
        <v>4.8600000000000003</v>
      </c>
      <c r="H51" s="99" t="str">
        <f>[1]!f_info_smfbcode(A51)</f>
        <v>150262.SZ</v>
      </c>
      <c r="I51" s="99" t="str">
        <f>[1]!S_INFO_NAME(H51)</f>
        <v>医疗B</v>
      </c>
      <c r="J51" s="99">
        <f>RTD("wdf.rtq",,H51,"Rt_Price")</f>
        <v>1.1850000000000001</v>
      </c>
      <c r="K51" s="100">
        <f>RTD("wdf.rtq",,H51,"PctChg")/100</f>
        <v>-1.66E-2</v>
      </c>
      <c r="L51" s="101">
        <f>RTD("wdf.rtq",,H51,"Volume")/10000</f>
        <v>940.45209999999997</v>
      </c>
      <c r="M51" s="70">
        <f t="shared" ca="1" si="2"/>
        <v>-6.8526634567360745E-3</v>
      </c>
      <c r="N51" s="11">
        <f>RTD("wdf.rtq",,Q51,"PctChg")/100</f>
        <v>6.9999999999999988E-4</v>
      </c>
      <c r="O51" s="14" t="str">
        <f>[1]!f_info_smfcode(A51)</f>
        <v>162412.OF</v>
      </c>
      <c r="P51" s="13">
        <f ca="1">VLOOKUP(O51,净值更新!A:B,2)</f>
        <v>1.1466000000000001</v>
      </c>
      <c r="Q51" s="13" t="str">
        <f>[1]!f_info_trackindexcode(O51)</f>
        <v>399989.SZ</v>
      </c>
      <c r="R51" s="11">
        <v>0.95</v>
      </c>
      <c r="S51" s="13">
        <f t="shared" ca="1" si="3"/>
        <v>1.147362489</v>
      </c>
    </row>
    <row r="52" spans="1:19">
      <c r="A52" s="144" t="s">
        <v>732</v>
      </c>
      <c r="B52" s="143" t="s">
        <v>733</v>
      </c>
      <c r="C52" s="84">
        <f>RTD("wdf.rtq",,A52,"Rt_Price")</f>
        <v>1.034</v>
      </c>
      <c r="D52" s="85">
        <f>RTD("wdf.rtq",,A52,"PctChg")/100</f>
        <v>4.8999999999999998E-3</v>
      </c>
      <c r="E52" s="86">
        <f ca="1">[1]!f_unit_floortrading(A52,TODAY())/100000000</f>
        <v>0.74718116999999995</v>
      </c>
      <c r="F52" s="87">
        <f ca="1">[1]!f_unit_floortrading(A52,TODAY())/10000-[1]!f_unit_floortrading(A52,TODAY()-1)/10000</f>
        <v>619.48530000000028</v>
      </c>
      <c r="G52" s="88">
        <f>RTD("wdf.rtq",,A52,"Volume")/10000</f>
        <v>686.88810000000001</v>
      </c>
      <c r="H52" s="99" t="str">
        <f>[1]!f_info_smfbcode(A52)</f>
        <v>150252.SZ</v>
      </c>
      <c r="I52" s="99" t="str">
        <f>[1]!S_INFO_NAME(H52)</f>
        <v>煤炭B</v>
      </c>
      <c r="J52" s="99">
        <f>RTD("wdf.rtq",,H52,"Rt_Price")</f>
        <v>1.262</v>
      </c>
      <c r="K52" s="100">
        <f>RTD("wdf.rtq",,H52,"PctChg")/100</f>
        <v>-4.0300000000000002E-2</v>
      </c>
      <c r="L52" s="101">
        <f>RTD("wdf.rtq",,H52,"Volume")/10000</f>
        <v>1755.4049</v>
      </c>
      <c r="M52" s="70">
        <f t="shared" ca="1" si="2"/>
        <v>9.0104634385059779E-3</v>
      </c>
      <c r="N52" s="11">
        <f>RTD("wdf.rtq",,Q52,"PctChg")/100</f>
        <v>-9.4000000000000004E-3</v>
      </c>
      <c r="O52" s="14" t="str">
        <f>[1]!f_info_smfcode(A52)</f>
        <v>161724.OF</v>
      </c>
      <c r="P52" s="13">
        <f ca="1">VLOOKUP(O52,净值更新!A:B,2)</f>
        <v>1.1479999999999999</v>
      </c>
      <c r="Q52" s="13" t="str">
        <f>[1]!f_info_trackindexcode(O52)</f>
        <v>399990.SZ</v>
      </c>
      <c r="R52" s="11">
        <v>0.95</v>
      </c>
      <c r="S52" s="13">
        <f t="shared" ca="1" si="3"/>
        <v>1.13774836</v>
      </c>
    </row>
    <row r="53" spans="1:19">
      <c r="A53" s="144" t="s">
        <v>728</v>
      </c>
      <c r="B53" s="143" t="s">
        <v>729</v>
      </c>
      <c r="C53" s="84">
        <f>RTD("wdf.rtq",,A53,"Rt_Price")</f>
        <v>1.083</v>
      </c>
      <c r="D53" s="85">
        <f>RTD("wdf.rtq",,A53,"PctChg")/100</f>
        <v>7.4000000000000003E-3</v>
      </c>
      <c r="E53" s="86">
        <f ca="1">[1]!f_unit_floortrading(A53,TODAY())/100000000</f>
        <v>2.0927037799999999</v>
      </c>
      <c r="F53" s="87">
        <f ca="1">[1]!f_unit_floortrading(A53,TODAY())/10000-[1]!f_unit_floortrading(A53,TODAY()-1)/10000</f>
        <v>-24.687100000002829</v>
      </c>
      <c r="G53" s="88">
        <f>RTD("wdf.rtq",,A53,"Volume")/10000</f>
        <v>195.3415</v>
      </c>
      <c r="H53" s="99" t="str">
        <f>[1]!f_info_smfbcode(A53)</f>
        <v>150248.SZ</v>
      </c>
      <c r="I53" s="99" t="str">
        <f>[1]!S_INFO_NAME(H53)</f>
        <v>传媒B级</v>
      </c>
      <c r="J53" s="99">
        <f>RTD("wdf.rtq",,H53,"Rt_Price")</f>
        <v>0.624</v>
      </c>
      <c r="K53" s="100">
        <f>RTD("wdf.rtq",,H53,"PctChg")/100</f>
        <v>1.1300000000000001E-2</v>
      </c>
      <c r="L53" s="101">
        <f>RTD("wdf.rtq",,H53,"Volume")/10000</f>
        <v>3324.5933</v>
      </c>
      <c r="M53" s="70">
        <f t="shared" ca="1" si="2"/>
        <v>-6.8738259446511352E-3</v>
      </c>
      <c r="N53" s="11">
        <f>RTD("wdf.rtq",,Q53,"PctChg")/100</f>
        <v>9.9000000000000008E-3</v>
      </c>
      <c r="O53" s="14" t="str">
        <f>[1]!f_info_smfcode(A53)</f>
        <v>164818.OF</v>
      </c>
      <c r="P53" s="13">
        <f ca="1">VLOOKUP(O53,净值更新!A:B,2)</f>
        <v>0.85140000000000005</v>
      </c>
      <c r="Q53" s="13" t="str">
        <f>[1]!f_info_trackindexcode(O53)</f>
        <v>399971.SZ</v>
      </c>
      <c r="R53" s="11">
        <v>0.95</v>
      </c>
      <c r="S53" s="13">
        <f t="shared" ca="1" si="3"/>
        <v>0.85940741700000012</v>
      </c>
    </row>
    <row r="54" spans="1:19">
      <c r="A54" s="144" t="s">
        <v>805</v>
      </c>
      <c r="B54" s="143" t="s">
        <v>806</v>
      </c>
      <c r="C54" s="84">
        <f>RTD("wdf.rtq",,A54,"Rt_Price")</f>
        <v>1.0170000000000001</v>
      </c>
      <c r="D54" s="85">
        <f>RTD("wdf.rtq",,A54,"PctChg")/100</f>
        <v>6.9000000000000008E-3</v>
      </c>
      <c r="E54" s="86">
        <f ca="1">[1]!f_unit_floortrading(A54,TODAY())/100000000</f>
        <v>3.7004589999999999</v>
      </c>
      <c r="F54" s="87">
        <f ca="1">[1]!f_unit_floortrading(A54,TODAY())/10000-[1]!f_unit_floortrading(A54,TODAY()-1)/10000</f>
        <v>0</v>
      </c>
      <c r="G54" s="88">
        <f>RTD("wdf.rtq",,A54,"Volume")/10000</f>
        <v>2654.2800999999999</v>
      </c>
      <c r="H54" s="99" t="str">
        <f>[1]!f_info_smfbcode(A54)</f>
        <v>502005.SH</v>
      </c>
      <c r="I54" s="99" t="str">
        <f>[1]!S_INFO_NAME(H54)</f>
        <v>军工B</v>
      </c>
      <c r="J54" s="99">
        <f>RTD("wdf.rtq",,H54,"Rt_Price")</f>
        <v>1.2750000000000001</v>
      </c>
      <c r="K54" s="100">
        <f>RTD("wdf.rtq",,H54,"PctChg")/100</f>
        <v>7.1000000000000004E-3</v>
      </c>
      <c r="L54" s="101">
        <f>RTD("wdf.rtq",,H54,"Volume")/10000</f>
        <v>4998.0537000000004</v>
      </c>
      <c r="M54" s="70">
        <f t="shared" ca="1" si="2"/>
        <v>-4.2807863121990808E-3</v>
      </c>
      <c r="N54" s="11">
        <f>RTD("wdf.rtq",,Q54,"PctChg")/100</f>
        <v>8.6E-3</v>
      </c>
      <c r="O54" s="14" t="str">
        <f>[1]!f_info_smfcode(A54)</f>
        <v>502003.SH</v>
      </c>
      <c r="P54" s="13">
        <f ca="1">VLOOKUP(O54,净值更新!A:B,2)</f>
        <v>1.1415999999999999</v>
      </c>
      <c r="Q54" s="13" t="str">
        <f>[1]!f_info_trackindexcode(O54)</f>
        <v>399967.SZ</v>
      </c>
      <c r="R54" s="11">
        <v>0.95</v>
      </c>
      <c r="S54" s="13">
        <f t="shared" ca="1" si="3"/>
        <v>1.1509268719999999</v>
      </c>
    </row>
    <row r="55" spans="1:19">
      <c r="A55" s="144" t="s">
        <v>801</v>
      </c>
      <c r="B55" s="143" t="s">
        <v>802</v>
      </c>
      <c r="C55" s="84">
        <f>RTD("wdf.rtq",,A55,"Rt_Price")</f>
        <v>0</v>
      </c>
      <c r="D55" s="85">
        <f>RTD("wdf.rtq",,A55,"PctChg")/100</f>
        <v>0</v>
      </c>
      <c r="E55" s="86">
        <f ca="1">[1]!f_unit_floortrading(A55,TODAY())/100000000</f>
        <v>0.57946089000000001</v>
      </c>
      <c r="F55" s="87">
        <f ca="1">[1]!f_unit_floortrading(A55,TODAY())/10000-[1]!f_unit_floortrading(A55,TODAY()-1)/10000</f>
        <v>-0.55999999999949068</v>
      </c>
      <c r="G55" s="88">
        <f>RTD("wdf.rtq",,A55,"Volume")/10000</f>
        <v>0</v>
      </c>
      <c r="H55" s="99" t="str">
        <f>[1]!f_info_smfbcode(A55)</f>
        <v>150344.SZ</v>
      </c>
      <c r="I55" s="99" t="str">
        <f>[1]!S_INFO_NAME(H55)</f>
        <v>证券B基</v>
      </c>
      <c r="J55" s="99">
        <f>RTD("wdf.rtq",,H55,"Rt_Price")</f>
        <v>1.258</v>
      </c>
      <c r="K55" s="100">
        <f>RTD("wdf.rtq",,H55,"PctChg")/100</f>
        <v>-4.0000000000000001E-3</v>
      </c>
      <c r="L55" s="101">
        <f>RTD("wdf.rtq",,H55,"Volume")/10000</f>
        <v>513.50400000000002</v>
      </c>
      <c r="M55" s="70">
        <f t="shared" ca="1" si="2"/>
        <v>-0.4720492551689357</v>
      </c>
      <c r="N55" s="11">
        <f>RTD("wdf.rtq",,Q55,"PctChg")/100</f>
        <v>-5.8000000000000005E-3</v>
      </c>
      <c r="O55" s="14" t="str">
        <f>[1]!f_info_smfcode(A55)</f>
        <v>161629.OF</v>
      </c>
      <c r="P55" s="13">
        <f ca="1">VLOOKUP(O55,净值更新!A:B,2)</f>
        <v>1.198</v>
      </c>
      <c r="Q55" s="13" t="str">
        <f>[1]!f_info_trackindexcode(O55)</f>
        <v>399975.SZ</v>
      </c>
      <c r="R55" s="11">
        <v>0.95</v>
      </c>
      <c r="S55" s="13">
        <f t="shared" ca="1" si="3"/>
        <v>1.19139902</v>
      </c>
    </row>
    <row r="56" spans="1:19">
      <c r="A56" s="144" t="s">
        <v>784</v>
      </c>
      <c r="B56" s="143" t="s">
        <v>785</v>
      </c>
      <c r="C56" s="84">
        <f>RTD("wdf.rtq",,A56,"Rt_Price")</f>
        <v>1.036</v>
      </c>
      <c r="D56" s="85">
        <f>RTD("wdf.rtq",,A56,"PctChg")/100</f>
        <v>5.8000000000000005E-3</v>
      </c>
      <c r="E56" s="86">
        <f ca="1">[1]!f_unit_floortrading(A56,TODAY())/100000000</f>
        <v>0.94803486000000003</v>
      </c>
      <c r="F56" s="87">
        <f ca="1">[1]!f_unit_floortrading(A56,TODAY())/10000-[1]!f_unit_floortrading(A56,TODAY()-1)/10000</f>
        <v>-77.909200000000055</v>
      </c>
      <c r="G56" s="88">
        <f>RTD("wdf.rtq",,A56,"Volume")/10000</f>
        <v>277.95280000000002</v>
      </c>
      <c r="H56" s="99" t="str">
        <f>[1]!f_info_smfbcode(A56)</f>
        <v>150316.SZ</v>
      </c>
      <c r="I56" s="99" t="str">
        <f>[1]!S_INFO_NAME(H56)</f>
        <v>工业4B</v>
      </c>
      <c r="J56" s="99">
        <f>RTD("wdf.rtq",,H56,"Rt_Price")</f>
        <v>1.04</v>
      </c>
      <c r="K56" s="100">
        <f>RTD("wdf.rtq",,H56,"PctChg")/100</f>
        <v>-2.9000000000000002E-3</v>
      </c>
      <c r="L56" s="101">
        <f>RTD("wdf.rtq",,H56,"Volume")/10000</f>
        <v>390.93610000000001</v>
      </c>
      <c r="M56" s="70">
        <f t="shared" ca="1" si="2"/>
        <v>-7.7267116470458586E-3</v>
      </c>
      <c r="N56" s="11">
        <f>RTD("wdf.rtq",,Q56,"PctChg")/100</f>
        <v>2.1000000000000003E-3</v>
      </c>
      <c r="O56" s="14" t="str">
        <f>[1]!f_info_smfcode(A56)</f>
        <v>161031.OF</v>
      </c>
      <c r="P56" s="13">
        <f ca="1">VLOOKUP(O56,净值更新!A:B,2)</f>
        <v>1.044</v>
      </c>
      <c r="Q56" s="13" t="str">
        <f>[1]!f_info_trackindexcode(O56)</f>
        <v>399803.SZ</v>
      </c>
      <c r="R56" s="11">
        <v>0.95</v>
      </c>
      <c r="S56" s="13">
        <f t="shared" ca="1" si="3"/>
        <v>1.0460827800000001</v>
      </c>
    </row>
    <row r="57" spans="1:19">
      <c r="A57" s="144" t="s">
        <v>773</v>
      </c>
      <c r="B57" s="143" t="s">
        <v>774</v>
      </c>
      <c r="C57" s="84">
        <f>RTD("wdf.rtq",,A57,"Rt_Price")</f>
        <v>1.0920000000000001</v>
      </c>
      <c r="D57" s="85">
        <f>RTD("wdf.rtq",,A57,"PctChg")/100</f>
        <v>0</v>
      </c>
      <c r="E57" s="86">
        <f ca="1">[1]!f_unit_floortrading(A57,TODAY())/100000000</f>
        <v>0.50457845999999995</v>
      </c>
      <c r="F57" s="87">
        <f ca="1">[1]!f_unit_floortrading(A57,TODAY())/10000-[1]!f_unit_floortrading(A57,TODAY()-1)/10000</f>
        <v>-42.103799999999865</v>
      </c>
      <c r="G57" s="88">
        <f>RTD("wdf.rtq",,A57,"Volume")/10000</f>
        <v>63.701799999999999</v>
      </c>
      <c r="H57" s="99" t="str">
        <f>[1]!f_info_smfbcode(A57)</f>
        <v>150302.SZ</v>
      </c>
      <c r="I57" s="99" t="str">
        <f>[1]!S_INFO_NAME(H57)</f>
        <v>证券股B</v>
      </c>
      <c r="J57" s="99">
        <f>RTD("wdf.rtq",,H57,"Rt_Price")</f>
        <v>1.256</v>
      </c>
      <c r="K57" s="100">
        <f>RTD("wdf.rtq",,H57,"PctChg")/100</f>
        <v>-8.7000000000000011E-3</v>
      </c>
      <c r="L57" s="101">
        <f>RTD("wdf.rtq",,H57,"Volume")/10000</f>
        <v>289.34289999999999</v>
      </c>
      <c r="M57" s="70">
        <f t="shared" ca="1" si="2"/>
        <v>-3.8776641320510397E-3</v>
      </c>
      <c r="N57" s="11">
        <f>RTD("wdf.rtq",,Q57,"PctChg")/100</f>
        <v>-5.8000000000000005E-3</v>
      </c>
      <c r="O57" s="14" t="str">
        <f>[1]!f_info_smfcode(A57)</f>
        <v>160419.OF</v>
      </c>
      <c r="P57" s="13">
        <f ca="1">VLOOKUP(O57,净值更新!A:B,2)</f>
        <v>1.1851</v>
      </c>
      <c r="Q57" s="13" t="str">
        <f>[1]!f_info_trackindexcode(O57)</f>
        <v>399975.SZ</v>
      </c>
      <c r="R57" s="11">
        <v>0.95</v>
      </c>
      <c r="S57" s="13">
        <f t="shared" ca="1" si="3"/>
        <v>1.1785700990000001</v>
      </c>
    </row>
    <row r="58" spans="1:19">
      <c r="A58" s="144" t="s">
        <v>740</v>
      </c>
      <c r="B58" s="143" t="s">
        <v>741</v>
      </c>
      <c r="C58" s="84">
        <f>RTD("wdf.rtq",,A58,"Rt_Price")</f>
        <v>1.0820000000000001</v>
      </c>
      <c r="D58" s="85">
        <f>RTD("wdf.rtq",,A58,"PctChg")/100</f>
        <v>4.5999999999999999E-3</v>
      </c>
      <c r="E58" s="86">
        <f ca="1">[1]!f_unit_floortrading(A58,TODAY())/100000000</f>
        <v>0.15446362</v>
      </c>
      <c r="F58" s="87">
        <f ca="1">[1]!f_unit_floortrading(A58,TODAY())/10000-[1]!f_unit_floortrading(A58,TODAY()-1)/10000</f>
        <v>-0.85490000000004329</v>
      </c>
      <c r="G58" s="88">
        <f>RTD("wdf.rtq",,A58,"Volume")/10000</f>
        <v>18.6328</v>
      </c>
      <c r="H58" s="99" t="str">
        <f>[1]!f_info_smfbcode(A58)</f>
        <v>150264.SZ</v>
      </c>
      <c r="I58" s="99" t="str">
        <f>[1]!S_INFO_NAME(H58)</f>
        <v>1000B</v>
      </c>
      <c r="J58" s="99">
        <f>RTD("wdf.rtq",,H58,"Rt_Price")</f>
        <v>0.624</v>
      </c>
      <c r="K58" s="100">
        <f>RTD("wdf.rtq",,H58,"PctChg")/100</f>
        <v>-1.6000000000000001E-3</v>
      </c>
      <c r="L58" s="101">
        <f>RTD("wdf.rtq",,H58,"Volume")/10000</f>
        <v>71.499099999999999</v>
      </c>
      <c r="M58" s="70">
        <f t="shared" ca="1" si="2"/>
        <v>-7.0670628226965349E-3</v>
      </c>
      <c r="N58" s="11">
        <f>RTD("wdf.rtq",,Q58,"PctChg")/100</f>
        <v>3.9000000000000003E-3</v>
      </c>
      <c r="O58" s="14" t="str">
        <f>[1]!f_info_smfcode(A58)</f>
        <v>162413.OF</v>
      </c>
      <c r="P58" s="13">
        <f ca="1">VLOOKUP(O58,净值更新!A:B,2)</f>
        <v>0.85589999999999999</v>
      </c>
      <c r="Q58" s="13" t="str">
        <f>[1]!f_info_trackindexcode(O58)</f>
        <v>000852.SH</v>
      </c>
      <c r="R58" s="11">
        <v>0.95</v>
      </c>
      <c r="S58" s="13">
        <f t="shared" ca="1" si="3"/>
        <v>0.8590711095000001</v>
      </c>
    </row>
    <row r="59" spans="1:19">
      <c r="A59" s="144" t="s">
        <v>712</v>
      </c>
      <c r="B59" s="143" t="s">
        <v>713</v>
      </c>
      <c r="C59" s="84">
        <f>RTD("wdf.rtq",,A59,"Rt_Price")</f>
        <v>1.0349999999999999</v>
      </c>
      <c r="D59" s="85">
        <f>RTD("wdf.rtq",,A59,"PctChg")/100</f>
        <v>5.8000000000000005E-3</v>
      </c>
      <c r="E59" s="86">
        <f ca="1">[1]!f_unit_floortrading(A59,TODAY())/100000000</f>
        <v>1.6192593099999999</v>
      </c>
      <c r="F59" s="87">
        <f ca="1">[1]!f_unit_floortrading(A59,TODAY())/10000-[1]!f_unit_floortrading(A59,TODAY()-1)/10000</f>
        <v>11.826499999999214</v>
      </c>
      <c r="G59" s="88">
        <f>RTD("wdf.rtq",,A59,"Volume")/10000</f>
        <v>429.34780000000001</v>
      </c>
      <c r="H59" s="99" t="str">
        <f>[1]!f_info_smfbcode(A59)</f>
        <v>150230.SZ</v>
      </c>
      <c r="I59" s="99" t="str">
        <f>[1]!S_INFO_NAME(H59)</f>
        <v>酒B</v>
      </c>
      <c r="J59" s="99">
        <f>RTD("wdf.rtq",,H59,"Rt_Price")</f>
        <v>0.79700000000000004</v>
      </c>
      <c r="K59" s="100">
        <f>RTD("wdf.rtq",,H59,"PctChg")/100</f>
        <v>2.5000000000000001E-3</v>
      </c>
      <c r="L59" s="101">
        <f>RTD("wdf.rtq",,H59,"Volume")/10000</f>
        <v>1537.183</v>
      </c>
      <c r="M59" s="70">
        <f t="shared" ca="1" si="2"/>
        <v>2.4982014405219299E-3</v>
      </c>
      <c r="N59" s="11">
        <f>RTD("wdf.rtq",,Q59,"PctChg")/100</f>
        <v>4.3E-3</v>
      </c>
      <c r="O59" s="14" t="str">
        <f>[1]!f_info_smfcode(A59)</f>
        <v>160632.OF</v>
      </c>
      <c r="P59" s="13">
        <f ca="1">VLOOKUP(O59,净值更新!A:B,2)</f>
        <v>0.91</v>
      </c>
      <c r="Q59" s="13" t="str">
        <f>[1]!f_info_trackindexcode(O59)</f>
        <v>399987.SZ</v>
      </c>
      <c r="R59" s="11">
        <v>0.95</v>
      </c>
      <c r="S59" s="13">
        <f t="shared" ca="1" si="3"/>
        <v>0.91371734999999998</v>
      </c>
    </row>
    <row r="60" spans="1:19">
      <c r="A60" s="144" t="s">
        <v>656</v>
      </c>
      <c r="B60" s="143" t="s">
        <v>657</v>
      </c>
      <c r="C60" s="84">
        <f>RTD("wdf.rtq",,A60,"Rt_Price")</f>
        <v>1.0569999999999999</v>
      </c>
      <c r="D60" s="85">
        <f>RTD("wdf.rtq",,A60,"PctChg")/100</f>
        <v>2.7999999999999995E-3</v>
      </c>
      <c r="E60" s="86">
        <f ca="1">[1]!f_unit_floortrading(A60,TODAY())/100000000</f>
        <v>11.63732633</v>
      </c>
      <c r="F60" s="87">
        <f ca="1">[1]!f_unit_floortrading(A60,TODAY())/10000-[1]!f_unit_floortrading(A60,TODAY()-1)/10000</f>
        <v>130.64450000000943</v>
      </c>
      <c r="G60" s="88">
        <f>RTD("wdf.rtq",,A60,"Volume")/10000</f>
        <v>220.02</v>
      </c>
      <c r="H60" s="99" t="str">
        <f>[1]!f_info_smfbcode(A60)</f>
        <v>150158.SZ</v>
      </c>
      <c r="I60" s="99" t="str">
        <f>[1]!S_INFO_NAME(H60)</f>
        <v>金融B</v>
      </c>
      <c r="J60" s="99">
        <f>RTD("wdf.rtq",,H60,"Rt_Price")</f>
        <v>0.84</v>
      </c>
      <c r="K60" s="100">
        <f>RTD("wdf.rtq",,H60,"PctChg")/100</f>
        <v>-1.29E-2</v>
      </c>
      <c r="L60" s="101">
        <f>RTD("wdf.rtq",,H60,"Volume")/10000</f>
        <v>4705.4606000000003</v>
      </c>
      <c r="M60" s="156">
        <f t="shared" ca="1" si="2"/>
        <v>-1.5920501346011751E-4</v>
      </c>
      <c r="N60" s="11">
        <f>RTD("wdf.rtq",,Q60,"PctChg")/100</f>
        <v>-2.5999999999999999E-3</v>
      </c>
      <c r="O60" s="14" t="str">
        <f>[1]!f_info_smfcode(A60)</f>
        <v>165521.OF</v>
      </c>
      <c r="P60" s="13">
        <f ca="1">VLOOKUP(O60,净值更新!A:B,2)</f>
        <v>0.95099999999999996</v>
      </c>
      <c r="Q60" s="13" t="str">
        <f>[1]!f_info_trackindexcode(O60)</f>
        <v>000974.SH</v>
      </c>
      <c r="R60" s="11">
        <v>0.95</v>
      </c>
      <c r="S60" s="13">
        <f t="shared" ca="1" si="3"/>
        <v>0.94865102999999995</v>
      </c>
    </row>
    <row r="61" spans="1:19">
      <c r="A61" s="144" t="s">
        <v>620</v>
      </c>
      <c r="B61" s="143" t="s">
        <v>621</v>
      </c>
      <c r="C61" s="84">
        <f>RTD("wdf.rtq",,A61,"Rt_Price")</f>
        <v>1.03</v>
      </c>
      <c r="D61" s="85">
        <f>RTD("wdf.rtq",,A61,"PctChg")/100</f>
        <v>6.8000000000000005E-3</v>
      </c>
      <c r="E61" s="86">
        <f ca="1">[1]!f_unit_floortrading(A61,TODAY())/100000000</f>
        <v>2.6702894800000001</v>
      </c>
      <c r="F61" s="87">
        <f ca="1">[1]!f_unit_floortrading(A61,TODAY())/10000-[1]!f_unit_floortrading(A61,TODAY()-1)/10000</f>
        <v>10327.216699999999</v>
      </c>
      <c r="G61" s="88">
        <f>RTD("wdf.rtq",,A61,"Volume")/10000</f>
        <v>6886.2196999999996</v>
      </c>
      <c r="H61" s="99" t="str">
        <f>[1]!f_info_smfbcode(A61)</f>
        <v>150052.SZ</v>
      </c>
      <c r="I61" s="99" t="str">
        <f>[1]!S_INFO_NAME(H61)</f>
        <v>沪深300B</v>
      </c>
      <c r="J61" s="99">
        <f>RTD("wdf.rtq",,H61,"Rt_Price")</f>
        <v>1.3009999999999999</v>
      </c>
      <c r="K61" s="100">
        <f>RTD("wdf.rtq",,H61,"PctChg")/100</f>
        <v>-8.0600000000000005E-2</v>
      </c>
      <c r="L61" s="101">
        <f>RTD("wdf.rtq",,H61,"Volume")/10000</f>
        <v>7908.4416000000001</v>
      </c>
      <c r="M61" s="70">
        <f t="shared" ca="1" si="2"/>
        <v>-3.276509333229316E-3</v>
      </c>
      <c r="N61" s="11">
        <f>RTD("wdf.rtq",,Q61,"PctChg")/100</f>
        <v>-1.5E-3</v>
      </c>
      <c r="O61" s="14" t="str">
        <f>[1]!f_info_smfcode(A61)</f>
        <v>165515.OF</v>
      </c>
      <c r="P61" s="13">
        <f ca="1">VLOOKUP(O61,净值更新!A:B,2)</f>
        <v>1.171</v>
      </c>
      <c r="Q61" s="13" t="str">
        <f>[1]!f_info_trackindexcode(O61)</f>
        <v>000300.SH</v>
      </c>
      <c r="R61" s="11">
        <v>0.95</v>
      </c>
      <c r="S61" s="13">
        <f t="shared" ca="1" si="3"/>
        <v>1.1693313249999999</v>
      </c>
    </row>
    <row r="62" spans="1:19">
      <c r="A62" s="144" t="s">
        <v>618</v>
      </c>
      <c r="B62" s="143" t="s">
        <v>619</v>
      </c>
      <c r="C62" s="84">
        <f>RTD("wdf.rtq",,A62,"Rt_Price")</f>
        <v>1.073</v>
      </c>
      <c r="D62" s="85">
        <f>RTD("wdf.rtq",,A62,"PctChg")/100</f>
        <v>-2.7999999999999995E-3</v>
      </c>
      <c r="E62" s="86">
        <f ca="1">[1]!f_unit_floortrading(A62,TODAY())/100000000</f>
        <v>0.31657784999999999</v>
      </c>
      <c r="F62" s="87">
        <f ca="1">[1]!f_unit_floortrading(A62,TODAY())/10000-[1]!f_unit_floortrading(A62,TODAY()-1)/10000</f>
        <v>-0.26590000000032887</v>
      </c>
      <c r="G62" s="88">
        <f>RTD("wdf.rtq",,A62,"Volume")/10000</f>
        <v>13.03</v>
      </c>
      <c r="H62" s="99" t="str">
        <f>[1]!f_info_smfbcode(A62)</f>
        <v>150031.SZ</v>
      </c>
      <c r="I62" s="99" t="str">
        <f>[1]!S_INFO_NAME(H62)</f>
        <v>中证90B</v>
      </c>
      <c r="J62" s="99">
        <f>RTD("wdf.rtq",,H62,"Rt_Price")</f>
        <v>1.07</v>
      </c>
      <c r="K62" s="100">
        <f>RTD("wdf.rtq",,H62,"PctChg")/100</f>
        <v>-9.300000000000001E-3</v>
      </c>
      <c r="L62" s="101">
        <f>RTD("wdf.rtq",,H62,"Volume")/10000</f>
        <v>27.416</v>
      </c>
      <c r="M62" s="70">
        <f t="shared" ca="1" si="2"/>
        <v>-6.6677807623736207E-3</v>
      </c>
      <c r="N62" s="11">
        <f>RTD("wdf.rtq",,Q62,"PctChg")/100</f>
        <v>-3.0000000000000003E-4</v>
      </c>
      <c r="O62" s="14" t="str">
        <f>[1]!f_info_smfcode(A62)</f>
        <v>161816.OF</v>
      </c>
      <c r="P62" s="13">
        <f ca="1">VLOOKUP(O62,净值更新!A:B,2)</f>
        <v>1.079</v>
      </c>
      <c r="Q62" s="13" t="str">
        <f>[1]!f_info_trackindexcode(O62)</f>
        <v>000971.SH</v>
      </c>
      <c r="R62" s="11">
        <v>0.95</v>
      </c>
      <c r="S62" s="13">
        <f t="shared" ca="1" si="3"/>
        <v>1.0786924849999999</v>
      </c>
    </row>
    <row r="63" spans="1:19">
      <c r="A63" s="144" t="s">
        <v>756</v>
      </c>
      <c r="B63" s="143" t="s">
        <v>757</v>
      </c>
      <c r="C63" s="84">
        <f>RTD("wdf.rtq",,A63,"Rt_Price")</f>
        <v>1.093</v>
      </c>
      <c r="D63" s="85">
        <f>RTD("wdf.rtq",,A63,"PctChg")/100</f>
        <v>3.5000000000000003E-2</v>
      </c>
      <c r="E63" s="86">
        <f ca="1">[1]!f_unit_floortrading(A63,TODAY())/100000000</f>
        <v>0.12412428</v>
      </c>
      <c r="F63" s="87">
        <f ca="1">[1]!f_unit_floortrading(A63,TODAY())/10000-[1]!f_unit_floortrading(A63,TODAY()-1)/10000</f>
        <v>-11.690000000000055</v>
      </c>
      <c r="G63" s="88">
        <f>RTD("wdf.rtq",,A63,"Volume")/10000</f>
        <v>124.252</v>
      </c>
      <c r="H63" s="99" t="str">
        <f>[1]!f_info_smfbcode(A63)</f>
        <v>150280.SZ</v>
      </c>
      <c r="I63" s="99" t="str">
        <f>[1]!S_INFO_NAME(H63)</f>
        <v>新能B</v>
      </c>
      <c r="J63" s="99">
        <f>RTD("wdf.rtq",,H63,"Rt_Price")</f>
        <v>0.80700000000000005</v>
      </c>
      <c r="K63" s="100">
        <f>RTD("wdf.rtq",,H63,"PctChg")/100</f>
        <v>-6.2000000000000006E-3</v>
      </c>
      <c r="L63" s="101">
        <f>RTD("wdf.rtq",,H63,"Volume")/10000</f>
        <v>61.140999999999998</v>
      </c>
      <c r="M63" s="70">
        <f t="shared" ca="1" si="2"/>
        <v>3.8763576001175082E-3</v>
      </c>
      <c r="N63" s="11">
        <f>RTD("wdf.rtq",,Q63,"PctChg")/100</f>
        <v>2.5999999999999999E-3</v>
      </c>
      <c r="O63" s="14" t="str">
        <f>[1]!f_info_smfcode(A63)</f>
        <v>160640.OF</v>
      </c>
      <c r="P63" s="13">
        <f ca="1">VLOOKUP(O63,净值更新!A:B,2)</f>
        <v>0.94399999999999995</v>
      </c>
      <c r="Q63" s="13" t="str">
        <f>[1]!f_info_trackindexcode(O63)</f>
        <v>399808.SZ</v>
      </c>
      <c r="R63" s="11">
        <v>0.95</v>
      </c>
      <c r="S63" s="13">
        <f t="shared" ca="1" si="3"/>
        <v>0.9463316799999999</v>
      </c>
    </row>
    <row r="64" spans="1:19">
      <c r="A64" s="144" t="s">
        <v>734</v>
      </c>
      <c r="B64" s="143" t="s">
        <v>735</v>
      </c>
      <c r="C64" s="84">
        <f>RTD("wdf.rtq",,A64,"Rt_Price")</f>
        <v>1.0130000000000001</v>
      </c>
      <c r="D64" s="85">
        <f>RTD("wdf.rtq",,A64,"PctChg")/100</f>
        <v>6.0000000000000001E-3</v>
      </c>
      <c r="E64" s="86">
        <f ca="1">[1]!f_unit_floortrading(A64,TODAY())/100000000</f>
        <v>0.15726461999999999</v>
      </c>
      <c r="F64" s="87">
        <f ca="1">[1]!f_unit_floortrading(A64,TODAY())/10000-[1]!f_unit_floortrading(A64,TODAY()-1)/10000</f>
        <v>12.281700000000001</v>
      </c>
      <c r="G64" s="88">
        <f>RTD("wdf.rtq",,A64,"Volume")/10000</f>
        <v>82.781000000000006</v>
      </c>
      <c r="H64" s="99" t="str">
        <f>[1]!f_info_smfbcode(A64)</f>
        <v>150258.SZ</v>
      </c>
      <c r="I64" s="99" t="str">
        <f>[1]!S_INFO_NAME(H64)</f>
        <v>生物B</v>
      </c>
      <c r="J64" s="99">
        <f>RTD("wdf.rtq",,H64,"Rt_Price")</f>
        <v>1.17</v>
      </c>
      <c r="K64" s="100">
        <f>RTD("wdf.rtq",,H64,"PctChg")/100</f>
        <v>-1.6800000000000002E-2</v>
      </c>
      <c r="L64" s="101">
        <f>RTD("wdf.rtq",,H64,"Volume")/10000</f>
        <v>40.594900000000003</v>
      </c>
      <c r="M64" s="70">
        <f t="shared" ca="1" si="2"/>
        <v>5.5510137835423912E-3</v>
      </c>
      <c r="N64" s="11">
        <f>RTD("wdf.rtq",,Q64,"PctChg")/100</f>
        <v>2.5999999999999999E-3</v>
      </c>
      <c r="O64" s="14" t="str">
        <f>[1]!f_info_smfcode(A64)</f>
        <v>161122.OF</v>
      </c>
      <c r="P64" s="13">
        <f ca="1">VLOOKUP(O64,净值更新!A:B,2)</f>
        <v>1.0828</v>
      </c>
      <c r="Q64" s="13" t="str">
        <f>[1]!f_info_trackindexcode(O64)</f>
        <v>399993.SZ</v>
      </c>
      <c r="R64" s="11">
        <v>0.95</v>
      </c>
      <c r="S64" s="13">
        <f t="shared" ca="1" si="3"/>
        <v>1.0854745159999999</v>
      </c>
    </row>
    <row r="65" spans="1:19">
      <c r="A65" s="144" t="s">
        <v>690</v>
      </c>
      <c r="B65" s="143" t="s">
        <v>691</v>
      </c>
      <c r="C65" s="84">
        <f>RTD("wdf.rtq",,A65,"Rt_Price")</f>
        <v>1.0389999999999999</v>
      </c>
      <c r="D65" s="85">
        <f>RTD("wdf.rtq",,A65,"PctChg")/100</f>
        <v>9.7000000000000003E-3</v>
      </c>
      <c r="E65" s="86">
        <f ca="1">[1]!f_unit_floortrading(A65,TODAY())/100000000</f>
        <v>1.7291234600000001</v>
      </c>
      <c r="F65" s="87">
        <f ca="1">[1]!f_unit_floortrading(A65,TODAY())/10000-[1]!f_unit_floortrading(A65,TODAY()-1)/10000</f>
        <v>630.91570000000138</v>
      </c>
      <c r="G65" s="88">
        <f>RTD("wdf.rtq",,A65,"Volume")/10000</f>
        <v>1858.7091</v>
      </c>
      <c r="H65" s="99" t="str">
        <f>[1]!f_info_smfbcode(A65)</f>
        <v>150208.SZ</v>
      </c>
      <c r="I65" s="99" t="str">
        <f>[1]!S_INFO_NAME(H65)</f>
        <v>地产B端</v>
      </c>
      <c r="J65" s="99">
        <f>RTD("wdf.rtq",,H65,"Rt_Price")</f>
        <v>0.48499999999999999</v>
      </c>
      <c r="K65" s="100">
        <f>RTD("wdf.rtq",,H65,"PctChg")/100</f>
        <v>-1.6199999999999999E-2</v>
      </c>
      <c r="L65" s="101">
        <f>RTD("wdf.rtq",,H65,"Volume")/10000</f>
        <v>7563.7915999999996</v>
      </c>
      <c r="M65" s="70">
        <f t="shared" ca="1" si="2"/>
        <v>-1.052211047427154E-2</v>
      </c>
      <c r="N65" s="11">
        <f>RTD("wdf.rtq",,Q65,"PctChg")/100</f>
        <v>-2.2600000000000002E-2</v>
      </c>
      <c r="O65" s="14" t="str">
        <f>[1]!f_info_smfcode(A65)</f>
        <v>161721.OF</v>
      </c>
      <c r="P65" s="13">
        <f ca="1">VLOOKUP(O65,净值更新!A:B,2)</f>
        <v>0.78700000000000003</v>
      </c>
      <c r="Q65" s="13" t="str">
        <f>[1]!f_info_trackindexcode(O65)</f>
        <v>399983.SZ</v>
      </c>
      <c r="R65" s="11">
        <v>0.95</v>
      </c>
      <c r="S65" s="13">
        <f t="shared" ca="1" si="3"/>
        <v>0.77010311000000009</v>
      </c>
    </row>
    <row r="66" spans="1:19">
      <c r="A66" s="144" t="s">
        <v>225</v>
      </c>
      <c r="B66" s="143" t="s">
        <v>781</v>
      </c>
      <c r="C66" s="84">
        <f>RTD("wdf.rtq",,A66,"Rt_Price")</f>
        <v>1.036</v>
      </c>
      <c r="D66" s="85">
        <f>RTD("wdf.rtq",,A66,"PctChg")/100</f>
        <v>5.8000000000000005E-3</v>
      </c>
      <c r="E66" s="86">
        <f ca="1">[1]!f_unit_floortrading(A66,TODAY())/100000000</f>
        <v>0.14063792999999999</v>
      </c>
      <c r="F66" s="87">
        <f ca="1">[1]!f_unit_floortrading(A66,TODAY())/10000-[1]!f_unit_floortrading(A66,TODAY()-1)/10000</f>
        <v>-14.779999999999973</v>
      </c>
      <c r="G66" s="88">
        <f>RTD("wdf.rtq",,A66,"Volume")/10000</f>
        <v>15.491899999999999</v>
      </c>
      <c r="H66" s="99" t="str">
        <f>[1]!f_info_smfbcode(A66)</f>
        <v>150310.SZ</v>
      </c>
      <c r="I66" s="99" t="str">
        <f>[1]!S_INFO_NAME(H66)</f>
        <v>信息安B</v>
      </c>
      <c r="J66" s="99">
        <f>RTD("wdf.rtq",,H66,"Rt_Price")</f>
        <v>0.98499999999999999</v>
      </c>
      <c r="K66" s="100">
        <f>RTD("wdf.rtq",,H66,"PctChg")/100</f>
        <v>-4.0000000000000001E-3</v>
      </c>
      <c r="L66" s="101">
        <f>RTD("wdf.rtq",,H66,"Volume")/10000</f>
        <v>86.798000000000002</v>
      </c>
      <c r="M66" s="70">
        <f t="shared" ref="M66:M97" ca="1" si="4">(C66+J66)/S66/2-1</f>
        <v>-4.3199017188365607E-3</v>
      </c>
      <c r="N66" s="11">
        <f>RTD("wdf.rtq",,Q66,"PctChg")/100</f>
        <v>3.0000000000000001E-3</v>
      </c>
      <c r="O66" s="14" t="str">
        <f>[1]!f_info_smfcode(A66)</f>
        <v>165523.OF</v>
      </c>
      <c r="P66" s="13">
        <f ca="1">VLOOKUP(O66,净值更新!A:B,2)</f>
        <v>1.012</v>
      </c>
      <c r="Q66" s="13" t="str">
        <f>[1]!f_info_trackindexcode(O66)</f>
        <v>399994.SZ</v>
      </c>
      <c r="R66" s="11">
        <v>0.95</v>
      </c>
      <c r="S66" s="13">
        <f t="shared" ref="S66:S97" ca="1" si="5">P66*(1+N66*R66)</f>
        <v>1.0148842</v>
      </c>
    </row>
    <row r="67" spans="1:19">
      <c r="A67" s="144" t="s">
        <v>822</v>
      </c>
      <c r="B67" s="143" t="s">
        <v>739</v>
      </c>
      <c r="C67" s="84">
        <f>RTD("wdf.rtq",,A67,"Rt_Price")</f>
        <v>1.1180000000000001</v>
      </c>
      <c r="D67" s="85">
        <f>RTD("wdf.rtq",,A67,"PctChg")/100</f>
        <v>-5.3E-3</v>
      </c>
      <c r="E67" s="86">
        <f ca="1">[1]!f_unit_floortrading(A67,TODAY())/100000000</f>
        <v>0.111648</v>
      </c>
      <c r="F67" s="87">
        <f ca="1">[1]!f_unit_floortrading(A67,TODAY())/10000-[1]!f_unit_floortrading(A67,TODAY()-1)/10000</f>
        <v>0</v>
      </c>
      <c r="G67" s="88">
        <f>RTD("wdf.rtq",,A67,"Volume")/10000</f>
        <v>2.1690999999999998</v>
      </c>
      <c r="H67" s="99" t="str">
        <f>[1]!f_info_smfbcode(A67)</f>
        <v>502058.SH</v>
      </c>
      <c r="I67" s="99" t="str">
        <f>[1]!S_INFO_NAME(H67)</f>
        <v>医疗B</v>
      </c>
      <c r="J67" s="99">
        <f>RTD("wdf.rtq",,H67,"Rt_Price")</f>
        <v>1.2829999999999999</v>
      </c>
      <c r="K67" s="100">
        <f>RTD("wdf.rtq",,H67,"PctChg")/100</f>
        <v>-2.06E-2</v>
      </c>
      <c r="L67" s="101">
        <f>RTD("wdf.rtq",,H67,"Volume")/10000</f>
        <v>87.853399999999993</v>
      </c>
      <c r="M67" s="70">
        <f t="shared" ca="1" si="4"/>
        <v>-1.3483925632510108E-2</v>
      </c>
      <c r="N67" s="11">
        <f>RTD("wdf.rtq",,Q67,"PctChg")/100</f>
        <v>6.9999999999999988E-4</v>
      </c>
      <c r="O67" s="14" t="str">
        <f>[1]!f_info_smfcode(A67)</f>
        <v>502056.SH</v>
      </c>
      <c r="P67" s="13">
        <f ca="1">VLOOKUP(O67,净值更新!A:B,2)</f>
        <v>1.2161</v>
      </c>
      <c r="Q67" s="13" t="str">
        <f>[1]!f_info_trackindexcode(O67)</f>
        <v>399989.SZ</v>
      </c>
      <c r="R67" s="11">
        <v>0.95</v>
      </c>
      <c r="S67" s="13">
        <f t="shared" ca="1" si="5"/>
        <v>1.2169087064999999</v>
      </c>
    </row>
    <row r="68" spans="1:19">
      <c r="A68" s="144" t="s">
        <v>807</v>
      </c>
      <c r="B68" s="143" t="s">
        <v>808</v>
      </c>
      <c r="C68" s="84">
        <f>RTD("wdf.rtq",,A68,"Rt_Price")</f>
        <v>1.02</v>
      </c>
      <c r="D68" s="85">
        <f>RTD("wdf.rtq",,A68,"PctChg")/100</f>
        <v>6.9000000000000008E-3</v>
      </c>
      <c r="E68" s="86">
        <f ca="1">[1]!f_unit_floortrading(A68,TODAY())/100000000</f>
        <v>2.5840160000000001</v>
      </c>
      <c r="F68" s="87">
        <f ca="1">[1]!f_unit_floortrading(A68,TODAY())/10000-[1]!f_unit_floortrading(A68,TODAY()-1)/10000</f>
        <v>0</v>
      </c>
      <c r="G68" s="88">
        <f>RTD("wdf.rtq",,A68,"Volume")/10000</f>
        <v>1027.4799</v>
      </c>
      <c r="H68" s="99" t="str">
        <f>[1]!f_info_smfbcode(A68)</f>
        <v>502008.SH</v>
      </c>
      <c r="I68" s="99" t="str">
        <f>[1]!S_INFO_NAME(H68)</f>
        <v>国企改B</v>
      </c>
      <c r="J68" s="99">
        <f>RTD("wdf.rtq",,H68,"Rt_Price")</f>
        <v>0.82000000000000006</v>
      </c>
      <c r="K68" s="100">
        <f>RTD("wdf.rtq",,H68,"PctChg")/100</f>
        <v>-7.3000000000000001E-3</v>
      </c>
      <c r="L68" s="101">
        <f>RTD("wdf.rtq",,H68,"Volume")/10000</f>
        <v>1606.8780999999999</v>
      </c>
      <c r="M68" s="70">
        <f t="shared" ca="1" si="4"/>
        <v>-5.0718995903594744E-3</v>
      </c>
      <c r="N68" s="11">
        <f>RTD("wdf.rtq",,Q68,"PctChg")/100</f>
        <v>9.0000000000000008E-4</v>
      </c>
      <c r="O68" s="14" t="str">
        <f>[1]!f_info_smfcode(A68)</f>
        <v>502006.SH</v>
      </c>
      <c r="P68" s="13">
        <f ca="1">VLOOKUP(O68,净值更新!A:B,2)</f>
        <v>0.92390000000000005</v>
      </c>
      <c r="Q68" s="13" t="str">
        <f>[1]!f_info_trackindexcode(O68)</f>
        <v>399974.SZ</v>
      </c>
      <c r="R68" s="11">
        <v>0.95</v>
      </c>
      <c r="S68" s="13">
        <f t="shared" ca="1" si="5"/>
        <v>0.92468993450000014</v>
      </c>
    </row>
    <row r="69" spans="1:19">
      <c r="A69" s="144" t="s">
        <v>752</v>
      </c>
      <c r="B69" s="143" t="s">
        <v>753</v>
      </c>
      <c r="C69" s="84">
        <f>RTD("wdf.rtq",,A69,"Rt_Price")</f>
        <v>1.0349999999999999</v>
      </c>
      <c r="D69" s="85">
        <f>RTD("wdf.rtq",,A69,"PctChg")/100</f>
        <v>4.8999999999999998E-3</v>
      </c>
      <c r="E69" s="86">
        <f ca="1">[1]!f_unit_floortrading(A69,TODAY())/100000000</f>
        <v>5.2651262299999999</v>
      </c>
      <c r="F69" s="87">
        <f ca="1">[1]!f_unit_floortrading(A69,TODAY())/10000-[1]!f_unit_floortrading(A69,TODAY()-1)/10000</f>
        <v>-188.45229999999719</v>
      </c>
      <c r="G69" s="88">
        <f>RTD("wdf.rtq",,A69,"Volume")/10000</f>
        <v>1423.8724</v>
      </c>
      <c r="H69" s="99" t="str">
        <f>[1]!f_info_smfbcode(A69)</f>
        <v>150276.SZ</v>
      </c>
      <c r="I69" s="99" t="str">
        <f>[1]!S_INFO_NAME(H69)</f>
        <v>一带一B</v>
      </c>
      <c r="J69" s="99">
        <f>RTD("wdf.rtq",,H69,"Rt_Price")</f>
        <v>0.46900000000000003</v>
      </c>
      <c r="K69" s="100">
        <f>RTD("wdf.rtq",,H69,"PctChg")/100</f>
        <v>1.9599999999999999E-2</v>
      </c>
      <c r="L69" s="101">
        <f>RTD("wdf.rtq",,H69,"Volume")/10000</f>
        <v>7070.9704000000002</v>
      </c>
      <c r="M69" s="70">
        <f t="shared" ca="1" si="4"/>
        <v>4.3082084333510018E-3</v>
      </c>
      <c r="N69" s="11">
        <f>RTD("wdf.rtq",,Q69,"PctChg")/100</f>
        <v>2.5000000000000001E-3</v>
      </c>
      <c r="O69" s="14" t="str">
        <f>[1]!f_info_smfcode(A69)</f>
        <v>167503.OF</v>
      </c>
      <c r="P69" s="13">
        <f ca="1">VLOOKUP(O69,净值更新!A:B,2)</f>
        <v>0.747</v>
      </c>
      <c r="Q69" s="13" t="str">
        <f>[1]!f_info_trackindexcode(O69)</f>
        <v>399991.SZ</v>
      </c>
      <c r="R69" s="11">
        <v>0.95</v>
      </c>
      <c r="S69" s="13">
        <f t="shared" ca="1" si="5"/>
        <v>0.74877412499999996</v>
      </c>
    </row>
    <row r="70" spans="1:19">
      <c r="A70" s="144" t="s">
        <v>706</v>
      </c>
      <c r="B70" s="143" t="s">
        <v>707</v>
      </c>
      <c r="C70" s="84">
        <f>RTD("wdf.rtq",,A70,"Rt_Price")</f>
        <v>1.2170000000000001</v>
      </c>
      <c r="D70" s="85">
        <f>RTD("wdf.rtq",,A70,"PctChg")/100</f>
        <v>3.3E-3</v>
      </c>
      <c r="E70" s="86">
        <f ca="1">[1]!f_unit_floortrading(A70,TODAY())/100000000</f>
        <v>16.914692120000002</v>
      </c>
      <c r="F70" s="87">
        <f ca="1">[1]!f_unit_floortrading(A70,TODAY())/10000-[1]!f_unit_floortrading(A70,TODAY()-1)/10000</f>
        <v>-868.27999999999884</v>
      </c>
      <c r="G70" s="88">
        <f>RTD("wdf.rtq",,A70,"Volume")/10000</f>
        <v>2035.9983</v>
      </c>
      <c r="H70" s="99" t="str">
        <f>[1]!f_info_smfbcode(A70)</f>
        <v>150224.SZ</v>
      </c>
      <c r="I70" s="99" t="str">
        <f>[1]!S_INFO_NAME(H70)</f>
        <v>证券B级</v>
      </c>
      <c r="J70" s="99">
        <f>RTD("wdf.rtq",,H70,"Rt_Price")</f>
        <v>1.036</v>
      </c>
      <c r="K70" s="100">
        <f>RTD("wdf.rtq",,H70,"PctChg")/100</f>
        <v>-9.6000000000000009E-3</v>
      </c>
      <c r="L70" s="101">
        <f>RTD("wdf.rtq",,H70,"Volume")/10000</f>
        <v>20273.088500000002</v>
      </c>
      <c r="M70" s="70">
        <f t="shared" ca="1" si="4"/>
        <v>-2.868481388790034E-3</v>
      </c>
      <c r="N70" s="11">
        <f>RTD("wdf.rtq",,Q70,"PctChg")/100</f>
        <v>-5.8000000000000005E-3</v>
      </c>
      <c r="O70" s="14" t="str">
        <f>[1]!f_info_smfcode(A70)</f>
        <v>161027.OF</v>
      </c>
      <c r="P70" s="13">
        <f ca="1">VLOOKUP(O70,净值更新!A:B,2)</f>
        <v>1.1359999999999999</v>
      </c>
      <c r="Q70" s="13" t="str">
        <f>[1]!f_info_trackindexcode(O70)</f>
        <v>399975.SZ</v>
      </c>
      <c r="R70" s="11">
        <v>0.95</v>
      </c>
      <c r="S70" s="13">
        <f t="shared" ca="1" si="5"/>
        <v>1.1297406399999999</v>
      </c>
    </row>
    <row r="71" spans="1:19">
      <c r="A71" s="144" t="s">
        <v>702</v>
      </c>
      <c r="B71" s="143" t="s">
        <v>703</v>
      </c>
      <c r="C71" s="84">
        <f>RTD("wdf.rtq",,A71,"Rt_Price")</f>
        <v>1.208</v>
      </c>
      <c r="D71" s="85">
        <f>RTD("wdf.rtq",,A71,"PctChg")/100</f>
        <v>3.3E-3</v>
      </c>
      <c r="E71" s="86">
        <f ca="1">[1]!f_unit_floortrading(A71,TODAY())/100000000</f>
        <v>4.49103034</v>
      </c>
      <c r="F71" s="87">
        <f ca="1">[1]!f_unit_floortrading(A71,TODAY())/10000-[1]!f_unit_floortrading(A71,TODAY()-1)/10000</f>
        <v>76.110000000000582</v>
      </c>
      <c r="G71" s="88">
        <f>RTD("wdf.rtq",,A71,"Volume")/10000</f>
        <v>8.24</v>
      </c>
      <c r="H71" s="99" t="str">
        <f>[1]!f_info_smfbcode(A71)</f>
        <v>150220.SZ</v>
      </c>
      <c r="I71" s="99" t="str">
        <f>[1]!S_INFO_NAME(H71)</f>
        <v>健康B</v>
      </c>
      <c r="J71" s="99">
        <f>RTD("wdf.rtq",,H71,"Rt_Price")</f>
        <v>0.86199999999999999</v>
      </c>
      <c r="K71" s="100">
        <f>RTD("wdf.rtq",,H71,"PctChg")/100</f>
        <v>-2.1600000000000001E-2</v>
      </c>
      <c r="L71" s="101">
        <f>RTD("wdf.rtq",,H71,"Volume")/10000</f>
        <v>1550.7026000000001</v>
      </c>
      <c r="M71" s="70">
        <f t="shared" ca="1" si="4"/>
        <v>-2.0665995489765887E-3</v>
      </c>
      <c r="N71" s="11">
        <f>RTD("wdf.rtq",,Q71,"PctChg")/100</f>
        <v>3.2000000000000002E-3</v>
      </c>
      <c r="O71" s="14" t="str">
        <f>[1]!f_info_smfcode(A71)</f>
        <v>164401.OF</v>
      </c>
      <c r="P71" s="13">
        <f ca="1">VLOOKUP(O71,净值更新!A:B,2)</f>
        <v>1.034</v>
      </c>
      <c r="Q71" s="13" t="str">
        <f>[1]!f_info_trackindexcode(O71)</f>
        <v>h30344.CSI</v>
      </c>
      <c r="R71" s="11">
        <v>0.95</v>
      </c>
      <c r="S71" s="13">
        <f t="shared" ca="1" si="5"/>
        <v>1.03714336</v>
      </c>
    </row>
    <row r="72" spans="1:19">
      <c r="A72" s="144" t="s">
        <v>629</v>
      </c>
      <c r="B72" s="143" t="s">
        <v>630</v>
      </c>
      <c r="C72" s="84">
        <f>RTD("wdf.rtq",,A72,"Rt_Price")</f>
        <v>1.0529999999999999</v>
      </c>
      <c r="D72" s="85">
        <f>RTD("wdf.rtq",,A72,"PctChg")/100</f>
        <v>6.7000000000000002E-3</v>
      </c>
      <c r="E72" s="86">
        <f ca="1">[1]!f_unit_floortrading(A72,TODAY())/100000000</f>
        <v>9.5880380000000001E-2</v>
      </c>
      <c r="F72" s="87">
        <f ca="1">[1]!f_unit_floortrading(A72,TODAY())/10000-[1]!f_unit_floortrading(A72,TODAY()-1)/10000</f>
        <v>0</v>
      </c>
      <c r="G72" s="88">
        <f>RTD("wdf.rtq",,A72,"Volume")/10000</f>
        <v>0.03</v>
      </c>
      <c r="H72" s="99" t="str">
        <f>[1]!f_info_smfbcode(A72)</f>
        <v>150095.SZ</v>
      </c>
      <c r="I72" s="99" t="str">
        <f>[1]!S_INFO_NAME(H72)</f>
        <v>泰信400B</v>
      </c>
      <c r="J72" s="99">
        <f>RTD("wdf.rtq",,H72,"Rt_Price")</f>
        <v>0.51100000000000001</v>
      </c>
      <c r="K72" s="100">
        <f>RTD("wdf.rtq",,H72,"PctChg")/100</f>
        <v>2E-3</v>
      </c>
      <c r="L72" s="101">
        <f>RTD("wdf.rtq",,H72,"Volume")/10000</f>
        <v>24.68</v>
      </c>
      <c r="M72" s="70">
        <f t="shared" ca="1" si="4"/>
        <v>6.450711988266189E-3</v>
      </c>
      <c r="N72" s="11">
        <f>RTD("wdf.rtq",,Q72,"PctChg")/100</f>
        <v>2.7000000000000001E-3</v>
      </c>
      <c r="O72" s="14" t="str">
        <f>[1]!f_info_smfcode(A72)</f>
        <v>162907.OF</v>
      </c>
      <c r="P72" s="13">
        <f ca="1">VLOOKUP(O72,净值更新!A:B,2)</f>
        <v>0.77500000000000002</v>
      </c>
      <c r="Q72" s="13" t="str">
        <f>[1]!f_info_trackindexcode(O72)</f>
        <v>000966.SH</v>
      </c>
      <c r="R72" s="11">
        <v>0.95</v>
      </c>
      <c r="S72" s="13">
        <f t="shared" ca="1" si="5"/>
        <v>0.77698787499999999</v>
      </c>
    </row>
    <row r="73" spans="1:19">
      <c r="A73" s="144" t="s">
        <v>684</v>
      </c>
      <c r="B73" s="143" t="s">
        <v>685</v>
      </c>
      <c r="C73" s="84">
        <f>RTD("wdf.rtq",,A73,"Rt_Price")</f>
        <v>1.0409999999999999</v>
      </c>
      <c r="D73" s="85">
        <f>RTD("wdf.rtq",,A73,"PctChg")/100</f>
        <v>5.8000000000000005E-3</v>
      </c>
      <c r="E73" s="86">
        <f ca="1">[1]!f_unit_floortrading(A73,TODAY())/100000000</f>
        <v>93.991965109999995</v>
      </c>
      <c r="F73" s="87">
        <f ca="1">[1]!f_unit_floortrading(A73,TODAY())/10000-[1]!f_unit_floortrading(A73,TODAY()-1)/10000</f>
        <v>-4908.5925000000279</v>
      </c>
      <c r="G73" s="88">
        <f>RTD("wdf.rtq",,A73,"Volume")/10000</f>
        <v>35601.650500000003</v>
      </c>
      <c r="H73" s="99" t="str">
        <f>[1]!f_info_smfbcode(A73)</f>
        <v>150201.SZ</v>
      </c>
      <c r="I73" s="99" t="str">
        <f>[1]!S_INFO_NAME(H73)</f>
        <v>券商B</v>
      </c>
      <c r="J73" s="99">
        <f>RTD("wdf.rtq",,H73,"Rt_Price")</f>
        <v>0.621</v>
      </c>
      <c r="K73" s="100">
        <f>RTD("wdf.rtq",,H73,"PctChg")/100</f>
        <v>-8.0000000000000002E-3</v>
      </c>
      <c r="L73" s="101">
        <f>RTD("wdf.rtq",,H73,"Volume")/10000</f>
        <v>204764.41949999999</v>
      </c>
      <c r="M73" s="70">
        <f t="shared" ca="1" si="4"/>
        <v>7.2356769633019624E-4</v>
      </c>
      <c r="N73" s="11">
        <f>RTD("wdf.rtq",,Q73,"PctChg")/100</f>
        <v>-5.8000000000000005E-3</v>
      </c>
      <c r="O73" s="14" t="str">
        <f>[1]!f_info_smfcode(A73)</f>
        <v>161720.OF</v>
      </c>
      <c r="P73" s="13">
        <f ca="1">VLOOKUP(O73,净值更新!A:B,2)</f>
        <v>0.83499999999999996</v>
      </c>
      <c r="Q73" s="13" t="str">
        <f>[1]!f_info_trackindexcode(O73)</f>
        <v>399975.SZ</v>
      </c>
      <c r="R73" s="11">
        <v>0.95</v>
      </c>
      <c r="S73" s="13">
        <f t="shared" ca="1" si="5"/>
        <v>0.83039914999999997</v>
      </c>
    </row>
    <row r="74" spans="1:19">
      <c r="A74" s="144" t="s">
        <v>660</v>
      </c>
      <c r="B74" s="143" t="s">
        <v>661</v>
      </c>
      <c r="C74" s="84">
        <f>RTD("wdf.rtq",,A74,"Rt_Price")</f>
        <v>1.0429999999999999</v>
      </c>
      <c r="D74" s="85">
        <f>RTD("wdf.rtq",,A74,"PctChg")/100</f>
        <v>2.9000000000000002E-3</v>
      </c>
      <c r="E74" s="86">
        <f ca="1">[1]!f_unit_floortrading(A74,TODAY())/100000000</f>
        <v>35.042195489999997</v>
      </c>
      <c r="F74" s="87">
        <f ca="1">[1]!f_unit_floortrading(A74,TODAY())/10000-[1]!f_unit_floortrading(A74,TODAY()-1)/10000</f>
        <v>67.931900000025053</v>
      </c>
      <c r="G74" s="88">
        <f>RTD("wdf.rtq",,A74,"Volume")/10000</f>
        <v>3588.0131999999999</v>
      </c>
      <c r="H74" s="99" t="str">
        <f>[1]!f_info_smfbcode(A74)</f>
        <v>150172.SZ</v>
      </c>
      <c r="I74" s="99" t="str">
        <f>[1]!S_INFO_NAME(H74)</f>
        <v>证券B</v>
      </c>
      <c r="J74" s="99">
        <f>RTD("wdf.rtq",,H74,"Rt_Price")</f>
        <v>1.3180000000000001</v>
      </c>
      <c r="K74" s="100">
        <f>RTD("wdf.rtq",,H74,"PctChg")/100</f>
        <v>-3.8E-3</v>
      </c>
      <c r="L74" s="101">
        <f>RTD("wdf.rtq",,H74,"Volume")/10000</f>
        <v>44621.529600000002</v>
      </c>
      <c r="M74" s="70">
        <f t="shared" ca="1" si="4"/>
        <v>-2.2977523017619905E-4</v>
      </c>
      <c r="N74" s="11">
        <f>RTD("wdf.rtq",,Q74,"PctChg")/100</f>
        <v>-5.7000000000000002E-3</v>
      </c>
      <c r="O74" s="14" t="str">
        <f>[1]!f_info_smfcode(A74)</f>
        <v>163113.OF</v>
      </c>
      <c r="P74" s="13">
        <f ca="1">VLOOKUP(O74,净值更新!A:B,2)</f>
        <v>1.1872</v>
      </c>
      <c r="Q74" s="13" t="str">
        <f>[1]!f_info_trackindexcode(O74)</f>
        <v>399707.SZ</v>
      </c>
      <c r="R74" s="11">
        <v>0.95</v>
      </c>
      <c r="S74" s="13">
        <f t="shared" ca="1" si="5"/>
        <v>1.1807713120000001</v>
      </c>
    </row>
    <row r="75" spans="1:19">
      <c r="A75" s="144" t="s">
        <v>779</v>
      </c>
      <c r="B75" s="143" t="s">
        <v>780</v>
      </c>
      <c r="C75" s="84">
        <f>RTD("wdf.rtq",,A75,"Rt_Price")</f>
        <v>1.038</v>
      </c>
      <c r="D75" s="85">
        <f>RTD("wdf.rtq",,A75,"PctChg")/100</f>
        <v>3.9000000000000003E-3</v>
      </c>
      <c r="E75" s="86">
        <f ca="1">[1]!f_unit_floortrading(A75,TODAY())/100000000</f>
        <v>2.2585634400000001</v>
      </c>
      <c r="F75" s="87">
        <f ca="1">[1]!f_unit_floortrading(A75,TODAY())/10000-[1]!f_unit_floortrading(A75,TODAY()-1)/10000</f>
        <v>-719.96559999999954</v>
      </c>
      <c r="G75" s="88">
        <f>RTD("wdf.rtq",,A75,"Volume")/10000</f>
        <v>837.28</v>
      </c>
      <c r="H75" s="99" t="str">
        <f>[1]!f_info_smfbcode(A75)</f>
        <v>150308.SZ</v>
      </c>
      <c r="I75" s="99" t="str">
        <f>[1]!S_INFO_NAME(H75)</f>
        <v>体育B</v>
      </c>
      <c r="J75" s="99">
        <f>RTD("wdf.rtq",,H75,"Rt_Price")</f>
        <v>0.59499999999999997</v>
      </c>
      <c r="K75" s="100">
        <f>RTD("wdf.rtq",,H75,"PctChg")/100</f>
        <v>-1.7000000000000001E-3</v>
      </c>
      <c r="L75" s="101">
        <f>RTD("wdf.rtq",,H75,"Volume")/10000</f>
        <v>2031.9155000000001</v>
      </c>
      <c r="M75" s="70">
        <f t="shared" ca="1" si="4"/>
        <v>-8.5069255760890083E-3</v>
      </c>
      <c r="N75" s="11">
        <f>RTD("wdf.rtq",,Q75,"PctChg")/100</f>
        <v>4.5000000000000005E-3</v>
      </c>
      <c r="O75" s="14" t="str">
        <f>[1]!f_info_smfcode(A75)</f>
        <v>161030.OF</v>
      </c>
      <c r="P75" s="13">
        <f ca="1">VLOOKUP(O75,净值更新!A:B,2)</f>
        <v>0.82</v>
      </c>
      <c r="Q75" s="13" t="str">
        <f>[1]!f_info_trackindexcode(O75)</f>
        <v>399804.SZ</v>
      </c>
      <c r="R75" s="11">
        <v>0.95</v>
      </c>
      <c r="S75" s="13">
        <f t="shared" ca="1" si="5"/>
        <v>0.8235055</v>
      </c>
    </row>
    <row r="76" spans="1:19">
      <c r="A76" s="144" t="s">
        <v>613</v>
      </c>
      <c r="B76" s="143" t="s">
        <v>639</v>
      </c>
      <c r="C76" s="84">
        <f>RTD("wdf.rtq",,A76,"Rt_Price")</f>
        <v>1.101</v>
      </c>
      <c r="D76" s="85">
        <f>RTD("wdf.rtq",,A76,"PctChg")/100</f>
        <v>1.5700000000000002E-2</v>
      </c>
      <c r="E76" s="86">
        <f ca="1">[1]!f_unit_floortrading(A76,TODAY())/100000000</f>
        <v>13.04587238</v>
      </c>
      <c r="F76" s="87">
        <f ca="1">[1]!f_unit_floortrading(A76,TODAY())/10000-[1]!f_unit_floortrading(A76,TODAY()-1)/10000</f>
        <v>1192.5484000000142</v>
      </c>
      <c r="G76" s="88">
        <f>RTD("wdf.rtq",,A76,"Volume")/10000</f>
        <v>16323.8495</v>
      </c>
      <c r="H76" s="99" t="str">
        <f>[1]!f_info_smfbcode(A76)</f>
        <v>150118.SZ</v>
      </c>
      <c r="I76" s="99" t="str">
        <f>[1]!S_INFO_NAME(H76)</f>
        <v>房地产B</v>
      </c>
      <c r="J76" s="99">
        <f>RTD("wdf.rtq",,H76,"Rt_Price")</f>
        <v>0.55300000000000005</v>
      </c>
      <c r="K76" s="100">
        <f>RTD("wdf.rtq",,H76,"PctChg")/100</f>
        <v>-4.82E-2</v>
      </c>
      <c r="L76" s="101">
        <f>RTD("wdf.rtq",,H76,"Volume")/10000</f>
        <v>47335.399599999997</v>
      </c>
      <c r="M76" s="70">
        <f t="shared" ca="1" si="4"/>
        <v>-9.9614536033970635E-3</v>
      </c>
      <c r="N76" s="11">
        <f>RTD("wdf.rtq",,Q76,"PctChg")/100</f>
        <v>-1.83E-2</v>
      </c>
      <c r="O76" s="14" t="str">
        <f>[1]!f_info_smfcode(A76)</f>
        <v>160218.OF</v>
      </c>
      <c r="P76" s="13">
        <f ca="1">VLOOKUP(O76,净值更新!A:B,2)</f>
        <v>0.85009999999999997</v>
      </c>
      <c r="Q76" s="13" t="str">
        <f>[1]!f_info_trackindexcode(O76)</f>
        <v>399393.SZ</v>
      </c>
      <c r="R76" s="11">
        <v>0.95</v>
      </c>
      <c r="S76" s="13">
        <f t="shared" ca="1" si="5"/>
        <v>0.83532101149999993</v>
      </c>
    </row>
    <row r="77" spans="1:19">
      <c r="A77" s="144" t="s">
        <v>688</v>
      </c>
      <c r="B77" s="143" t="s">
        <v>689</v>
      </c>
      <c r="C77" s="84">
        <f>RTD("wdf.rtq",,A77,"Rt_Price")</f>
        <v>1.036</v>
      </c>
      <c r="D77" s="85">
        <f>RTD("wdf.rtq",,A77,"PctChg")/100</f>
        <v>4.8000000000000004E-3</v>
      </c>
      <c r="E77" s="86">
        <f ca="1">[1]!f_unit_floortrading(A77,TODAY())/100000000</f>
        <v>54.548241240000003</v>
      </c>
      <c r="F77" s="87">
        <f ca="1">[1]!f_unit_floortrading(A77,TODAY())/10000-[1]!f_unit_floortrading(A77,TODAY()-1)/10000</f>
        <v>46033.336500000034</v>
      </c>
      <c r="G77" s="88">
        <f>RTD("wdf.rtq",,A77,"Volume")/10000</f>
        <v>46715.197399999997</v>
      </c>
      <c r="H77" s="99" t="str">
        <f>[1]!f_info_smfbcode(A77)</f>
        <v>150206.SZ</v>
      </c>
      <c r="I77" s="99" t="str">
        <f>[1]!S_INFO_NAME(H77)</f>
        <v>国防B</v>
      </c>
      <c r="J77" s="99">
        <f>RTD("wdf.rtq",,H77,"Rt_Price")</f>
        <v>0.58499999999999996</v>
      </c>
      <c r="K77" s="100">
        <f>RTD("wdf.rtq",,H77,"PctChg")/100</f>
        <v>3.4000000000000002E-3</v>
      </c>
      <c r="L77" s="101">
        <f>RTD("wdf.rtq",,H77,"Volume")/10000</f>
        <v>118160.7031</v>
      </c>
      <c r="M77" s="70">
        <f t="shared" ca="1" si="4"/>
        <v>2.3379641223606473E-3</v>
      </c>
      <c r="N77" s="11">
        <f>RTD("wdf.rtq",,Q77,"PctChg")/100</f>
        <v>0.01</v>
      </c>
      <c r="O77" s="14" t="str">
        <f>[1]!f_info_smfcode(A77)</f>
        <v>160630.OF</v>
      </c>
      <c r="P77" s="13">
        <f ca="1">VLOOKUP(O77,净值更新!A:B,2)</f>
        <v>0.80100000000000005</v>
      </c>
      <c r="Q77" s="13" t="str">
        <f>[1]!f_info_trackindexcode(O77)</f>
        <v>399973.SZ</v>
      </c>
      <c r="R77" s="11">
        <v>0.95</v>
      </c>
      <c r="S77" s="13">
        <f t="shared" ca="1" si="5"/>
        <v>0.80860950000000009</v>
      </c>
    </row>
    <row r="78" spans="1:19">
      <c r="A78" s="144" t="s">
        <v>809</v>
      </c>
      <c r="B78" s="143" t="s">
        <v>810</v>
      </c>
      <c r="C78" s="84">
        <f>RTD("wdf.rtq",,A78,"Rt_Price")</f>
        <v>1.012</v>
      </c>
      <c r="D78" s="85">
        <f>RTD("wdf.rtq",,A78,"PctChg")/100</f>
        <v>4.0000000000000001E-3</v>
      </c>
      <c r="E78" s="86">
        <f ca="1">[1]!f_unit_floortrading(A78,TODAY())/100000000</f>
        <v>1.4324250000000001</v>
      </c>
      <c r="F78" s="87">
        <f ca="1">[1]!f_unit_floortrading(A78,TODAY())/10000-[1]!f_unit_floortrading(A78,TODAY()-1)/10000</f>
        <v>0</v>
      </c>
      <c r="G78" s="88">
        <f>RTD("wdf.rtq",,A78,"Volume")/10000</f>
        <v>782.81759999999997</v>
      </c>
      <c r="H78" s="99" t="str">
        <f>[1]!f_info_smfbcode(A78)</f>
        <v>502012.SH</v>
      </c>
      <c r="I78" s="99" t="str">
        <f>[1]!S_INFO_NAME(H78)</f>
        <v>证券B</v>
      </c>
      <c r="J78" s="99">
        <f>RTD("wdf.rtq",,H78,"Rt_Price")</f>
        <v>1.4239999999999999</v>
      </c>
      <c r="K78" s="100">
        <f>RTD("wdf.rtq",,H78,"PctChg")/100</f>
        <v>3.5000000000000005E-3</v>
      </c>
      <c r="L78" s="101">
        <f>RTD("wdf.rtq",,H78,"Volume")/10000</f>
        <v>2325.9542999999999</v>
      </c>
      <c r="M78" s="70">
        <f t="shared" ca="1" si="4"/>
        <v>4.0567006745289014E-3</v>
      </c>
      <c r="N78" s="11">
        <f>RTD("wdf.rtq",,Q78,"PctChg")/100</f>
        <v>-5.8000000000000005E-3</v>
      </c>
      <c r="O78" s="14" t="str">
        <f>[1]!f_info_smfcode(A78)</f>
        <v>502010.SH</v>
      </c>
      <c r="P78" s="13">
        <f ca="1">VLOOKUP(O78,净值更新!A:B,2)</f>
        <v>1.2198</v>
      </c>
      <c r="Q78" s="13" t="str">
        <f>[1]!f_info_trackindexcode(O78)</f>
        <v>399975.SZ</v>
      </c>
      <c r="R78" s="11">
        <v>0.95</v>
      </c>
      <c r="S78" s="13">
        <f t="shared" ca="1" si="5"/>
        <v>1.2130789019999999</v>
      </c>
    </row>
    <row r="79" spans="1:19">
      <c r="A79" s="144" t="s">
        <v>644</v>
      </c>
      <c r="B79" s="143" t="s">
        <v>645</v>
      </c>
      <c r="C79" s="84">
        <f>RTD("wdf.rtq",,A79,"Rt_Price")</f>
        <v>1.08</v>
      </c>
      <c r="D79" s="85">
        <f>RTD("wdf.rtq",,A79,"PctChg")/100</f>
        <v>2.7999999999999995E-3</v>
      </c>
      <c r="E79" s="86">
        <f ca="1">[1]!f_unit_floortrading(A79,TODAY())/100000000</f>
        <v>48.502592440000001</v>
      </c>
      <c r="F79" s="87">
        <f ca="1">[1]!f_unit_floortrading(A79,TODAY())/10000-[1]!f_unit_floortrading(A79,TODAY()-1)/10000</f>
        <v>2955.1465000000317</v>
      </c>
      <c r="G79" s="88">
        <f>RTD("wdf.rtq",,A79,"Volume")/10000</f>
        <v>18140.631099999999</v>
      </c>
      <c r="H79" s="99" t="str">
        <f>[1]!f_info_smfbcode(A79)</f>
        <v>150131.SZ</v>
      </c>
      <c r="I79" s="99" t="str">
        <f>[1]!S_INFO_NAME(H79)</f>
        <v>医药B</v>
      </c>
      <c r="J79" s="99">
        <f>RTD("wdf.rtq",,H79,"Rt_Price")</f>
        <v>0.55100000000000005</v>
      </c>
      <c r="K79" s="100">
        <f>RTD("wdf.rtq",,H79,"PctChg")/100</f>
        <v>-1.2500000000000001E-2</v>
      </c>
      <c r="L79" s="101">
        <f>RTD("wdf.rtq",,H79,"Volume")/10000</f>
        <v>32078.3904</v>
      </c>
      <c r="M79" s="70">
        <f t="shared" ca="1" si="4"/>
        <v>-3.5219351259452303E-4</v>
      </c>
      <c r="N79" s="11">
        <f>RTD("wdf.rtq",,Q79,"PctChg")/100</f>
        <v>5.0000000000000001E-4</v>
      </c>
      <c r="O79" s="14" t="str">
        <f>[1]!f_info_smfcode(A79)</f>
        <v>160219.OF</v>
      </c>
      <c r="P79" s="13">
        <f ca="1">VLOOKUP(O79,净值更新!A:B,2)</f>
        <v>0.81540000000000001</v>
      </c>
      <c r="Q79" s="13" t="str">
        <f>[1]!f_info_trackindexcode(O79)</f>
        <v>399394.SZ</v>
      </c>
      <c r="R79" s="11">
        <v>0.95</v>
      </c>
      <c r="S79" s="13">
        <f t="shared" ca="1" si="5"/>
        <v>0.81578731500000001</v>
      </c>
    </row>
    <row r="80" spans="1:19">
      <c r="A80" s="144" t="s">
        <v>766</v>
      </c>
      <c r="B80" s="143" t="s">
        <v>767</v>
      </c>
      <c r="C80" s="84">
        <f>RTD("wdf.rtq",,A80,"Rt_Price")</f>
        <v>1.1100000000000001</v>
      </c>
      <c r="D80" s="85">
        <f>RTD("wdf.rtq",,A80,"PctChg")/100</f>
        <v>1.8000000000000002E-3</v>
      </c>
      <c r="E80" s="86">
        <f ca="1">[1]!f_unit_floortrading(A80,TODAY())/100000000</f>
        <v>0.12380146</v>
      </c>
      <c r="F80" s="87">
        <f ca="1">[1]!f_unit_floortrading(A80,TODAY())/10000-[1]!f_unit_floortrading(A80,TODAY()-1)/10000</f>
        <v>-0.83999999999991815</v>
      </c>
      <c r="G80" s="88">
        <f>RTD("wdf.rtq",,A80,"Volume")/10000</f>
        <v>22.6526</v>
      </c>
      <c r="H80" s="99" t="str">
        <f>[1]!f_info_smfbcode(A80)</f>
        <v>150294.SZ</v>
      </c>
      <c r="I80" s="99" t="str">
        <f>[1]!S_INFO_NAME(H80)</f>
        <v>高铁B级</v>
      </c>
      <c r="J80" s="99">
        <f>RTD("wdf.rtq",,H80,"Rt_Price")</f>
        <v>0.88200000000000001</v>
      </c>
      <c r="K80" s="100">
        <f>RTD("wdf.rtq",,H80,"PctChg")/100</f>
        <v>1.1000000000000001E-3</v>
      </c>
      <c r="L80" s="101">
        <f>RTD("wdf.rtq",,H80,"Volume")/10000</f>
        <v>59.038200000000003</v>
      </c>
      <c r="M80" s="70">
        <f t="shared" ca="1" si="4"/>
        <v>5.3273948967111906E-3</v>
      </c>
      <c r="N80" s="11">
        <f>RTD("wdf.rtq",,Q80,"PctChg")/100</f>
        <v>1.2999999999999999E-3</v>
      </c>
      <c r="O80" s="14" t="str">
        <f>[1]!f_info_smfcode(A80)</f>
        <v>160135.OF</v>
      </c>
      <c r="P80" s="13">
        <f ca="1">VLOOKUP(O80,净值更新!A:B,2)</f>
        <v>0.98950000000000005</v>
      </c>
      <c r="Q80" s="13" t="str">
        <f>[1]!f_info_trackindexcode(O80)</f>
        <v>399807.SZ</v>
      </c>
      <c r="R80" s="11">
        <v>0.95</v>
      </c>
      <c r="S80" s="13">
        <f t="shared" ca="1" si="5"/>
        <v>0.99072203250000013</v>
      </c>
    </row>
    <row r="81" spans="1:19">
      <c r="A81" s="144" t="s">
        <v>748</v>
      </c>
      <c r="B81" s="143" t="s">
        <v>749</v>
      </c>
      <c r="C81" s="84">
        <f>RTD("wdf.rtq",,A81,"Rt_Price")</f>
        <v>1.0329999999999999</v>
      </c>
      <c r="D81" s="85">
        <f>RTD("wdf.rtq",,A81,"PctChg")/100</f>
        <v>4.8999999999999998E-3</v>
      </c>
      <c r="E81" s="86">
        <f ca="1">[1]!f_unit_floortrading(A81,TODAY())/100000000</f>
        <v>0.23636842999999999</v>
      </c>
      <c r="F81" s="87">
        <f ca="1">[1]!f_unit_floortrading(A81,TODAY())/10000-[1]!f_unit_floortrading(A81,TODAY()-1)/10000</f>
        <v>2.8420000000000982</v>
      </c>
      <c r="G81" s="88">
        <f>RTD("wdf.rtq",,A81,"Volume")/10000</f>
        <v>45.082000000000001</v>
      </c>
      <c r="H81" s="99" t="str">
        <f>[1]!f_info_smfbcode(A81)</f>
        <v>150272.SZ</v>
      </c>
      <c r="I81" s="99" t="str">
        <f>[1]!S_INFO_NAME(H81)</f>
        <v>生物药B</v>
      </c>
      <c r="J81" s="99">
        <f>RTD("wdf.rtq",,H81,"Rt_Price")</f>
        <v>1.103</v>
      </c>
      <c r="K81" s="100">
        <f>RTD("wdf.rtq",,H81,"PctChg")/100</f>
        <v>0</v>
      </c>
      <c r="L81" s="101">
        <f>RTD("wdf.rtq",,H81,"Volume")/10000</f>
        <v>42.2256</v>
      </c>
      <c r="M81" s="70">
        <f t="shared" ca="1" si="4"/>
        <v>-1.9910278993408026E-3</v>
      </c>
      <c r="N81" s="11">
        <f>RTD("wdf.rtq",,Q81,"PctChg")/100</f>
        <v>2.1000000000000003E-3</v>
      </c>
      <c r="O81" s="14" t="str">
        <f>[1]!f_info_smfcode(A81)</f>
        <v>161726.OF</v>
      </c>
      <c r="P81" s="13">
        <f ca="1">VLOOKUP(O81,净值更新!A:B,2)</f>
        <v>1.0680000000000001</v>
      </c>
      <c r="Q81" s="13" t="str">
        <f>[1]!f_info_trackindexcode(O81)</f>
        <v>399441.SZ</v>
      </c>
      <c r="R81" s="11">
        <v>0.95</v>
      </c>
      <c r="S81" s="13">
        <f t="shared" ca="1" si="5"/>
        <v>1.07013066</v>
      </c>
    </row>
    <row r="82" spans="1:19">
      <c r="A82" s="144" t="s">
        <v>710</v>
      </c>
      <c r="B82" s="143" t="s">
        <v>711</v>
      </c>
      <c r="C82" s="84">
        <f>RTD("wdf.rtq",,A82,"Rt_Price")</f>
        <v>1.044</v>
      </c>
      <c r="D82" s="85">
        <f>RTD("wdf.rtq",,A82,"PctChg")/100</f>
        <v>3.8E-3</v>
      </c>
      <c r="E82" s="86">
        <f ca="1">[1]!f_unit_floortrading(A82,TODAY())/100000000</f>
        <v>27.364875090000002</v>
      </c>
      <c r="F82" s="87">
        <f ca="1">[1]!f_unit_floortrading(A82,TODAY())/10000-[1]!f_unit_floortrading(A82,TODAY()-1)/10000</f>
        <v>2585.0044999999809</v>
      </c>
      <c r="G82" s="88">
        <f>RTD("wdf.rtq",,A82,"Volume")/10000</f>
        <v>3205.0754000000002</v>
      </c>
      <c r="H82" s="99" t="str">
        <f>[1]!f_info_smfbcode(A82)</f>
        <v>150228.SZ</v>
      </c>
      <c r="I82" s="99" t="str">
        <f>[1]!S_INFO_NAME(H82)</f>
        <v>银行B</v>
      </c>
      <c r="J82" s="99">
        <f>RTD("wdf.rtq",,H82,"Rt_Price")</f>
        <v>0.72799999999999998</v>
      </c>
      <c r="K82" s="100">
        <f>RTD("wdf.rtq",,H82,"PctChg")/100</f>
        <v>-1.7500000000000002E-2</v>
      </c>
      <c r="L82" s="101">
        <f>RTD("wdf.rtq",,H82,"Volume")/10000</f>
        <v>13276.5854</v>
      </c>
      <c r="M82" s="156">
        <f t="shared" ca="1" si="4"/>
        <v>6.8307214371670089E-3</v>
      </c>
      <c r="N82" s="11">
        <f>RTD("wdf.rtq",,Q82,"PctChg")/100</f>
        <v>-2.4000000000000002E-3</v>
      </c>
      <c r="O82" s="14" t="str">
        <f>[1]!f_info_smfcode(A82)</f>
        <v>160631.OF</v>
      </c>
      <c r="P82" s="13">
        <f ca="1">VLOOKUP(O82,净值更新!A:B,2)</f>
        <v>0.88200000000000001</v>
      </c>
      <c r="Q82" s="13" t="str">
        <f>[1]!f_info_trackindexcode(O82)</f>
        <v>399986.SZ</v>
      </c>
      <c r="R82" s="11">
        <v>0.95</v>
      </c>
      <c r="S82" s="13">
        <f t="shared" ca="1" si="5"/>
        <v>0.87998904</v>
      </c>
    </row>
    <row r="83" spans="1:19">
      <c r="A83" s="144" t="s">
        <v>680</v>
      </c>
      <c r="B83" s="143" t="s">
        <v>681</v>
      </c>
      <c r="C83" s="84">
        <f>RTD("wdf.rtq",,A83,"Rt_Price")</f>
        <v>1.105</v>
      </c>
      <c r="D83" s="85">
        <f>RTD("wdf.rtq",,A83,"PctChg")/100</f>
        <v>5.5000000000000005E-3</v>
      </c>
      <c r="E83" s="86">
        <f ca="1">[1]!f_unit_floortrading(A83,TODAY())/100000000</f>
        <v>7.4053989299999996</v>
      </c>
      <c r="F83" s="87">
        <f ca="1">[1]!f_unit_floortrading(A83,TODAY())/10000-[1]!f_unit_floortrading(A83,TODAY()-1)/10000</f>
        <v>5405.2508999999991</v>
      </c>
      <c r="G83" s="88">
        <f>RTD("wdf.rtq",,A83,"Volume")/10000</f>
        <v>5747.9805999999999</v>
      </c>
      <c r="H83" s="99" t="str">
        <f>[1]!f_info_smfbcode(A83)</f>
        <v>150197.SZ</v>
      </c>
      <c r="I83" s="99" t="str">
        <f>[1]!S_INFO_NAME(H83)</f>
        <v>有色B</v>
      </c>
      <c r="J83" s="99">
        <f>RTD("wdf.rtq",,H83,"Rt_Price")</f>
        <v>1.234</v>
      </c>
      <c r="K83" s="100">
        <f>RTD("wdf.rtq",,H83,"PctChg")/100</f>
        <v>-2.9900000000000003E-2</v>
      </c>
      <c r="L83" s="101">
        <f>RTD("wdf.rtq",,H83,"Volume")/10000</f>
        <v>11782.7256</v>
      </c>
      <c r="M83" s="70">
        <f t="shared" ca="1" si="4"/>
        <v>4.2796921810868138E-3</v>
      </c>
      <c r="N83" s="11">
        <f>RTD("wdf.rtq",,Q83,"PctChg")/100</f>
        <v>-6.9000000000000008E-3</v>
      </c>
      <c r="O83" s="14" t="str">
        <f>[1]!f_info_smfcode(A83)</f>
        <v>160221.OF</v>
      </c>
      <c r="P83" s="13">
        <f ca="1">VLOOKUP(O83,净值更新!A:B,2)</f>
        <v>1.1721999999999999</v>
      </c>
      <c r="Q83" s="13" t="str">
        <f>[1]!f_info_trackindexcode(O83)</f>
        <v>399395.SZ</v>
      </c>
      <c r="R83" s="11">
        <v>0.95</v>
      </c>
      <c r="S83" s="13">
        <f t="shared" ca="1" si="5"/>
        <v>1.164516229</v>
      </c>
    </row>
    <row r="84" spans="1:19">
      <c r="A84" s="144" t="s">
        <v>616</v>
      </c>
      <c r="B84" s="143" t="s">
        <v>617</v>
      </c>
      <c r="C84" s="84">
        <f>RTD("wdf.rtq",,A84,"Rt_Price")</f>
        <v>0.84899999999999998</v>
      </c>
      <c r="D84" s="85">
        <f>RTD("wdf.rtq",,A84,"PctChg")/100</f>
        <v>0</v>
      </c>
      <c r="E84" s="86">
        <f ca="1">[1]!f_unit_floortrading(A84,TODAY())/100000000</f>
        <v>31.01274016</v>
      </c>
      <c r="F84" s="87">
        <f ca="1">[1]!f_unit_floortrading(A84,TODAY())/10000-[1]!f_unit_floortrading(A84,TODAY()-1)/10000</f>
        <v>22659.827699999965</v>
      </c>
      <c r="G84" s="88">
        <f>RTD("wdf.rtq",,A84,"Volume")/10000</f>
        <v>18201.325700000001</v>
      </c>
      <c r="H84" s="99" t="str">
        <f>[1]!f_info_smfbcode(A84)</f>
        <v>150023.SZ</v>
      </c>
      <c r="I84" s="99" t="str">
        <f>[1]!S_INFO_NAME(H84)</f>
        <v>深成指B</v>
      </c>
      <c r="J84" s="99">
        <f>RTD("wdf.rtq",,H84,"Rt_Price")</f>
        <v>0.43099999999999999</v>
      </c>
      <c r="K84" s="100">
        <f>RTD("wdf.rtq",,H84,"PctChg")/100</f>
        <v>-1.15E-2</v>
      </c>
      <c r="L84" s="101">
        <f>RTD("wdf.rtq",,H84,"Volume")/10000</f>
        <v>23941.004000000001</v>
      </c>
      <c r="M84" s="70">
        <f t="shared" ca="1" si="4"/>
        <v>-4.3980653239193979E-3</v>
      </c>
      <c r="N84" s="11">
        <f>RTD("wdf.rtq",,Q84,"PctChg")/100</f>
        <v>6.9999999999999988E-4</v>
      </c>
      <c r="O84" s="14" t="str">
        <f>[1]!f_info_smfcode(A84)</f>
        <v>163109.OF</v>
      </c>
      <c r="P84" s="13">
        <f ca="1">VLOOKUP(O84,净值更新!A:B,2)</f>
        <v>0.64239999999999997</v>
      </c>
      <c r="Q84" s="13" t="str">
        <f>[1]!f_info_trackindexcode(O84)</f>
        <v>399001.SZ</v>
      </c>
      <c r="R84" s="11">
        <v>0.95</v>
      </c>
      <c r="S84" s="13">
        <f t="shared" ca="1" si="5"/>
        <v>0.64282719599999993</v>
      </c>
    </row>
    <row r="85" spans="1:19">
      <c r="A85" s="144" t="s">
        <v>642</v>
      </c>
      <c r="B85" s="143" t="s">
        <v>643</v>
      </c>
      <c r="C85" s="84">
        <f>RTD("wdf.rtq",,A85,"Rt_Price")</f>
        <v>1.2230000000000001</v>
      </c>
      <c r="D85" s="85">
        <f>RTD("wdf.rtq",,A85,"PctChg")/100</f>
        <v>8.0000000000000004E-4</v>
      </c>
      <c r="E85" s="86">
        <f ca="1">[1]!f_unit_floortrading(A85,TODAY())/100000000</f>
        <v>0.68337402999999997</v>
      </c>
      <c r="F85" s="87">
        <f ca="1">[1]!f_unit_floortrading(A85,TODAY())/10000-[1]!f_unit_floortrading(A85,TODAY()-1)/10000</f>
        <v>185.05000000000018</v>
      </c>
      <c r="G85" s="88">
        <f>RTD("wdf.rtq",,A85,"Volume")/10000</f>
        <v>77.663200000000003</v>
      </c>
      <c r="H85" s="99" t="str">
        <f>[1]!f_info_smfbcode(A85)</f>
        <v>150124.SZ</v>
      </c>
      <c r="I85" s="99" t="str">
        <f>[1]!S_INFO_NAME(H85)</f>
        <v>建信50B</v>
      </c>
      <c r="J85" s="99">
        <f>RTD("wdf.rtq",,H85,"Rt_Price")</f>
        <v>1.536</v>
      </c>
      <c r="K85" s="100">
        <f>RTD("wdf.rtq",,H85,"PctChg")/100</f>
        <v>1.2999999999999999E-3</v>
      </c>
      <c r="L85" s="101">
        <f>RTD("wdf.rtq",,H85,"Volume")/10000</f>
        <v>178.78200000000001</v>
      </c>
      <c r="M85" s="70">
        <f t="shared" ca="1" si="4"/>
        <v>9.8169103887841835E-3</v>
      </c>
      <c r="N85" s="11">
        <f>RTD("wdf.rtq",,Q85,"PctChg")/100</f>
        <v>3.0000000000000003E-4</v>
      </c>
      <c r="O85" s="14" t="str">
        <f>[1]!f_info_smfcode(A85)</f>
        <v>165312.OF</v>
      </c>
      <c r="P85" s="13">
        <f ca="1">VLOOKUP(O85,净值更新!A:B,2)</f>
        <v>1.3656999999999999</v>
      </c>
      <c r="Q85" s="13" t="str">
        <f>[1]!f_info_trackindexcode(O85)</f>
        <v>399550.SZ</v>
      </c>
      <c r="R85" s="11">
        <v>0.95</v>
      </c>
      <c r="S85" s="13">
        <f t="shared" ca="1" si="5"/>
        <v>1.3660892245</v>
      </c>
    </row>
    <row r="86" spans="1:19">
      <c r="A86" s="144" t="s">
        <v>746</v>
      </c>
      <c r="B86" s="143" t="s">
        <v>747</v>
      </c>
      <c r="C86" s="84">
        <f>RTD("wdf.rtq",,A86,"Rt_Price")</f>
        <v>1.0369999999999999</v>
      </c>
      <c r="D86" s="85">
        <f>RTD("wdf.rtq",,A86,"PctChg")/100</f>
        <v>7.8000000000000005E-3</v>
      </c>
      <c r="E86" s="86">
        <f ca="1">[1]!f_unit_floortrading(A86,TODAY())/100000000</f>
        <v>4.5760870599999999</v>
      </c>
      <c r="F86" s="87">
        <f ca="1">[1]!f_unit_floortrading(A86,TODAY())/10000-[1]!f_unit_floortrading(A86,TODAY()-1)/10000</f>
        <v>187.50379999999859</v>
      </c>
      <c r="G86" s="88">
        <f>RTD("wdf.rtq",,A86,"Volume")/10000</f>
        <v>2417.7152000000001</v>
      </c>
      <c r="H86" s="99" t="str">
        <f>[1]!f_info_smfbcode(A86)</f>
        <v>150270.SZ</v>
      </c>
      <c r="I86" s="99" t="str">
        <f>[1]!S_INFO_NAME(H86)</f>
        <v>白酒B</v>
      </c>
      <c r="J86" s="99">
        <f>RTD("wdf.rtq",,H86,"Rt_Price")</f>
        <v>0.98299999999999998</v>
      </c>
      <c r="K86" s="100">
        <f>RTD("wdf.rtq",,H86,"PctChg")/100</f>
        <v>-1.0100000000000003E-2</v>
      </c>
      <c r="L86" s="101">
        <f>RTD("wdf.rtq",,H86,"Volume")/10000</f>
        <v>6139.7833000000001</v>
      </c>
      <c r="M86" s="70">
        <f t="shared" ca="1" si="4"/>
        <v>5.4984838377070133E-3</v>
      </c>
      <c r="N86" s="11">
        <f>RTD("wdf.rtq",,Q86,"PctChg")/100</f>
        <v>5.0000000000000001E-4</v>
      </c>
      <c r="O86" s="14" t="str">
        <f>[1]!f_info_smfcode(A86)</f>
        <v>161725.OF</v>
      </c>
      <c r="P86" s="13">
        <f ca="1">VLOOKUP(O86,净值更新!A:B,2)</f>
        <v>1.004</v>
      </c>
      <c r="Q86" s="13" t="str">
        <f>[1]!f_info_trackindexcode(O86)</f>
        <v>399997.SZ</v>
      </c>
      <c r="R86" s="11">
        <v>0.95</v>
      </c>
      <c r="S86" s="13">
        <f t="shared" ca="1" si="5"/>
        <v>1.0044769</v>
      </c>
    </row>
    <row r="87" spans="1:19">
      <c r="A87" s="144" t="s">
        <v>762</v>
      </c>
      <c r="B87" s="143" t="s">
        <v>763</v>
      </c>
      <c r="C87" s="84">
        <f>RTD("wdf.rtq",,A87,"Rt_Price")</f>
        <v>1.08</v>
      </c>
      <c r="D87" s="85">
        <f>RTD("wdf.rtq",,A87,"PctChg")/100</f>
        <v>1.9E-3</v>
      </c>
      <c r="E87" s="86">
        <f ca="1">[1]!f_unit_floortrading(A87,TODAY())/100000000</f>
        <v>6.0724432200000003</v>
      </c>
      <c r="F87" s="87">
        <f ca="1">[1]!f_unit_floortrading(A87,TODAY())/10000-[1]!f_unit_floortrading(A87,TODAY()-1)/10000</f>
        <v>1555.8530000000028</v>
      </c>
      <c r="G87" s="88">
        <f>RTD("wdf.rtq",,A87,"Volume")/10000</f>
        <v>2361.4870999999998</v>
      </c>
      <c r="H87" s="99" t="str">
        <f>[1]!f_info_smfbcode(A87)</f>
        <v>150290.SZ</v>
      </c>
      <c r="I87" s="99" t="str">
        <f>[1]!S_INFO_NAME(H87)</f>
        <v>煤炭B级</v>
      </c>
      <c r="J87" s="99">
        <f>RTD("wdf.rtq",,H87,"Rt_Price")</f>
        <v>0.53600000000000003</v>
      </c>
      <c r="K87" s="100">
        <f>RTD("wdf.rtq",,H87,"PctChg")/100</f>
        <v>-2.7200000000000002E-2</v>
      </c>
      <c r="L87" s="101">
        <f>RTD("wdf.rtq",,H87,"Volume")/10000</f>
        <v>12772.734</v>
      </c>
      <c r="M87" s="70">
        <f t="shared" ca="1" si="4"/>
        <v>6.7017493504888392E-3</v>
      </c>
      <c r="N87" s="11">
        <f>RTD("wdf.rtq",,Q87,"PctChg")/100</f>
        <v>-8.3000000000000001E-3</v>
      </c>
      <c r="O87" s="14" t="str">
        <f>[1]!f_info_smfcode(A87)</f>
        <v>168204.OF</v>
      </c>
      <c r="P87" s="13">
        <f ca="1">VLOOKUP(O87,净值更新!A:B,2)</f>
        <v>0.80900000000000005</v>
      </c>
      <c r="Q87" s="13" t="str">
        <f>[1]!f_info_trackindexcode(O87)</f>
        <v>399998.SZ</v>
      </c>
      <c r="R87" s="11">
        <v>0.95</v>
      </c>
      <c r="S87" s="13">
        <f t="shared" ca="1" si="5"/>
        <v>0.80262103500000004</v>
      </c>
    </row>
    <row r="88" spans="1:19">
      <c r="A88" s="144" t="s">
        <v>614</v>
      </c>
      <c r="B88" s="143" t="s">
        <v>615</v>
      </c>
      <c r="C88" s="84">
        <f>RTD("wdf.rtq",,A88,"Rt_Price")</f>
        <v>1.0469999999999999</v>
      </c>
      <c r="D88" s="85">
        <f>RTD("wdf.rtq",,A88,"PctChg")/100</f>
        <v>4.8000000000000004E-3</v>
      </c>
      <c r="E88" s="86">
        <f ca="1">[1]!f_unit_floortrading(A88,TODAY())/100000000</f>
        <v>33.095471699999997</v>
      </c>
      <c r="F88" s="87">
        <f ca="1">[1]!f_unit_floortrading(A88,TODAY())/10000-[1]!f_unit_floortrading(A88,TODAY()-1)/10000</f>
        <v>68.550300000002608</v>
      </c>
      <c r="G88" s="88">
        <f>RTD("wdf.rtq",,A88,"Volume")/10000</f>
        <v>4204.1522999999997</v>
      </c>
      <c r="H88" s="99" t="str">
        <f>[1]!f_info_smfbcode(A88)</f>
        <v>150019.SZ</v>
      </c>
      <c r="I88" s="99" t="str">
        <f>[1]!S_INFO_NAME(H88)</f>
        <v>银华锐进</v>
      </c>
      <c r="J88" s="99">
        <f>RTD("wdf.rtq",,H88,"Rt_Price")</f>
        <v>0.89800000000000002</v>
      </c>
      <c r="K88" s="100">
        <f>RTD("wdf.rtq",,H88,"PctChg")/100</f>
        <v>-1.2100000000000001E-2</v>
      </c>
      <c r="L88" s="101">
        <f>RTD("wdf.rtq",,H88,"Volume")/10000</f>
        <v>29874.166300000001</v>
      </c>
      <c r="M88" s="70">
        <f t="shared" ca="1" si="4"/>
        <v>-6.2369488766390591E-3</v>
      </c>
      <c r="N88" s="11">
        <f>RTD("wdf.rtq",,Q88,"PctChg")/100</f>
        <v>-1.5E-3</v>
      </c>
      <c r="O88" s="14" t="str">
        <f>[1]!f_info_smfcode(A88)</f>
        <v>161812.OF</v>
      </c>
      <c r="P88" s="13">
        <f ca="1">VLOOKUP(O88,净值更新!A:B,2)</f>
        <v>0.98</v>
      </c>
      <c r="Q88" s="13" t="str">
        <f>[1]!f_info_trackindexcode(O88)</f>
        <v>399330.SZ</v>
      </c>
      <c r="R88" s="11">
        <v>0.95</v>
      </c>
      <c r="S88" s="13">
        <f t="shared" ca="1" si="5"/>
        <v>0.97860349999999996</v>
      </c>
    </row>
    <row r="89" spans="1:19">
      <c r="A89" s="144" t="s">
        <v>646</v>
      </c>
      <c r="B89" s="143" t="s">
        <v>647</v>
      </c>
      <c r="C89" s="84">
        <f>RTD("wdf.rtq",,A89,"Rt_Price")</f>
        <v>1.0489999999999999</v>
      </c>
      <c r="D89" s="85">
        <f>RTD("wdf.rtq",,A89,"PctChg")/100</f>
        <v>1.9E-3</v>
      </c>
      <c r="E89" s="86">
        <f ca="1">[1]!f_unit_floortrading(A89,TODAY())/100000000</f>
        <v>2.6283049999999999E-2</v>
      </c>
      <c r="F89" s="87">
        <f ca="1">[1]!f_unit_floortrading(A89,TODAY())/10000-[1]!f_unit_floortrading(A89,TODAY()-1)/10000</f>
        <v>11.76449999999997</v>
      </c>
      <c r="G89" s="88">
        <f>RTD("wdf.rtq",,A89,"Volume")/10000</f>
        <v>29.016300000000001</v>
      </c>
      <c r="H89" s="99" t="str">
        <f>[1]!f_info_smfbcode(A89)</f>
        <v>150139.SZ</v>
      </c>
      <c r="I89" s="99" t="str">
        <f>[1]!S_INFO_NAME(H89)</f>
        <v>中证800B</v>
      </c>
      <c r="J89" s="99">
        <f>RTD("wdf.rtq",,H89,"Rt_Price")</f>
        <v>1.083</v>
      </c>
      <c r="K89" s="100">
        <f>RTD("wdf.rtq",,H89,"PctChg")/100</f>
        <v>-2.9600000000000001E-2</v>
      </c>
      <c r="L89" s="101">
        <f>RTD("wdf.rtq",,H89,"Volume")/10000</f>
        <v>7.4057000000000004</v>
      </c>
      <c r="M89" s="70">
        <f t="shared" ca="1" si="4"/>
        <v>1.0617523047933508E-2</v>
      </c>
      <c r="N89" s="11">
        <f>RTD("wdf.rtq",,Q89,"PctChg")/100</f>
        <v>1.8000000000000002E-3</v>
      </c>
      <c r="O89" s="14" t="str">
        <f>[1]!f_info_smfcode(A89)</f>
        <v>161825.OF</v>
      </c>
      <c r="P89" s="13">
        <f ca="1">VLOOKUP(O89,净值更新!A:B,2)</f>
        <v>1.0529999999999999</v>
      </c>
      <c r="Q89" s="13" t="str">
        <f>[1]!f_info_trackindexcode(O89)</f>
        <v>000842.SH</v>
      </c>
      <c r="R89" s="11">
        <v>0.95</v>
      </c>
      <c r="S89" s="13">
        <f t="shared" ca="1" si="5"/>
        <v>1.0548006300000001</v>
      </c>
    </row>
    <row r="90" spans="1:19">
      <c r="A90" s="144" t="s">
        <v>622</v>
      </c>
      <c r="B90" s="143" t="s">
        <v>623</v>
      </c>
      <c r="C90" s="84">
        <f>RTD("wdf.rtq",,A90,"Rt_Price")</f>
        <v>1.044</v>
      </c>
      <c r="D90" s="85">
        <f>RTD("wdf.rtq",,A90,"PctChg")/100</f>
        <v>-1E-3</v>
      </c>
      <c r="E90" s="86">
        <f ca="1">[1]!f_unit_floortrading(A90,TODAY())/100000000</f>
        <v>5.2281639999999997E-2</v>
      </c>
      <c r="F90" s="87">
        <f ca="1">[1]!f_unit_floortrading(A90,TODAY())/10000-[1]!f_unit_floortrading(A90,TODAY()-1)/10000</f>
        <v>8.1600000000094042E-2</v>
      </c>
      <c r="G90" s="88">
        <f>RTD("wdf.rtq",,A90,"Volume")/10000</f>
        <v>4.9215999999999998</v>
      </c>
      <c r="H90" s="99" t="str">
        <f>[1]!f_info_smfbcode(A90)</f>
        <v>150054.SZ</v>
      </c>
      <c r="I90" s="99" t="str">
        <f>[1]!S_INFO_NAME(H90)</f>
        <v>泰达500B</v>
      </c>
      <c r="J90" s="99">
        <f>RTD("wdf.rtq",,H90,"Rt_Price")</f>
        <v>1.04</v>
      </c>
      <c r="K90" s="100">
        <f>RTD("wdf.rtq",,H90,"PctChg")/100</f>
        <v>5.8000000000000005E-3</v>
      </c>
      <c r="L90" s="101">
        <f>RTD("wdf.rtq",,H90,"Volume")/10000</f>
        <v>11.231199999999999</v>
      </c>
      <c r="M90" s="70">
        <f t="shared" ca="1" si="4"/>
        <v>2.2072338768603483E-2</v>
      </c>
      <c r="N90" s="11">
        <f>RTD("wdf.rtq",,Q90,"PctChg")/100</f>
        <v>3.0000000000000001E-3</v>
      </c>
      <c r="O90" s="14" t="str">
        <f>[1]!f_info_smfcode(A90)</f>
        <v>162216.OF</v>
      </c>
      <c r="P90" s="13">
        <f ca="1">VLOOKUP(O90,净值更新!A:B,2)</f>
        <v>1.0165999999999999</v>
      </c>
      <c r="Q90" s="13" t="str">
        <f>[1]!f_info_trackindexcode(O90)</f>
        <v>000905.SH</v>
      </c>
      <c r="R90" s="11">
        <v>0.95</v>
      </c>
      <c r="S90" s="13">
        <f t="shared" ca="1" si="5"/>
        <v>1.01949731</v>
      </c>
    </row>
    <row r="91" spans="1:19">
      <c r="A91" s="144" t="s">
        <v>226</v>
      </c>
      <c r="B91" s="143" t="s">
        <v>770</v>
      </c>
      <c r="C91" s="84">
        <f>RTD("wdf.rtq",,A91,"Rt_Price")</f>
        <v>1.105</v>
      </c>
      <c r="D91" s="85">
        <f>RTD("wdf.rtq",,A91,"PctChg")/100</f>
        <v>9.0000000000000008E-4</v>
      </c>
      <c r="E91" s="86">
        <f ca="1">[1]!f_unit_floortrading(A91,TODAY())/100000000</f>
        <v>0.62095823999999999</v>
      </c>
      <c r="F91" s="87">
        <f ca="1">[1]!f_unit_floortrading(A91,TODAY())/10000-[1]!f_unit_floortrading(A91,TODAY()-1)/10000</f>
        <v>0</v>
      </c>
      <c r="G91" s="88">
        <f>RTD("wdf.rtq",,A91,"Volume")/10000</f>
        <v>324.89</v>
      </c>
      <c r="H91" s="99" t="str">
        <f>[1]!f_info_smfbcode(A91)</f>
        <v>150298.SZ</v>
      </c>
      <c r="I91" s="99" t="str">
        <f>[1]!S_INFO_NAME(H91)</f>
        <v>互联B级</v>
      </c>
      <c r="J91" s="99">
        <f>RTD("wdf.rtq",,H91,"Rt_Price")</f>
        <v>0.505</v>
      </c>
      <c r="K91" s="100">
        <f>RTD("wdf.rtq",,H91,"PctChg")/100</f>
        <v>-5.8999999999999999E-3</v>
      </c>
      <c r="L91" s="101">
        <f>RTD("wdf.rtq",,H91,"Volume")/10000</f>
        <v>412.06</v>
      </c>
      <c r="M91" s="70">
        <f t="shared" ca="1" si="4"/>
        <v>-5.1093437696350108E-3</v>
      </c>
      <c r="N91" s="11">
        <f>RTD("wdf.rtq",,Q91,"PctChg")/100</f>
        <v>3.7000000000000002E-3</v>
      </c>
      <c r="O91" s="14" t="str">
        <f>[1]!f_info_smfcode(A91)</f>
        <v>160137.OF</v>
      </c>
      <c r="P91" s="13">
        <f ca="1">VLOOKUP(O91,净值更新!A:B,2)</f>
        <v>0.80630000000000002</v>
      </c>
      <c r="Q91" s="13" t="str">
        <f>[1]!f_info_trackindexcode(O91)</f>
        <v>h30535.CSI</v>
      </c>
      <c r="R91" s="11">
        <v>0.95</v>
      </c>
      <c r="S91" s="13">
        <f t="shared" ca="1" si="5"/>
        <v>0.80913414449999999</v>
      </c>
    </row>
    <row r="92" spans="1:19">
      <c r="A92" s="144" t="s">
        <v>764</v>
      </c>
      <c r="B92" s="143" t="s">
        <v>765</v>
      </c>
      <c r="C92" s="84">
        <f>RTD("wdf.rtq",,A92,"Rt_Price")</f>
        <v>1.087</v>
      </c>
      <c r="D92" s="85">
        <f>RTD("wdf.rtq",,A92,"PctChg")/100</f>
        <v>3.7000000000000002E-3</v>
      </c>
      <c r="E92" s="86">
        <f ca="1">[1]!f_unit_floortrading(A92,TODAY())/100000000</f>
        <v>1.96616488</v>
      </c>
      <c r="F92" s="87">
        <f ca="1">[1]!f_unit_floortrading(A92,TODAY())/10000-[1]!f_unit_floortrading(A92,TODAY()-1)/10000</f>
        <v>8.4199999999982538</v>
      </c>
      <c r="G92" s="88">
        <f>RTD("wdf.rtq",,A92,"Volume")/10000</f>
        <v>102.83</v>
      </c>
      <c r="H92" s="99" t="str">
        <f>[1]!f_info_smfbcode(A92)</f>
        <v>150292.SZ</v>
      </c>
      <c r="I92" s="99" t="str">
        <f>[1]!S_INFO_NAME(H92)</f>
        <v>银行B份</v>
      </c>
      <c r="J92" s="99">
        <f>RTD("wdf.rtq",,H92,"Rt_Price")</f>
        <v>0.59499999999999997</v>
      </c>
      <c r="K92" s="100">
        <f>RTD("wdf.rtq",,H92,"PctChg")/100</f>
        <v>-1.1600000000000001E-2</v>
      </c>
      <c r="L92" s="101">
        <f>RTD("wdf.rtq",,H92,"Volume")/10000</f>
        <v>547.91</v>
      </c>
      <c r="M92" s="70">
        <f t="shared" ca="1" si="4"/>
        <v>3.4784069583411181E-3</v>
      </c>
      <c r="N92" s="11">
        <f>RTD("wdf.rtq",,Q92,"PctChg")/100</f>
        <v>-2.4000000000000002E-3</v>
      </c>
      <c r="O92" s="14" t="str">
        <f>[1]!f_info_smfcode(A92)</f>
        <v>168205.OF</v>
      </c>
      <c r="P92" s="13">
        <f ca="1">VLOOKUP(O92,净值更新!A:B,2)</f>
        <v>0.84</v>
      </c>
      <c r="Q92" s="13" t="str">
        <f>[1]!f_info_trackindexcode(O92)</f>
        <v>399986.SZ</v>
      </c>
      <c r="R92" s="11">
        <v>0.95</v>
      </c>
      <c r="S92" s="13">
        <f t="shared" ca="1" si="5"/>
        <v>0.83808479999999996</v>
      </c>
    </row>
    <row r="93" spans="1:19">
      <c r="A93" s="144" t="s">
        <v>795</v>
      </c>
      <c r="B93" s="143" t="s">
        <v>796</v>
      </c>
      <c r="C93" s="84">
        <f>RTD("wdf.rtq",,A93,"Rt_Price")</f>
        <v>1.0329999999999999</v>
      </c>
      <c r="D93" s="85">
        <f>RTD("wdf.rtq",,A93,"PctChg")/100</f>
        <v>4.8999999999999998E-3</v>
      </c>
      <c r="E93" s="86">
        <f ca="1">[1]!f_unit_floortrading(A93,TODAY())/100000000</f>
        <v>1.32622833</v>
      </c>
      <c r="F93" s="87">
        <f ca="1">[1]!f_unit_floortrading(A93,TODAY())/10000-[1]!f_unit_floortrading(A93,TODAY()-1)/10000</f>
        <v>-0.17080000000169093</v>
      </c>
      <c r="G93" s="88">
        <f>RTD("wdf.rtq",,A93,"Volume")/10000</f>
        <v>376.75</v>
      </c>
      <c r="H93" s="99" t="str">
        <f>[1]!f_info_smfbcode(A93)</f>
        <v>150330.SZ</v>
      </c>
      <c r="I93" s="99" t="str">
        <f>[1]!S_INFO_NAME(H93)</f>
        <v>保险B</v>
      </c>
      <c r="J93" s="99">
        <f>RTD("wdf.rtq",,H93,"Rt_Price")</f>
        <v>0.9</v>
      </c>
      <c r="K93" s="100">
        <f>RTD("wdf.rtq",,H93,"PctChg")/100</f>
        <v>-1.2100000000000001E-2</v>
      </c>
      <c r="L93" s="101">
        <f>RTD("wdf.rtq",,H93,"Volume")/10000</f>
        <v>1557.4875</v>
      </c>
      <c r="M93" s="70">
        <f t="shared" ca="1" si="4"/>
        <v>2.307703300409969E-3</v>
      </c>
      <c r="N93" s="11">
        <f>RTD("wdf.rtq",,Q93,"PctChg")/100</f>
        <v>3.0000000000000003E-4</v>
      </c>
      <c r="O93" s="14" t="str">
        <f>[1]!f_info_smfcode(A93)</f>
        <v>167301.OF</v>
      </c>
      <c r="P93" s="13">
        <f ca="1">VLOOKUP(O93,净值更新!A:B,2)</f>
        <v>0.96399999999999997</v>
      </c>
      <c r="Q93" s="13" t="str">
        <f>[1]!f_info_trackindexcode(O93)</f>
        <v>399809.SZ</v>
      </c>
      <c r="R93" s="11">
        <v>0.95</v>
      </c>
      <c r="S93" s="13">
        <f t="shared" ca="1" si="5"/>
        <v>0.96427474000000002</v>
      </c>
    </row>
    <row r="94" spans="1:19">
      <c r="A94" s="144" t="s">
        <v>771</v>
      </c>
      <c r="B94" s="143" t="s">
        <v>772</v>
      </c>
      <c r="C94" s="84">
        <f>RTD("wdf.rtq",,A94,"Rt_Price")</f>
        <v>1.0900000000000001</v>
      </c>
      <c r="D94" s="85">
        <f>RTD("wdf.rtq",,A94,"PctChg")/100</f>
        <v>2.7999999999999995E-3</v>
      </c>
      <c r="E94" s="86">
        <f ca="1">[1]!f_unit_floortrading(A94,TODAY())/100000000</f>
        <v>4.0392377599999998</v>
      </c>
      <c r="F94" s="87">
        <f ca="1">[1]!f_unit_floortrading(A94,TODAY())/10000-[1]!f_unit_floortrading(A94,TODAY()-1)/10000</f>
        <v>299.73720000000321</v>
      </c>
      <c r="G94" s="88">
        <f>RTD("wdf.rtq",,A94,"Volume")/10000</f>
        <v>903.73699999999997</v>
      </c>
      <c r="H94" s="99" t="str">
        <f>[1]!f_info_smfbcode(A94)</f>
        <v>150300.SZ</v>
      </c>
      <c r="I94" s="99" t="str">
        <f>[1]!S_INFO_NAME(H94)</f>
        <v>银行股B</v>
      </c>
      <c r="J94" s="99">
        <f>RTD("wdf.rtq",,H94,"Rt_Price")</f>
        <v>0.54100000000000004</v>
      </c>
      <c r="K94" s="100">
        <f>RTD("wdf.rtq",,H94,"PctChg")/100</f>
        <v>-1.1000000000000001E-2</v>
      </c>
      <c r="L94" s="101">
        <f>RTD("wdf.rtq",,H94,"Volume")/10000</f>
        <v>2618.6014</v>
      </c>
      <c r="M94" s="70">
        <f t="shared" ca="1" si="4"/>
        <v>5.614651799804582E-3</v>
      </c>
      <c r="N94" s="11">
        <f>RTD("wdf.rtq",,Q94,"PctChg")/100</f>
        <v>-2.4000000000000002E-3</v>
      </c>
      <c r="O94" s="14" t="str">
        <f>[1]!f_info_smfcode(A94)</f>
        <v>160418.OF</v>
      </c>
      <c r="P94" s="13">
        <f ca="1">VLOOKUP(O94,净值更新!A:B,2)</f>
        <v>0.81279999999999997</v>
      </c>
      <c r="Q94" s="13" t="str">
        <f>[1]!f_info_trackindexcode(O94)</f>
        <v>399986.SZ</v>
      </c>
      <c r="R94" s="11">
        <v>0.95</v>
      </c>
      <c r="S94" s="13">
        <f t="shared" ca="1" si="5"/>
        <v>0.81094681599999996</v>
      </c>
    </row>
    <row r="95" spans="1:19">
      <c r="A95" s="144" t="s">
        <v>635</v>
      </c>
      <c r="B95" s="143" t="s">
        <v>636</v>
      </c>
      <c r="C95" s="84">
        <f>RTD("wdf.rtq",,A95,"Rt_Price")</f>
        <v>1.1639999999999999</v>
      </c>
      <c r="D95" s="85">
        <f>RTD("wdf.rtq",,A95,"PctChg")/100</f>
        <v>9.0000000000000008E-4</v>
      </c>
      <c r="E95" s="86">
        <f ca="1">[1]!f_unit_floortrading(A95,TODAY())/100000000</f>
        <v>1.2679662899999999</v>
      </c>
      <c r="F95" s="87">
        <f ca="1">[1]!f_unit_floortrading(A95,TODAY())/10000-[1]!f_unit_floortrading(A95,TODAY()-1)/10000</f>
        <v>9.2429999999985739</v>
      </c>
      <c r="G95" s="88">
        <f>RTD("wdf.rtq",,A95,"Volume")/10000</f>
        <v>66.77</v>
      </c>
      <c r="H95" s="99" t="str">
        <f>[1]!f_info_smfbcode(A95)</f>
        <v>150107.SZ</v>
      </c>
      <c r="I95" s="99" t="str">
        <f>[1]!S_INFO_NAME(H95)</f>
        <v>中小B</v>
      </c>
      <c r="J95" s="99">
        <f>RTD("wdf.rtq",,H95,"Rt_Price")</f>
        <v>0.997</v>
      </c>
      <c r="K95" s="100">
        <f>RTD("wdf.rtq",,H95,"PctChg")/100</f>
        <v>-1E-3</v>
      </c>
      <c r="L95" s="101">
        <f>RTD("wdf.rtq",,H95,"Volume")/10000</f>
        <v>538.19259999999997</v>
      </c>
      <c r="M95" s="70">
        <f t="shared" ca="1" si="4"/>
        <v>-6.4379875879140291E-3</v>
      </c>
      <c r="N95" s="11">
        <f>RTD("wdf.rtq",,Q95,"PctChg")/100</f>
        <v>3.4000000000000002E-3</v>
      </c>
      <c r="O95" s="14" t="str">
        <f>[1]!f_info_smfcode(A95)</f>
        <v>161118.OF</v>
      </c>
      <c r="P95" s="13">
        <f ca="1">VLOOKUP(O95,净值更新!A:B,2)</f>
        <v>1.0840000000000001</v>
      </c>
      <c r="Q95" s="13" t="str">
        <f>[1]!f_info_trackindexcode(O95)</f>
        <v>399005.SZ</v>
      </c>
      <c r="R95" s="11">
        <v>0.95</v>
      </c>
      <c r="S95" s="13">
        <f t="shared" ca="1" si="5"/>
        <v>1.0875013200000001</v>
      </c>
    </row>
    <row r="96" spans="1:19">
      <c r="A96" s="144" t="s">
        <v>754</v>
      </c>
      <c r="B96" s="143" t="s">
        <v>755</v>
      </c>
      <c r="C96" s="84">
        <f>RTD("wdf.rtq",,A96,"Rt_Price")</f>
        <v>1.06</v>
      </c>
      <c r="D96" s="85">
        <f>RTD("wdf.rtq",,A96,"PctChg")/100</f>
        <v>5.7000000000000002E-3</v>
      </c>
      <c r="E96" s="86">
        <f ca="1">[1]!f_unit_floortrading(A96,TODAY())/100000000</f>
        <v>5.3466743900000004</v>
      </c>
      <c r="F96" s="87">
        <f ca="1">[1]!f_unit_floortrading(A96,TODAY())/10000-[1]!f_unit_floortrading(A96,TODAY()-1)/10000</f>
        <v>-172.55559999999969</v>
      </c>
      <c r="G96" s="88">
        <f>RTD("wdf.rtq",,A96,"Volume")/10000</f>
        <v>856.81939999999997</v>
      </c>
      <c r="H96" s="99" t="str">
        <f>[1]!f_info_smfbcode(A96)</f>
        <v>150278.SZ</v>
      </c>
      <c r="I96" s="99" t="str">
        <f>[1]!S_INFO_NAME(H96)</f>
        <v>高铁B</v>
      </c>
      <c r="J96" s="99">
        <f>RTD("wdf.rtq",,H96,"Rt_Price")</f>
        <v>0.47700000000000004</v>
      </c>
      <c r="K96" s="100">
        <f>RTD("wdf.rtq",,H96,"PctChg")/100</f>
        <v>1.2699999999999999E-2</v>
      </c>
      <c r="L96" s="101">
        <f>RTD("wdf.rtq",,H96,"Volume")/10000</f>
        <v>7653.8503000000001</v>
      </c>
      <c r="M96" s="70">
        <f t="shared" ca="1" si="4"/>
        <v>2.0262052083692694E-3</v>
      </c>
      <c r="N96" s="11">
        <f>RTD("wdf.rtq",,Q96,"PctChg")/100</f>
        <v>1.2999999999999999E-3</v>
      </c>
      <c r="O96" s="14" t="str">
        <f>[1]!f_info_smfcode(A96)</f>
        <v>160639.OF</v>
      </c>
      <c r="P96" s="13">
        <f ca="1">VLOOKUP(O96,净值更新!A:B,2)</f>
        <v>0.76600000000000001</v>
      </c>
      <c r="Q96" s="13" t="str">
        <f>[1]!f_info_trackindexcode(O96)</f>
        <v>399807.SZ</v>
      </c>
      <c r="R96" s="11">
        <v>0.95</v>
      </c>
      <c r="S96" s="13">
        <f t="shared" ca="1" si="5"/>
        <v>0.76694601000000007</v>
      </c>
    </row>
    <row r="97" spans="1:19">
      <c r="A97" s="144" t="s">
        <v>694</v>
      </c>
      <c r="B97" s="143" t="s">
        <v>695</v>
      </c>
      <c r="C97" s="84">
        <f>RTD("wdf.rtq",,A97,"Rt_Price")</f>
        <v>1.0660000000000001</v>
      </c>
      <c r="D97" s="85">
        <f>RTD("wdf.rtq",,A97,"PctChg")/100</f>
        <v>5.7000000000000002E-3</v>
      </c>
      <c r="E97" s="86">
        <f ca="1">[1]!f_unit_floortrading(A97,TODAY())/100000000</f>
        <v>11.34265029</v>
      </c>
      <c r="F97" s="87">
        <f ca="1">[1]!f_unit_floortrading(A97,TODAY())/10000-[1]!f_unit_floortrading(A97,TODAY()-1)/10000</f>
        <v>257.93370000000868</v>
      </c>
      <c r="G97" s="88">
        <f>RTD("wdf.rtq",,A97,"Volume")/10000</f>
        <v>1363.5411999999999</v>
      </c>
      <c r="H97" s="99" t="str">
        <f>[1]!f_info_smfbcode(A97)</f>
        <v>150212.SZ</v>
      </c>
      <c r="I97" s="99" t="str">
        <f>[1]!S_INFO_NAME(H97)</f>
        <v>新能车B</v>
      </c>
      <c r="J97" s="99">
        <f>RTD("wdf.rtq",,H97,"Rt_Price")</f>
        <v>0.83000000000000007</v>
      </c>
      <c r="K97" s="100">
        <f>RTD("wdf.rtq",,H97,"PctChg")/100</f>
        <v>-1.43E-2</v>
      </c>
      <c r="L97" s="101">
        <f>RTD("wdf.rtq",,H97,"Volume")/10000</f>
        <v>7378.9139999999998</v>
      </c>
      <c r="M97" s="70">
        <f t="shared" ca="1" si="4"/>
        <v>-2.5698346311286979E-3</v>
      </c>
      <c r="N97" s="11">
        <f>RTD("wdf.rtq",,Q97,"PctChg")/100</f>
        <v>1.6000000000000001E-3</v>
      </c>
      <c r="O97" s="14" t="str">
        <f>[1]!f_info_smfcode(A97)</f>
        <v>161028.OF</v>
      </c>
      <c r="P97" s="13">
        <f ca="1">VLOOKUP(O97,净值更新!A:B,2)</f>
        <v>0.94899999999999995</v>
      </c>
      <c r="Q97" s="13" t="str">
        <f>[1]!f_info_trackindexcode(O97)</f>
        <v>399976.SZ</v>
      </c>
      <c r="R97" s="11">
        <v>0.95</v>
      </c>
      <c r="S97" s="13">
        <f t="shared" ca="1" si="5"/>
        <v>0.95044247999999987</v>
      </c>
    </row>
    <row r="98" spans="1:19">
      <c r="A98" s="144" t="s">
        <v>704</v>
      </c>
      <c r="B98" s="143" t="s">
        <v>705</v>
      </c>
      <c r="C98" s="84">
        <f>RTD("wdf.rtq",,A98,"Rt_Price")</f>
        <v>1.2370000000000001</v>
      </c>
      <c r="D98" s="85">
        <f>RTD("wdf.rtq",,A98,"PctChg")/100</f>
        <v>4.1000000000000003E-3</v>
      </c>
      <c r="E98" s="86">
        <f ca="1">[1]!f_unit_floortrading(A98,TODAY())/100000000</f>
        <v>35.543521980000001</v>
      </c>
      <c r="F98" s="87">
        <f ca="1">[1]!f_unit_floortrading(A98,TODAY())/10000-[1]!f_unit_floortrading(A98,TODAY()-1)/10000</f>
        <v>2516.1736000000383</v>
      </c>
      <c r="G98" s="88">
        <f>RTD("wdf.rtq",,A98,"Volume")/10000</f>
        <v>2682.4070999999999</v>
      </c>
      <c r="H98" s="99" t="str">
        <f>[1]!f_info_smfbcode(A98)</f>
        <v>150222.SZ</v>
      </c>
      <c r="I98" s="99" t="str">
        <f>[1]!S_INFO_NAME(H98)</f>
        <v>中航军B</v>
      </c>
      <c r="J98" s="99">
        <f>RTD("wdf.rtq",,H98,"Rt_Price")</f>
        <v>0.72399999999999998</v>
      </c>
      <c r="K98" s="100">
        <f>RTD("wdf.rtq",,H98,"PctChg")/100</f>
        <v>7.000000000000001E-3</v>
      </c>
      <c r="L98" s="101">
        <f>RTD("wdf.rtq",,H98,"Volume")/10000</f>
        <v>22865.548599999998</v>
      </c>
      <c r="M98" s="70">
        <f t="shared" ref="M98:M111" ca="1" si="6">(C98+J98)/S98/2-1</f>
        <v>-2.048584081493221E-3</v>
      </c>
      <c r="N98" s="11">
        <f>RTD("wdf.rtq",,Q98,"PctChg")/100</f>
        <v>9.1999999999999998E-3</v>
      </c>
      <c r="O98" s="14" t="str">
        <f>[1]!f_info_smfcode(A98)</f>
        <v>164402.OF</v>
      </c>
      <c r="P98" s="13">
        <f ca="1">VLOOKUP(O98,净值更新!A:B,2)</f>
        <v>0.97399999999999998</v>
      </c>
      <c r="Q98" s="13" t="str">
        <f>[1]!f_info_trackindexcode(O98)</f>
        <v>399959.SZ</v>
      </c>
      <c r="R98" s="11">
        <v>0.95</v>
      </c>
      <c r="S98" s="13">
        <f t="shared" ref="S98:S111" ca="1" si="7">P98*(1+N98*R98)</f>
        <v>0.98251275999999999</v>
      </c>
    </row>
    <row r="99" spans="1:19">
      <c r="A99" s="144" t="s">
        <v>818</v>
      </c>
      <c r="B99" s="143" t="s">
        <v>819</v>
      </c>
      <c r="C99" s="84">
        <f>RTD("wdf.rtq",,A99,"Rt_Price")</f>
        <v>1.0720000000000001</v>
      </c>
      <c r="D99" s="85">
        <f>RTD("wdf.rtq",,A99,"PctChg")/100</f>
        <v>5.5999999999999991E-3</v>
      </c>
      <c r="E99" s="86">
        <f ca="1">[1]!f_unit_floortrading(A99,TODAY())/100000000</f>
        <v>0.107977</v>
      </c>
      <c r="F99" s="87">
        <f ca="1">[1]!f_unit_floortrading(A99,TODAY())/10000-[1]!f_unit_floortrading(A99,TODAY()-1)/10000</f>
        <v>0</v>
      </c>
      <c r="G99" s="88">
        <f>RTD("wdf.rtq",,A99,"Volume")/10000</f>
        <v>3.76</v>
      </c>
      <c r="H99" s="99" t="str">
        <f>[1]!f_info_smfbcode(A99)</f>
        <v>502042.SH</v>
      </c>
      <c r="I99" s="99" t="str">
        <f>[1]!S_INFO_NAME(H99)</f>
        <v>上50B</v>
      </c>
      <c r="J99" s="99">
        <f>RTD("wdf.rtq",,H99,"Rt_Price")</f>
        <v>0.80400000000000005</v>
      </c>
      <c r="K99" s="100">
        <f>RTD("wdf.rtq",,H99,"PctChg")/100</f>
        <v>-8.6E-3</v>
      </c>
      <c r="L99" s="101">
        <f>RTD("wdf.rtq",,H99,"Volume")/10000</f>
        <v>61.935000000000002</v>
      </c>
      <c r="M99" s="70">
        <f t="shared" ca="1" si="6"/>
        <v>-2.5406289766114476E-3</v>
      </c>
      <c r="N99" s="11">
        <f>RTD("wdf.rtq",,Q99,"PctChg")/100</f>
        <v>-1.8000000000000002E-3</v>
      </c>
      <c r="O99" s="14" t="str">
        <f>[1]!f_info_smfcode(A99)</f>
        <v>502040.SH</v>
      </c>
      <c r="P99" s="13">
        <f ca="1">VLOOKUP(O99,净值更新!A:B,2)</f>
        <v>0.94199999999999995</v>
      </c>
      <c r="Q99" s="13" t="str">
        <f>[1]!f_info_trackindexcode(O99)</f>
        <v>000016.SH</v>
      </c>
      <c r="R99" s="11">
        <v>0.95</v>
      </c>
      <c r="S99" s="13">
        <f t="shared" ca="1" si="7"/>
        <v>0.94038917999999994</v>
      </c>
    </row>
    <row r="100" spans="1:19">
      <c r="A100" s="144" t="s">
        <v>811</v>
      </c>
      <c r="B100" s="143" t="s">
        <v>753</v>
      </c>
      <c r="C100" s="84">
        <f>RTD("wdf.rtq",,A100,"Rt_Price")</f>
        <v>1.0549999999999999</v>
      </c>
      <c r="D100" s="85">
        <f>RTD("wdf.rtq",,A100,"PctChg")/100</f>
        <v>9.0000000000000008E-4</v>
      </c>
      <c r="E100" s="86">
        <f ca="1">[1]!f_unit_floortrading(A100,TODAY())/100000000</f>
        <v>1.72925</v>
      </c>
      <c r="F100" s="87">
        <f ca="1">[1]!f_unit_floortrading(A100,TODAY())/10000-[1]!f_unit_floortrading(A100,TODAY()-1)/10000</f>
        <v>0</v>
      </c>
      <c r="G100" s="88">
        <f>RTD("wdf.rtq",,A100,"Volume")/10000</f>
        <v>444.17880000000002</v>
      </c>
      <c r="H100" s="99" t="str">
        <f>[1]!f_info_smfbcode(A100)</f>
        <v>502015.SH</v>
      </c>
      <c r="I100" s="99" t="str">
        <f>[1]!S_INFO_NAME(H100)</f>
        <v>一带一B</v>
      </c>
      <c r="J100" s="99">
        <f>RTD("wdf.rtq",,H100,"Rt_Price")</f>
        <v>0.46400000000000002</v>
      </c>
      <c r="K100" s="100">
        <f>RTD("wdf.rtq",,H100,"PctChg")/100</f>
        <v>2.2000000000000001E-3</v>
      </c>
      <c r="L100" s="101">
        <f>RTD("wdf.rtq",,H100,"Volume")/10000</f>
        <v>1333.8505</v>
      </c>
      <c r="M100" s="70">
        <f t="shared" ca="1" si="6"/>
        <v>-5.1710149665766814E-3</v>
      </c>
      <c r="N100" s="11">
        <f>RTD("wdf.rtq",,Q100,"PctChg")/100</f>
        <v>2E-3</v>
      </c>
      <c r="O100" s="14" t="str">
        <f>[1]!f_info_smfcode(A100)</f>
        <v>502013.SH</v>
      </c>
      <c r="P100" s="13">
        <f ca="1">VLOOKUP(O100,净值更新!A:B,2)</f>
        <v>0.76200000000000001</v>
      </c>
      <c r="Q100" s="13" t="str">
        <f>[1]!f_info_trackindexcode(O100)</f>
        <v>930620.CSI</v>
      </c>
      <c r="R100" s="11">
        <v>0.95</v>
      </c>
      <c r="S100" s="13">
        <f t="shared" ca="1" si="7"/>
        <v>0.76344780000000001</v>
      </c>
    </row>
    <row r="101" spans="1:19">
      <c r="A101" s="144" t="s">
        <v>658</v>
      </c>
      <c r="B101" s="143" t="s">
        <v>659</v>
      </c>
      <c r="C101" s="84">
        <f>RTD("wdf.rtq",,A101,"Rt_Price")</f>
        <v>1.05</v>
      </c>
      <c r="D101" s="85">
        <f>RTD("wdf.rtq",,A101,"PctChg")/100</f>
        <v>1E-3</v>
      </c>
      <c r="E101" s="86">
        <f ca="1">[1]!f_unit_floortrading(A101,TODAY())/100000000</f>
        <v>0.29433452999999998</v>
      </c>
      <c r="F101" s="87">
        <f ca="1">[1]!f_unit_floortrading(A101,TODAY())/10000-[1]!f_unit_floortrading(A101,TODAY()-1)/10000</f>
        <v>3.8899999999998727</v>
      </c>
      <c r="G101" s="88">
        <f>RTD("wdf.rtq",,A101,"Volume")/10000</f>
        <v>21.12</v>
      </c>
      <c r="H101" s="99" t="str">
        <f>[1]!f_info_smfbcode(A101)</f>
        <v>150168.SZ</v>
      </c>
      <c r="I101" s="99" t="str">
        <f>[1]!S_INFO_NAME(H101)</f>
        <v>银华300B</v>
      </c>
      <c r="J101" s="99">
        <f>RTD("wdf.rtq",,H101,"Rt_Price")</f>
        <v>0.70799999999999996</v>
      </c>
      <c r="K101" s="100">
        <f>RTD("wdf.rtq",,H101,"PctChg")/100</f>
        <v>-1.9400000000000001E-2</v>
      </c>
      <c r="L101" s="101">
        <f>RTD("wdf.rtq",,H101,"Volume")/10000</f>
        <v>31</v>
      </c>
      <c r="M101" s="70">
        <f t="shared" ca="1" si="6"/>
        <v>3.7107895855357231E-3</v>
      </c>
      <c r="N101" s="11">
        <f>RTD("wdf.rtq",,Q101,"PctChg")/100</f>
        <v>-1.5E-3</v>
      </c>
      <c r="O101" s="14" t="str">
        <f>[1]!f_info_smfcode(A101)</f>
        <v>161811.OF</v>
      </c>
      <c r="P101" s="13">
        <f ca="1">VLOOKUP(O101,净值更新!A:B,2)</f>
        <v>0.877</v>
      </c>
      <c r="Q101" s="13" t="str">
        <f>[1]!f_info_trackindexcode(O101)</f>
        <v>000300.SH</v>
      </c>
      <c r="R101" s="11">
        <v>0.95</v>
      </c>
      <c r="S101" s="13">
        <f t="shared" ca="1" si="7"/>
        <v>0.87575027500000002</v>
      </c>
    </row>
    <row r="102" spans="1:19">
      <c r="A102" s="144" t="s">
        <v>624</v>
      </c>
      <c r="B102" s="143" t="s">
        <v>625</v>
      </c>
      <c r="C102" s="84">
        <f>RTD("wdf.rtq",,A102,"Rt_Price")</f>
        <v>1.2110000000000001</v>
      </c>
      <c r="D102" s="85">
        <f>RTD("wdf.rtq",,A102,"PctChg")/100</f>
        <v>0.01</v>
      </c>
      <c r="E102" s="86">
        <f ca="1">[1]!f_unit_floortrading(A102,TODAY())/100000000</f>
        <v>0.41880232000000001</v>
      </c>
      <c r="F102" s="87">
        <f ca="1">[1]!f_unit_floortrading(A102,TODAY())/10000-[1]!f_unit_floortrading(A102,TODAY()-1)/10000</f>
        <v>-1.1159999999999854</v>
      </c>
      <c r="G102" s="88">
        <f>RTD("wdf.rtq",,A102,"Volume")/10000</f>
        <v>1.29</v>
      </c>
      <c r="H102" s="99" t="str">
        <f>[1]!f_info_smfbcode(A102)</f>
        <v>150060.SZ</v>
      </c>
      <c r="I102" s="99" t="str">
        <f>[1]!S_INFO_NAME(H102)</f>
        <v>资源B级</v>
      </c>
      <c r="J102" s="99">
        <f>RTD("wdf.rtq",,H102,"Rt_Price")</f>
        <v>1.0429999999999999</v>
      </c>
      <c r="K102" s="100">
        <f>RTD("wdf.rtq",,H102,"PctChg")/100</f>
        <v>-6.7000000000000002E-3</v>
      </c>
      <c r="L102" s="101">
        <f>RTD("wdf.rtq",,H102,"Volume")/10000</f>
        <v>192.04329999999999</v>
      </c>
      <c r="M102" s="70">
        <f t="shared" ca="1" si="6"/>
        <v>1.4639606471443578E-2</v>
      </c>
      <c r="N102" s="11">
        <f>RTD("wdf.rtq",,Q102,"PctChg")/100</f>
        <v>-5.8999999999999999E-3</v>
      </c>
      <c r="O102" s="14" t="str">
        <f>[1]!f_info_smfcode(A102)</f>
        <v>161819.OF</v>
      </c>
      <c r="P102" s="13">
        <f ca="1">VLOOKUP(O102,净值更新!A:B,2)</f>
        <v>1.117</v>
      </c>
      <c r="Q102" s="13" t="str">
        <f>[1]!f_info_trackindexcode(O102)</f>
        <v>000944.SH</v>
      </c>
      <c r="R102" s="11">
        <v>0.95</v>
      </c>
      <c r="S102" s="13">
        <f t="shared" ca="1" si="7"/>
        <v>1.1107392149999999</v>
      </c>
    </row>
    <row r="103" spans="1:19">
      <c r="A103" s="144" t="s">
        <v>775</v>
      </c>
      <c r="B103" s="143" t="s">
        <v>776</v>
      </c>
      <c r="C103" s="84">
        <f>RTD("wdf.rtq",,A103,"Rt_Price")</f>
        <v>1.081</v>
      </c>
      <c r="D103" s="85">
        <f>RTD("wdf.rtq",,A103,"PctChg")/100</f>
        <v>4.5999999999999999E-3</v>
      </c>
      <c r="E103" s="86">
        <f ca="1">[1]!f_unit_floortrading(A103,TODAY())/100000000</f>
        <v>3.87381676</v>
      </c>
      <c r="F103" s="87">
        <f ca="1">[1]!f_unit_floortrading(A103,TODAY())/10000-[1]!f_unit_floortrading(A103,TODAY()-1)/10000</f>
        <v>1021.9556999999986</v>
      </c>
      <c r="G103" s="88">
        <f>RTD("wdf.rtq",,A103,"Volume")/10000</f>
        <v>950.30139999999994</v>
      </c>
      <c r="H103" s="99" t="str">
        <f>[1]!f_info_smfbcode(A103)</f>
        <v>150304.SZ</v>
      </c>
      <c r="I103" s="99" t="str">
        <f>[1]!S_INFO_NAME(H103)</f>
        <v>创业股B</v>
      </c>
      <c r="J103" s="99">
        <f>RTD("wdf.rtq",,H103,"Rt_Price")</f>
        <v>0.68100000000000005</v>
      </c>
      <c r="K103" s="100">
        <f>RTD("wdf.rtq",,H103,"PctChg")/100</f>
        <v>-1.0200000000000001E-2</v>
      </c>
      <c r="L103" s="101">
        <f>RTD("wdf.rtq",,H103,"Volume")/10000</f>
        <v>6389.4038</v>
      </c>
      <c r="M103" s="70">
        <f t="shared" ca="1" si="6"/>
        <v>-1.1786522722837534E-3</v>
      </c>
      <c r="N103" s="11">
        <f>RTD("wdf.rtq",,Q103,"PctChg")/100</f>
        <v>2.2000000000000001E-3</v>
      </c>
      <c r="O103" s="14" t="str">
        <f>[1]!f_info_smfcode(A103)</f>
        <v>160420.OF</v>
      </c>
      <c r="P103" s="13">
        <f ca="1">VLOOKUP(O103,净值更新!A:B,2)</f>
        <v>0.88019999999999998</v>
      </c>
      <c r="Q103" s="13" t="str">
        <f>[1]!f_info_trackindexcode(O103)</f>
        <v>399673.SZ</v>
      </c>
      <c r="R103" s="11">
        <v>0.95</v>
      </c>
      <c r="S103" s="13">
        <f t="shared" ca="1" si="7"/>
        <v>0.88203961799999997</v>
      </c>
    </row>
    <row r="104" spans="1:19">
      <c r="A104" s="144" t="s">
        <v>692</v>
      </c>
      <c r="B104" s="143" t="s">
        <v>693</v>
      </c>
      <c r="C104" s="84">
        <f>RTD("wdf.rtq",,A104,"Rt_Price")</f>
        <v>1.04</v>
      </c>
      <c r="D104" s="85">
        <f>RTD("wdf.rtq",,A104,"PctChg")/100</f>
        <v>3.9000000000000003E-3</v>
      </c>
      <c r="E104" s="86">
        <f ca="1">[1]!f_unit_floortrading(A104,TODAY())/100000000</f>
        <v>43.619632080000002</v>
      </c>
      <c r="F104" s="87">
        <f ca="1">[1]!f_unit_floortrading(A104,TODAY())/10000-[1]!f_unit_floortrading(A104,TODAY()-1)/10000</f>
        <v>188.4892000000109</v>
      </c>
      <c r="G104" s="88">
        <f>RTD("wdf.rtq",,A104,"Volume")/10000</f>
        <v>7285.5473000000002</v>
      </c>
      <c r="H104" s="99" t="str">
        <f>[1]!f_info_smfbcode(A104)</f>
        <v>150210.SZ</v>
      </c>
      <c r="I104" s="99" t="str">
        <f>[1]!S_INFO_NAME(H104)</f>
        <v>国企改B</v>
      </c>
      <c r="J104" s="99">
        <f>RTD("wdf.rtq",,H104,"Rt_Price")</f>
        <v>0.71199999999999997</v>
      </c>
      <c r="K104" s="100">
        <f>RTD("wdf.rtq",,H104,"PctChg")/100</f>
        <v>0</v>
      </c>
      <c r="L104" s="101">
        <f>RTD("wdf.rtq",,H104,"Volume")/10000</f>
        <v>27546.246800000001</v>
      </c>
      <c r="M104" s="70">
        <f t="shared" ca="1" si="6"/>
        <v>2.8761123525078425E-4</v>
      </c>
      <c r="N104" s="11">
        <f>RTD("wdf.rtq",,Q104,"PctChg")/100</f>
        <v>9.0000000000000008E-4</v>
      </c>
      <c r="O104" s="14" t="str">
        <f>[1]!f_info_smfcode(A104)</f>
        <v>161026.OF</v>
      </c>
      <c r="P104" s="13">
        <f ca="1">VLOOKUP(O104,净值更新!A:B,2)</f>
        <v>0.875</v>
      </c>
      <c r="Q104" s="13" t="str">
        <f>[1]!f_info_trackindexcode(O104)</f>
        <v>399974.SZ</v>
      </c>
      <c r="R104" s="11">
        <v>0.95</v>
      </c>
      <c r="S104" s="13">
        <f t="shared" ca="1" si="7"/>
        <v>0.8757481250000001</v>
      </c>
    </row>
    <row r="105" spans="1:19">
      <c r="A105" s="144" t="s">
        <v>648</v>
      </c>
      <c r="B105" s="143" t="s">
        <v>649</v>
      </c>
      <c r="C105" s="84">
        <f>RTD("wdf.rtq",,A105,"Rt_Price")</f>
        <v>1.044</v>
      </c>
      <c r="D105" s="85">
        <f>RTD("wdf.rtq",,A105,"PctChg")/100</f>
        <v>0</v>
      </c>
      <c r="E105" s="86">
        <f ca="1">[1]!f_unit_floortrading(A105,TODAY())/100000000</f>
        <v>0.10932388</v>
      </c>
      <c r="F105" s="87">
        <f ca="1">[1]!f_unit_floortrading(A105,TODAY())/10000-[1]!f_unit_floortrading(A105,TODAY()-1)/10000</f>
        <v>3.0451000000000477</v>
      </c>
      <c r="G105" s="88">
        <f>RTD("wdf.rtq",,A105,"Volume")/10000</f>
        <v>53.26</v>
      </c>
      <c r="H105" s="99" t="str">
        <f>[1]!f_info_smfbcode(A105)</f>
        <v>150146.SZ</v>
      </c>
      <c r="I105" s="99" t="str">
        <f>[1]!S_INFO_NAME(H105)</f>
        <v>高贝塔B</v>
      </c>
      <c r="J105" s="99">
        <f>RTD("wdf.rtq",,H105,"Rt_Price")</f>
        <v>0.56400000000000006</v>
      </c>
      <c r="K105" s="100">
        <f>RTD("wdf.rtq",,H105,"PctChg")/100</f>
        <v>-5.3E-3</v>
      </c>
      <c r="L105" s="101">
        <f>RTD("wdf.rtq",,H105,"Volume")/10000</f>
        <v>58.28</v>
      </c>
      <c r="M105" s="70">
        <f t="shared" ca="1" si="6"/>
        <v>7.2146762202565107E-3</v>
      </c>
      <c r="N105" s="11">
        <f>RTD("wdf.rtq",,Q105,"PctChg")/100</f>
        <v>-1E-3</v>
      </c>
      <c r="O105" s="14" t="str">
        <f>[1]!f_info_smfcode(A105)</f>
        <v>161718.OF</v>
      </c>
      <c r="P105" s="13">
        <f ca="1">VLOOKUP(O105,净值更新!A:B,2)</f>
        <v>0.79900000000000004</v>
      </c>
      <c r="Q105" s="13" t="str">
        <f>[1]!f_info_trackindexcode(O105)</f>
        <v>000828.SH</v>
      </c>
      <c r="R105" s="11">
        <v>0.95</v>
      </c>
      <c r="S105" s="13">
        <f t="shared" ca="1" si="7"/>
        <v>0.79824095000000006</v>
      </c>
    </row>
    <row r="106" spans="1:19">
      <c r="A106" s="144" t="s">
        <v>768</v>
      </c>
      <c r="B106" s="143" t="s">
        <v>769</v>
      </c>
      <c r="C106" s="84">
        <f>RTD("wdf.rtq",,A106,"Rt_Price")</f>
        <v>1.089</v>
      </c>
      <c r="D106" s="85">
        <f>RTD("wdf.rtq",,A106,"PctChg")/100</f>
        <v>1.8000000000000002E-3</v>
      </c>
      <c r="E106" s="86">
        <f ca="1">[1]!f_unit_floortrading(A106,TODAY())/100000000</f>
        <v>2.2697885200000001</v>
      </c>
      <c r="F106" s="87">
        <f ca="1">[1]!f_unit_floortrading(A106,TODAY())/10000-[1]!f_unit_floortrading(A106,TODAY()-1)/10000</f>
        <v>-65.464799999997922</v>
      </c>
      <c r="G106" s="88">
        <f>RTD("wdf.rtq",,A106,"Volume")/10000</f>
        <v>244.23939999999999</v>
      </c>
      <c r="H106" s="99" t="str">
        <f>[1]!f_info_smfbcode(A106)</f>
        <v>150296.SZ</v>
      </c>
      <c r="I106" s="99" t="str">
        <f>[1]!S_INFO_NAME(H106)</f>
        <v>改革B</v>
      </c>
      <c r="J106" s="99">
        <f>RTD("wdf.rtq",,H106,"Rt_Price")</f>
        <v>0.70499999999999996</v>
      </c>
      <c r="K106" s="100">
        <f>RTD("wdf.rtq",,H106,"PctChg")/100</f>
        <v>-7.000000000000001E-3</v>
      </c>
      <c r="L106" s="101">
        <f>RTD("wdf.rtq",,H106,"Volume")/10000</f>
        <v>1567.8997999999999</v>
      </c>
      <c r="M106" s="70">
        <f t="shared" ca="1" si="6"/>
        <v>-8.2619008860735921E-3</v>
      </c>
      <c r="N106" s="11">
        <f>RTD("wdf.rtq",,Q106,"PctChg")/100</f>
        <v>9.0000000000000008E-4</v>
      </c>
      <c r="O106" s="14" t="str">
        <f>[1]!f_info_smfcode(A106)</f>
        <v>160136.OF</v>
      </c>
      <c r="P106" s="13">
        <f ca="1">VLOOKUP(O106,净值更新!A:B,2)</f>
        <v>0.90369999999999995</v>
      </c>
      <c r="Q106" s="13" t="str">
        <f>[1]!f_info_trackindexcode(O106)</f>
        <v>399974.SZ</v>
      </c>
      <c r="R106" s="11">
        <v>0.95</v>
      </c>
      <c r="S106" s="13">
        <f t="shared" ca="1" si="7"/>
        <v>0.9044726635</v>
      </c>
    </row>
    <row r="107" spans="1:19">
      <c r="A107" s="144" t="s">
        <v>787</v>
      </c>
      <c r="B107" s="143" t="s">
        <v>788</v>
      </c>
      <c r="C107" s="84">
        <f>RTD("wdf.rtq",,A107,"Rt_Price")</f>
        <v>1.2630000000000001</v>
      </c>
      <c r="D107" s="85">
        <f>RTD("wdf.rtq",,A107,"PctChg")/100</f>
        <v>-1.6000000000000001E-3</v>
      </c>
      <c r="E107" s="86">
        <f ca="1">[1]!f_unit_floortrading(A107,TODAY())/100000000</f>
        <v>1.0476953600000001</v>
      </c>
      <c r="F107" s="87">
        <f ca="1">[1]!f_unit_floortrading(A107,TODAY())/10000-[1]!f_unit_floortrading(A107,TODAY()-1)/10000</f>
        <v>0</v>
      </c>
      <c r="G107" s="88">
        <f>RTD("wdf.rtq",,A107,"Volume")/10000</f>
        <v>104.47</v>
      </c>
      <c r="H107" s="99" t="str">
        <f>[1]!f_info_smfbcode(A107)</f>
        <v>150322.SZ</v>
      </c>
      <c r="I107" s="99" t="str">
        <f>[1]!S_INFO_NAME(H107)</f>
        <v>煤炭B基</v>
      </c>
      <c r="J107" s="99">
        <f>RTD("wdf.rtq",,H107,"Rt_Price")</f>
        <v>1.0940000000000001</v>
      </c>
      <c r="K107" s="100">
        <f>RTD("wdf.rtq",,H107,"PctChg")/100</f>
        <v>-1.6199999999999999E-2</v>
      </c>
      <c r="L107" s="101">
        <f>RTD("wdf.rtq",,H107,"Volume")/10000</f>
        <v>735.48310000000004</v>
      </c>
      <c r="M107" s="70">
        <f t="shared" ca="1" si="6"/>
        <v>-5.9696016900793181E-3</v>
      </c>
      <c r="N107" s="11">
        <f>RTD("wdf.rtq",,Q107,"PctChg")/100</f>
        <v>-8.3000000000000001E-3</v>
      </c>
      <c r="O107" s="14" t="str">
        <f>[1]!f_info_smfcode(A107)</f>
        <v>161032.OF</v>
      </c>
      <c r="P107" s="13">
        <f ca="1">VLOOKUP(O107,净值更新!A:B,2)</f>
        <v>1.1950000000000001</v>
      </c>
      <c r="Q107" s="13" t="str">
        <f>[1]!f_info_trackindexcode(O107)</f>
        <v>399998.SZ</v>
      </c>
      <c r="R107" s="11">
        <v>0.95</v>
      </c>
      <c r="S107" s="13">
        <f t="shared" ca="1" si="7"/>
        <v>1.185577425</v>
      </c>
    </row>
    <row r="108" spans="1:19">
      <c r="A108" s="144" t="s">
        <v>815</v>
      </c>
      <c r="B108" s="143" t="s">
        <v>755</v>
      </c>
      <c r="C108" s="84">
        <f>RTD("wdf.rtq",,A108,"Rt_Price")</f>
        <v>1.0210000000000001</v>
      </c>
      <c r="D108" s="85">
        <f>RTD("wdf.rtq",,A108,"PctChg")/100</f>
        <v>-2E-3</v>
      </c>
      <c r="E108" s="86">
        <f ca="1">[1]!f_unit_floortrading(A108,TODAY())/100000000</f>
        <v>8.9584999999999998E-2</v>
      </c>
      <c r="F108" s="87">
        <f ca="1">[1]!f_unit_floortrading(A108,TODAY())/10000-[1]!f_unit_floortrading(A108,TODAY()-1)/10000</f>
        <v>0</v>
      </c>
      <c r="G108" s="88">
        <f>RTD("wdf.rtq",,A108,"Volume")/10000</f>
        <v>6.33</v>
      </c>
      <c r="H108" s="99" t="str">
        <f>[1]!f_info_smfbcode(A108)</f>
        <v>502032.SH</v>
      </c>
      <c r="I108" s="99" t="str">
        <f>[1]!S_INFO_NAME(H108)</f>
        <v>高铁B</v>
      </c>
      <c r="J108" s="99">
        <f>RTD("wdf.rtq",,H108,"Rt_Price")</f>
        <v>0.98199999999999998</v>
      </c>
      <c r="K108" s="100">
        <f>RTD("wdf.rtq",,H108,"PctChg")/100</f>
        <v>-1E-3</v>
      </c>
      <c r="L108" s="101">
        <f>RTD("wdf.rtq",,H108,"Volume")/10000</f>
        <v>62.894500000000001</v>
      </c>
      <c r="M108" s="70">
        <f t="shared" ca="1" si="6"/>
        <v>9.348812440651777E-3</v>
      </c>
      <c r="N108" s="11">
        <f>RTD("wdf.rtq",,Q108,"PctChg")/100</f>
        <v>1.2999999999999999E-3</v>
      </c>
      <c r="O108" s="14" t="str">
        <f>[1]!f_info_smfcode(A108)</f>
        <v>502030.OF</v>
      </c>
      <c r="P108" s="13">
        <f ca="1">VLOOKUP(O108,净值更新!A:B,2)</f>
        <v>0.99099999999999999</v>
      </c>
      <c r="Q108" s="13" t="str">
        <f>[1]!f_info_trackindexcode(O108)</f>
        <v>399807.SZ</v>
      </c>
      <c r="R108" s="11">
        <v>0.95</v>
      </c>
      <c r="S108" s="13">
        <f t="shared" ca="1" si="7"/>
        <v>0.99222388500000014</v>
      </c>
    </row>
    <row r="109" spans="1:19">
      <c r="A109" s="144" t="s">
        <v>799</v>
      </c>
      <c r="B109" s="143" t="s">
        <v>800</v>
      </c>
      <c r="C109" s="84">
        <f>RTD("wdf.rtq",,A109,"Rt_Price")</f>
        <v>1.081</v>
      </c>
      <c r="D109" s="85">
        <f>RTD("wdf.rtq",,A109,"PctChg")/100</f>
        <v>1.9E-3</v>
      </c>
      <c r="E109" s="86">
        <f ca="1">[1]!f_unit_floortrading(A109,TODAY())/100000000</f>
        <v>1.6921473899999999</v>
      </c>
      <c r="F109" s="87">
        <f ca="1">[1]!f_unit_floortrading(A109,TODAY())/10000-[1]!f_unit_floortrading(A109,TODAY()-1)/10000</f>
        <v>-26.954999999998108</v>
      </c>
      <c r="G109" s="88">
        <f>RTD("wdf.rtq",,A109,"Volume")/10000</f>
        <v>186.7</v>
      </c>
      <c r="H109" s="99" t="str">
        <f>[1]!f_info_smfbcode(A109)</f>
        <v>150336.SZ</v>
      </c>
      <c r="I109" s="99" t="str">
        <f>[1]!S_INFO_NAME(H109)</f>
        <v>军工股B</v>
      </c>
      <c r="J109" s="99">
        <f>RTD("wdf.rtq",,H109,"Rt_Price")</f>
        <v>0.65700000000000003</v>
      </c>
      <c r="K109" s="100">
        <f>RTD("wdf.rtq",,H109,"PctChg")/100</f>
        <v>2.3399999999999997E-2</v>
      </c>
      <c r="L109" s="101">
        <f>RTD("wdf.rtq",,H109,"Volume")/10000</f>
        <v>2797.0617999999999</v>
      </c>
      <c r="M109" s="70">
        <f t="shared" ca="1" si="6"/>
        <v>-2.3636519267216105E-3</v>
      </c>
      <c r="N109" s="11">
        <f>RTD("wdf.rtq",,Q109,"PctChg")/100</f>
        <v>8.6E-3</v>
      </c>
      <c r="O109" s="14" t="str">
        <f>[1]!f_info_smfcode(A109)</f>
        <v>161628.OF</v>
      </c>
      <c r="P109" s="13">
        <f ca="1">VLOOKUP(O109,净值更新!A:B,2)</f>
        <v>0.86399999999999999</v>
      </c>
      <c r="Q109" s="13" t="str">
        <f>[1]!f_info_trackindexcode(O109)</f>
        <v>399967.SZ</v>
      </c>
      <c r="R109" s="11">
        <v>0.95</v>
      </c>
      <c r="S109" s="13">
        <f t="shared" ca="1" si="7"/>
        <v>0.87105887999999998</v>
      </c>
    </row>
    <row r="110" spans="1:19">
      <c r="A110" s="144" t="s">
        <v>626</v>
      </c>
      <c r="B110" s="143" t="s">
        <v>627</v>
      </c>
      <c r="C110" s="84">
        <f>RTD("wdf.rtq",,A110,"Rt_Price")</f>
        <v>1.0409999999999999</v>
      </c>
      <c r="D110" s="85">
        <f>RTD("wdf.rtq",,A110,"PctChg")/100</f>
        <v>-1E-3</v>
      </c>
      <c r="E110" s="86">
        <f ca="1">[1]!f_unit_floortrading(A110,TODAY())/100000000</f>
        <v>1.9391204799999999</v>
      </c>
      <c r="F110" s="87">
        <f ca="1">[1]!f_unit_floortrading(A110,TODAY())/10000-[1]!f_unit_floortrading(A110,TODAY()-1)/10000</f>
        <v>53.861899999999878</v>
      </c>
      <c r="G110" s="88">
        <f>RTD("wdf.rtq",,A110,"Volume")/10000</f>
        <v>29.3748</v>
      </c>
      <c r="H110" s="99" t="str">
        <f>[1]!f_info_smfbcode(A110)</f>
        <v>150086.SZ</v>
      </c>
      <c r="I110" s="99" t="str">
        <f>[1]!S_INFO_NAME(H110)</f>
        <v>中小板B</v>
      </c>
      <c r="J110" s="99">
        <f>RTD("wdf.rtq",,H110,"Rt_Price")</f>
        <v>1.0820000000000001</v>
      </c>
      <c r="K110" s="100">
        <f>RTD("wdf.rtq",,H110,"PctChg")/100</f>
        <v>0</v>
      </c>
      <c r="L110" s="101">
        <f>RTD("wdf.rtq",,H110,"Volume")/10000</f>
        <v>962.42269999999996</v>
      </c>
      <c r="M110" s="70">
        <f t="shared" ca="1" si="6"/>
        <v>-2.3737564889617646E-3</v>
      </c>
      <c r="N110" s="11">
        <f>RTD("wdf.rtq",,Q110,"PctChg")/100</f>
        <v>3.4000000000000002E-3</v>
      </c>
      <c r="O110" s="14" t="str">
        <f>[1]!f_info_smfcode(A110)</f>
        <v>163111.OF</v>
      </c>
      <c r="P110" s="13">
        <f ca="1">VLOOKUP(O110,净值更新!A:B,2)</f>
        <v>1.0606</v>
      </c>
      <c r="Q110" s="13" t="str">
        <f>[1]!f_info_trackindexcode(O110)</f>
        <v>399005.SZ</v>
      </c>
      <c r="R110" s="11">
        <v>0.95</v>
      </c>
      <c r="S110" s="13">
        <f t="shared" ca="1" si="7"/>
        <v>1.064025738</v>
      </c>
    </row>
    <row r="111" spans="1:19">
      <c r="A111" s="144" t="s">
        <v>668</v>
      </c>
      <c r="B111" s="143" t="s">
        <v>669</v>
      </c>
      <c r="C111" s="84">
        <f>RTD("wdf.rtq",,A111,"Rt_Price")</f>
        <v>1.0449999999999999</v>
      </c>
      <c r="D111" s="85">
        <f>RTD("wdf.rtq",,A111,"PctChg")/100</f>
        <v>7.7000000000000002E-3</v>
      </c>
      <c r="E111" s="86">
        <f ca="1">[1]!f_unit_floortrading(A111,TODAY())/100000000</f>
        <v>30.598671410000001</v>
      </c>
      <c r="F111" s="87">
        <f ca="1">[1]!f_unit_floortrading(A111,TODAY())/10000-[1]!f_unit_floortrading(A111,TODAY()-1)/10000</f>
        <v>106.40820000000531</v>
      </c>
      <c r="G111" s="88">
        <f>RTD("wdf.rtq",,A111,"Volume")/10000</f>
        <v>4310.6553000000004</v>
      </c>
      <c r="H111" s="99" t="str">
        <f>[1]!f_info_smfbcode(A111)</f>
        <v>150182.SZ</v>
      </c>
      <c r="I111" s="99" t="str">
        <f>[1]!S_INFO_NAME(H111)</f>
        <v>军工B</v>
      </c>
      <c r="J111" s="99">
        <f>RTD("wdf.rtq",,H111,"Rt_Price")</f>
        <v>1.244</v>
      </c>
      <c r="K111" s="100">
        <f>RTD("wdf.rtq",,H111,"PctChg")/100</f>
        <v>9.7000000000000003E-3</v>
      </c>
      <c r="L111" s="101">
        <f>RTD("wdf.rtq",,H111,"Volume")/10000</f>
        <v>25649.695199999998</v>
      </c>
      <c r="M111" s="70">
        <f t="shared" ca="1" si="6"/>
        <v>-3.3141263968201606E-3</v>
      </c>
      <c r="N111" s="11">
        <f>RTD("wdf.rtq",,Q111,"PctChg")/100</f>
        <v>8.6E-3</v>
      </c>
      <c r="O111" s="14" t="str">
        <f>[1]!f_info_smfcode(A111)</f>
        <v>161024.OF</v>
      </c>
      <c r="P111" s="13">
        <f ca="1">VLOOKUP(O111,净值更新!A:B,2)</f>
        <v>1.139</v>
      </c>
      <c r="Q111" s="13" t="str">
        <f>[1]!f_info_trackindexcode(O111)</f>
        <v>399967.SZ</v>
      </c>
      <c r="R111" s="11">
        <v>0.95</v>
      </c>
      <c r="S111" s="13">
        <f t="shared" ca="1" si="7"/>
        <v>1.1483056300000001</v>
      </c>
    </row>
  </sheetData>
  <autoFilter ref="A1:U1">
    <sortState ref="A2:S111">
      <sortCondition ref="M1"/>
    </sortState>
  </autoFilter>
  <phoneticPr fontId="1" type="noConversion"/>
  <conditionalFormatting sqref="M2:M111">
    <cfRule type="cellIs" dxfId="77" priority="3" operator="lessThan">
      <formula>-0.01</formula>
    </cfRule>
    <cfRule type="cellIs" dxfId="76" priority="4" operator="greaterThan">
      <formula>0.01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7"/>
  <dimension ref="A1:Q179"/>
  <sheetViews>
    <sheetView zoomScale="90" zoomScaleNormal="90" workbookViewId="0">
      <selection activeCell="A20" sqref="A20:XFD20"/>
    </sheetView>
  </sheetViews>
  <sheetFormatPr defaultRowHeight="13.5"/>
  <cols>
    <col min="1" max="1" width="12.25" customWidth="1"/>
    <col min="2" max="2" width="10.5" bestFit="1" customWidth="1"/>
    <col min="3" max="3" width="12.75" style="55" bestFit="1" customWidth="1"/>
    <col min="4" max="4" width="8.625" style="55" customWidth="1"/>
    <col min="5" max="5" width="9.375" style="2" customWidth="1"/>
    <col min="6" max="6" width="8.625" style="2" customWidth="1"/>
    <col min="7" max="7" width="8.625" style="58" customWidth="1"/>
    <col min="8" max="8" width="11.625" style="58" bestFit="1" customWidth="1"/>
    <col min="9" max="9" width="9.375" style="58" customWidth="1"/>
    <col min="10" max="11" width="8.625" style="58" customWidth="1"/>
    <col min="12" max="12" width="11.625" style="58" bestFit="1" customWidth="1"/>
    <col min="13" max="14" width="8.625" style="58" customWidth="1"/>
    <col min="15" max="15" width="8.625" customWidth="1"/>
    <col min="16" max="16" width="12.75" bestFit="1" customWidth="1"/>
    <col min="17" max="17" width="9.5" style="21" bestFit="1" customWidth="1"/>
    <col min="18" max="39" width="8.625" customWidth="1"/>
  </cols>
  <sheetData>
    <row r="1" spans="1:17" s="21" customFormat="1">
      <c r="A1" s="131" t="s">
        <v>543</v>
      </c>
      <c r="B1" s="60">
        <v>150</v>
      </c>
      <c r="C1" s="57"/>
      <c r="D1" s="17" t="s">
        <v>269</v>
      </c>
      <c r="E1" s="60">
        <f ca="1">SUMPRODUCT(G14:G27,K14:K27)*2/10000</f>
        <v>401.42540271999997</v>
      </c>
      <c r="H1"/>
      <c r="I1" s="57"/>
      <c r="J1" s="58"/>
      <c r="K1" s="58"/>
      <c r="L1" s="58"/>
      <c r="M1" s="58"/>
      <c r="N1" s="58"/>
    </row>
    <row r="2" spans="1:17" s="21" customFormat="1">
      <c r="A2" s="17" t="s">
        <v>266</v>
      </c>
      <c r="B2" s="60">
        <f>SUMPRODUCT(G14:G27,H14:H27)/10000</f>
        <v>158.76</v>
      </c>
      <c r="C2" s="57"/>
      <c r="D2" s="17" t="s">
        <v>271</v>
      </c>
      <c r="E2" s="60">
        <f ca="1">B3+E1+B5+B8+B9</f>
        <v>161.42540271999997</v>
      </c>
      <c r="G2" s="17"/>
      <c r="H2" s="113" t="s">
        <v>2478</v>
      </c>
      <c r="I2" s="57"/>
      <c r="J2" s="58"/>
      <c r="K2" s="58"/>
      <c r="L2" s="58"/>
      <c r="M2" s="58"/>
      <c r="N2" s="58"/>
    </row>
    <row r="3" spans="1:17" s="21" customFormat="1">
      <c r="A3" s="17" t="s">
        <v>267</v>
      </c>
      <c r="B3" s="60">
        <f ca="1">SUMPRODUCT(J14:J27,K14:K27)/10000</f>
        <v>0</v>
      </c>
      <c r="C3" s="57"/>
      <c r="D3" s="17" t="s">
        <v>270</v>
      </c>
      <c r="E3" s="59">
        <f ca="1">E2/B7</f>
        <v>0.23060771817142853</v>
      </c>
      <c r="G3" s="17"/>
      <c r="H3" s="19"/>
      <c r="I3" s="57"/>
      <c r="J3" s="58"/>
      <c r="K3" s="58"/>
      <c r="L3" s="58"/>
      <c r="M3" s="58"/>
      <c r="N3" s="58"/>
    </row>
    <row r="4" spans="1:17" s="21" customFormat="1">
      <c r="A4" s="17" t="s">
        <v>272</v>
      </c>
      <c r="B4" s="60">
        <v>0</v>
      </c>
      <c r="C4" s="57"/>
      <c r="D4" s="57"/>
      <c r="E4" s="17"/>
      <c r="G4" s="58"/>
      <c r="H4" s="58"/>
      <c r="I4" s="58"/>
      <c r="J4" s="58"/>
      <c r="K4" s="58"/>
      <c r="L4" s="58"/>
      <c r="M4" s="58"/>
      <c r="N4" s="58"/>
    </row>
    <row r="5" spans="1:17" s="21" customFormat="1">
      <c r="A5" s="17" t="s">
        <v>273</v>
      </c>
      <c r="B5" s="60">
        <v>0</v>
      </c>
      <c r="C5" s="57"/>
      <c r="D5" s="57" t="s">
        <v>275</v>
      </c>
      <c r="E5" s="60">
        <v>0</v>
      </c>
      <c r="I5" s="58"/>
      <c r="K5" s="58"/>
      <c r="L5" s="58"/>
      <c r="M5" s="58"/>
      <c r="N5" s="58"/>
    </row>
    <row r="6" spans="1:17" s="21" customFormat="1">
      <c r="A6" s="17" t="s">
        <v>274</v>
      </c>
      <c r="B6" s="60">
        <v>0</v>
      </c>
      <c r="C6" s="57"/>
      <c r="D6" s="57" t="s">
        <v>276</v>
      </c>
      <c r="E6" s="59">
        <f ca="1">(E5+E2)/B7</f>
        <v>0.23060771817142853</v>
      </c>
      <c r="G6" s="17"/>
      <c r="H6" s="113"/>
      <c r="I6" s="58"/>
      <c r="K6" s="58"/>
      <c r="L6" s="58"/>
      <c r="M6" s="58"/>
      <c r="N6" s="58"/>
    </row>
    <row r="7" spans="1:17" s="21" customFormat="1">
      <c r="A7" s="17" t="s">
        <v>268</v>
      </c>
      <c r="B7" s="60">
        <v>700</v>
      </c>
      <c r="C7" s="57"/>
      <c r="D7" s="57"/>
      <c r="E7" s="17"/>
      <c r="G7" s="17"/>
      <c r="H7" s="19"/>
      <c r="I7" s="58"/>
      <c r="J7" s="132"/>
      <c r="K7" s="19"/>
      <c r="L7" s="58"/>
      <c r="M7" s="58"/>
      <c r="N7" s="58"/>
    </row>
    <row r="8" spans="1:17" s="21" customFormat="1">
      <c r="A8" s="17" t="s">
        <v>1281</v>
      </c>
      <c r="B8" s="117">
        <v>0</v>
      </c>
      <c r="C8" s="21">
        <v>6</v>
      </c>
      <c r="G8" s="58"/>
      <c r="H8" s="58"/>
      <c r="I8" s="58"/>
      <c r="J8" s="58"/>
      <c r="K8" s="58"/>
      <c r="L8" s="58"/>
      <c r="M8" s="58"/>
      <c r="N8" s="58"/>
    </row>
    <row r="9" spans="1:17" s="21" customFormat="1">
      <c r="A9" s="17" t="s">
        <v>1159</v>
      </c>
      <c r="B9" s="60">
        <v>-240</v>
      </c>
      <c r="I9" s="58"/>
      <c r="K9" s="58"/>
      <c r="L9" s="58"/>
      <c r="M9" s="58"/>
      <c r="N9" s="58"/>
    </row>
    <row r="10" spans="1:17" s="21" customFormat="1">
      <c r="B10" s="60"/>
      <c r="C10" s="123"/>
      <c r="G10" s="17"/>
      <c r="H10" s="113"/>
      <c r="I10" s="58"/>
      <c r="K10" s="58"/>
      <c r="L10" s="58"/>
      <c r="M10" s="58"/>
      <c r="N10" s="58"/>
    </row>
    <row r="11" spans="1:17" s="21" customFormat="1">
      <c r="G11" s="17"/>
      <c r="H11" s="19"/>
      <c r="I11" s="58"/>
      <c r="J11" s="58"/>
      <c r="K11" s="58"/>
      <c r="L11" s="58"/>
      <c r="M11" s="58"/>
      <c r="N11" s="58"/>
    </row>
    <row r="12" spans="1:17" s="21" customFormat="1">
      <c r="I12" s="58"/>
      <c r="J12" s="58"/>
      <c r="K12" s="58"/>
      <c r="L12" s="58"/>
      <c r="M12" s="58"/>
      <c r="N12" s="58"/>
    </row>
    <row r="13" spans="1:17">
      <c r="A13" s="43" t="s">
        <v>278</v>
      </c>
      <c r="B13" s="44" t="s">
        <v>277</v>
      </c>
      <c r="C13" s="44" t="s">
        <v>257</v>
      </c>
      <c r="D13" s="44" t="s">
        <v>164</v>
      </c>
      <c r="E13" s="44" t="s">
        <v>279</v>
      </c>
      <c r="F13" s="44" t="s">
        <v>258</v>
      </c>
      <c r="G13" s="44" t="s">
        <v>257</v>
      </c>
      <c r="H13" s="44" t="s">
        <v>164</v>
      </c>
      <c r="I13" s="44" t="s">
        <v>259</v>
      </c>
      <c r="J13" s="44" t="s">
        <v>257</v>
      </c>
      <c r="K13" s="44" t="s">
        <v>260</v>
      </c>
      <c r="L13" s="44" t="s">
        <v>261</v>
      </c>
      <c r="M13" s="44" t="s">
        <v>69</v>
      </c>
      <c r="N13" s="44" t="s">
        <v>262</v>
      </c>
      <c r="O13" s="44" t="s">
        <v>263</v>
      </c>
      <c r="P13" s="44" t="s">
        <v>71</v>
      </c>
      <c r="Q13" s="45" t="s">
        <v>264</v>
      </c>
    </row>
    <row r="14" spans="1:17" s="21" customFormat="1">
      <c r="A14" s="108" t="s">
        <v>280</v>
      </c>
      <c r="B14" s="61" t="str">
        <f>[1]!S_INFO_NAME(A14)</f>
        <v>地产A端</v>
      </c>
      <c r="C14" s="115">
        <v>50000</v>
      </c>
      <c r="D14" s="142">
        <f>RTD("wdf.rtq",,A14,"Rt_Price")</f>
        <v>1.0389999999999999</v>
      </c>
      <c r="E14" s="63" t="str">
        <f>[1]!f_info_smfbcode(A14)</f>
        <v>150208.SZ</v>
      </c>
      <c r="F14" s="64" t="str">
        <f>[1]!S_INFO_NAME(E14)</f>
        <v>地产B端</v>
      </c>
      <c r="G14" s="122">
        <v>0</v>
      </c>
      <c r="H14" s="65">
        <f>RTD("wdf.rtq",,E14,"Rt_Price")</f>
        <v>0.48499999999999999</v>
      </c>
      <c r="I14" s="66" t="str">
        <f>[1]!f_info_smfcode(A14)</f>
        <v>161721.OF</v>
      </c>
      <c r="J14" s="66">
        <v>0</v>
      </c>
      <c r="K14" s="67">
        <f ca="1">O14*(1+M14*N14)</f>
        <v>0.77010311000000009</v>
      </c>
      <c r="L14" s="66" t="str">
        <f>[1]!f_info_trackindexcode(I14)</f>
        <v>399983.SZ</v>
      </c>
      <c r="M14" s="68">
        <f>RTD("wdf.rtq",,L14,"PctChg")/100</f>
        <v>-2.2600000000000002E-2</v>
      </c>
      <c r="N14" s="69">
        <v>0.95</v>
      </c>
      <c r="O14" s="114">
        <f ca="1">VLOOKUP(I14,净值更新!A:B,2)</f>
        <v>0.78700000000000003</v>
      </c>
      <c r="P14" s="71">
        <f ca="1">(D14+H14)/K14/2-1</f>
        <v>-1.052211047427154E-2</v>
      </c>
      <c r="Q14" s="73">
        <v>150245</v>
      </c>
    </row>
    <row r="15" spans="1:17" s="21" customFormat="1">
      <c r="A15" s="108" t="s">
        <v>696</v>
      </c>
      <c r="B15" s="61" t="str">
        <f>[1]!S_INFO_NAME(A15)</f>
        <v>成长A级</v>
      </c>
      <c r="C15" s="115">
        <v>50000</v>
      </c>
      <c r="D15" s="142">
        <f>RTD("wdf.rtq",,A15,"Rt_Price")</f>
        <v>1.056</v>
      </c>
      <c r="E15" s="63" t="str">
        <f>[1]!f_info_smfbcode(A15)</f>
        <v>150214.SZ</v>
      </c>
      <c r="F15" s="64" t="str">
        <f>[1]!S_INFO_NAME(E15)</f>
        <v>成长B级</v>
      </c>
      <c r="G15" s="122">
        <v>0</v>
      </c>
      <c r="H15" s="65">
        <f>RTD("wdf.rtq",,E15,"Rt_Price")</f>
        <v>0.46800000000000003</v>
      </c>
      <c r="I15" s="66" t="str">
        <f>[1]!f_info_smfcode(A15)</f>
        <v>161223.OF</v>
      </c>
      <c r="J15" s="66">
        <v>0</v>
      </c>
      <c r="K15" s="67">
        <f ca="1">O15*(1+M15*N15)</f>
        <v>0.76867589500000011</v>
      </c>
      <c r="L15" s="66" t="str">
        <f>[1]!f_info_trackindexcode(I15)</f>
        <v>000958.SH</v>
      </c>
      <c r="M15" s="68">
        <f>RTD("wdf.rtq",,L15,"PctChg")/100</f>
        <v>2.3E-3</v>
      </c>
      <c r="N15" s="69">
        <v>0.95</v>
      </c>
      <c r="O15" s="114">
        <f ca="1">[1]!f_nav_unit(I15,TODAY())</f>
        <v>0.76700000000000002</v>
      </c>
      <c r="P15" s="71">
        <f ca="1">(D15+H15)/K15/2-1</f>
        <v>-8.6849282557508456E-3</v>
      </c>
      <c r="Q15" s="73">
        <v>150245</v>
      </c>
    </row>
    <row r="16" spans="1:17" s="21" customFormat="1">
      <c r="A16" s="108" t="s">
        <v>758</v>
      </c>
      <c r="B16" s="61" t="str">
        <f>[1]!S_INFO_NAME(A16)</f>
        <v>SW医药A</v>
      </c>
      <c r="C16" s="115">
        <v>100000</v>
      </c>
      <c r="D16" s="142">
        <f>RTD("wdf.rtq",,A16,"Rt_Price")</f>
        <v>1.0110000000000001</v>
      </c>
      <c r="E16" s="63" t="str">
        <f>[1]!f_info_smfbcode(A16)</f>
        <v>150284.SZ</v>
      </c>
      <c r="F16" s="64" t="str">
        <f>[1]!S_INFO_NAME(E16)</f>
        <v>SW医药B</v>
      </c>
      <c r="G16" s="122">
        <v>0</v>
      </c>
      <c r="H16" s="65">
        <f>RTD("wdf.rtq",,E16,"Rt_Price")</f>
        <v>0.75800000000000001</v>
      </c>
      <c r="I16" s="66" t="str">
        <f>[1]!f_info_smfcode(A16)</f>
        <v>163118.OF</v>
      </c>
      <c r="J16" s="66">
        <v>0</v>
      </c>
      <c r="K16" s="67">
        <f ca="1">O16*(1+M16*N16)</f>
        <v>0.89212355750000005</v>
      </c>
      <c r="L16" s="66" t="str">
        <f>[1]!f_info_trackindexcode(I16)</f>
        <v>000808.SH</v>
      </c>
      <c r="M16" s="68">
        <f>RTD("wdf.rtq",,L16,"PctChg")/100</f>
        <v>5.0000000000000001E-4</v>
      </c>
      <c r="N16" s="69">
        <v>0.95</v>
      </c>
      <c r="O16" s="114">
        <f ca="1">VLOOKUP(I16,净值更新!A:B,2)</f>
        <v>0.89170000000000005</v>
      </c>
      <c r="P16" s="71">
        <f ca="1">(D16+H16)/K16/2-1</f>
        <v>-8.5454054384165312E-3</v>
      </c>
      <c r="Q16" s="73">
        <v>150245</v>
      </c>
    </row>
    <row r="17" spans="1:17" s="21" customFormat="1">
      <c r="A17" s="108" t="s">
        <v>2521</v>
      </c>
      <c r="B17" s="61" t="str">
        <f>[1]!S_INFO_NAME(A17)</f>
        <v>银华稳进</v>
      </c>
      <c r="C17" s="115">
        <v>50000</v>
      </c>
      <c r="D17" s="142">
        <f>RTD("wdf.rtq",,A17,"Rt_Price")</f>
        <v>1.0469999999999999</v>
      </c>
      <c r="E17" s="63" t="str">
        <f>[1]!f_info_smfbcode(A17)</f>
        <v>150019.SZ</v>
      </c>
      <c r="F17" s="64" t="str">
        <f>[1]!S_INFO_NAME(E17)</f>
        <v>银华锐进</v>
      </c>
      <c r="G17" s="122">
        <v>1000000</v>
      </c>
      <c r="H17" s="65">
        <f>RTD("wdf.rtq",,E17,"Rt_Price")</f>
        <v>0.89800000000000002</v>
      </c>
      <c r="I17" s="66" t="str">
        <f>[1]!f_info_smfcode(A17)</f>
        <v>161812.OF</v>
      </c>
      <c r="J17" s="66">
        <v>0</v>
      </c>
      <c r="K17" s="67">
        <f ca="1">O17*(1+M17*N17)</f>
        <v>0.97860349999999996</v>
      </c>
      <c r="L17" s="66" t="str">
        <f>[1]!f_info_trackindexcode(I17)</f>
        <v>399330.SZ</v>
      </c>
      <c r="M17" s="68">
        <f>RTD("wdf.rtq",,L17,"PctChg")/100</f>
        <v>-1.5E-3</v>
      </c>
      <c r="N17" s="69">
        <v>0.95</v>
      </c>
      <c r="O17" s="114">
        <f ca="1">VLOOKUP(I17,净值更新!A:B,2)</f>
        <v>0.98</v>
      </c>
      <c r="P17" s="71">
        <f ca="1">(D17+H17)/K17/2-1</f>
        <v>-6.2369488766390591E-3</v>
      </c>
      <c r="Q17" s="73">
        <v>150245</v>
      </c>
    </row>
    <row r="18" spans="1:17" s="21" customFormat="1">
      <c r="A18" s="108" t="s">
        <v>199</v>
      </c>
      <c r="B18" s="61" t="str">
        <f>[1]!S_INFO_NAME(A18)</f>
        <v>新能源A</v>
      </c>
      <c r="C18" s="115">
        <v>50000</v>
      </c>
      <c r="D18" s="142">
        <f>RTD("wdf.rtq",,A18,"Rt_Price")</f>
        <v>1.0469999999999999</v>
      </c>
      <c r="E18" s="63" t="str">
        <f>[1]!f_info_smfbcode(A18)</f>
        <v>150218.SZ</v>
      </c>
      <c r="F18" s="64" t="str">
        <f>[1]!S_INFO_NAME(E18)</f>
        <v>新能源B</v>
      </c>
      <c r="G18" s="122">
        <v>0</v>
      </c>
      <c r="H18" s="65">
        <f>RTD("wdf.rtq",,E18,"Rt_Price")</f>
        <v>0.71199999999999997</v>
      </c>
      <c r="I18" s="66" t="str">
        <f>[1]!f_info_smfcode(A18)</f>
        <v>164905.OF</v>
      </c>
      <c r="J18" s="66">
        <v>0</v>
      </c>
      <c r="K18" s="67">
        <f ca="1">O18*(1+M18*N18)</f>
        <v>0.88735410000000015</v>
      </c>
      <c r="L18" s="66" t="str">
        <f>[1]!f_info_trackindexcode(I18)</f>
        <v>399412.SZ</v>
      </c>
      <c r="M18" s="68">
        <f>RTD("wdf.rtq",,L18,"PctChg")/100</f>
        <v>2.7999999999999995E-3</v>
      </c>
      <c r="N18" s="69">
        <v>0.95</v>
      </c>
      <c r="O18" s="114">
        <f ca="1">VLOOKUP(I18,净值更新!A:B,2)</f>
        <v>0.88500000000000001</v>
      </c>
      <c r="P18" s="71">
        <f ca="1">(D18+H18)/K18/2-1</f>
        <v>-8.8511452192536755E-3</v>
      </c>
      <c r="Q18" s="73">
        <v>150245</v>
      </c>
    </row>
    <row r="19" spans="1:17" s="21" customFormat="1">
      <c r="A19" s="108" t="s">
        <v>2467</v>
      </c>
      <c r="B19" s="61" t="str">
        <f>[1]!S_INFO_NAME(A19)</f>
        <v>传媒A</v>
      </c>
      <c r="C19" s="115">
        <v>50000</v>
      </c>
      <c r="D19" s="142">
        <f>RTD("wdf.rtq",,A19,"Rt_Price")</f>
        <v>1.026</v>
      </c>
      <c r="E19" s="63" t="str">
        <f>[1]!f_info_smfbcode(A19)</f>
        <v>150204.SZ</v>
      </c>
      <c r="F19" s="64" t="str">
        <f>[1]!S_INFO_NAME(E19)</f>
        <v>传媒B</v>
      </c>
      <c r="G19" s="122">
        <v>0</v>
      </c>
      <c r="H19" s="65">
        <f>RTD("wdf.rtq",,E19,"Rt_Price")</f>
        <v>1.407</v>
      </c>
      <c r="I19" s="66" t="str">
        <f>[1]!f_info_smfcode(A19)</f>
        <v>160629.OF</v>
      </c>
      <c r="J19" s="66">
        <v>0</v>
      </c>
      <c r="K19" s="67">
        <f ca="1">O19*(1+M19*N19)</f>
        <v>1.2223894550000003</v>
      </c>
      <c r="L19" s="66" t="str">
        <f>[1]!f_info_trackindexcode(I19)</f>
        <v>399971.SZ</v>
      </c>
      <c r="M19" s="68">
        <f>RTD("wdf.rtq",,L19,"PctChg")/100</f>
        <v>9.9000000000000008E-3</v>
      </c>
      <c r="N19" s="69">
        <v>0.95</v>
      </c>
      <c r="O19" s="114">
        <f ca="1">VLOOKUP(I19,净值更新!A:B,2)</f>
        <v>1.2110000000000001</v>
      </c>
      <c r="P19" s="71">
        <f ca="1">(D19+H19)/K19/2-1</f>
        <v>-4.8179857703373186E-3</v>
      </c>
      <c r="Q19" s="73">
        <v>150245</v>
      </c>
    </row>
    <row r="20" spans="1:17" s="21" customFormat="1">
      <c r="A20" s="108" t="s">
        <v>2520</v>
      </c>
      <c r="B20" s="61" t="str">
        <f>[1]!S_INFO_NAME(A20)</f>
        <v>深成指A</v>
      </c>
      <c r="C20" s="115">
        <v>50000</v>
      </c>
      <c r="D20" s="142">
        <f>RTD("wdf.rtq",,A20,"Rt_Price")</f>
        <v>0.84899999999999998</v>
      </c>
      <c r="E20" s="63" t="str">
        <f>[1]!f_info_smfbcode(A20)</f>
        <v>150023.SZ</v>
      </c>
      <c r="F20" s="64" t="str">
        <f>[1]!S_INFO_NAME(E20)</f>
        <v>深成指B</v>
      </c>
      <c r="G20" s="122">
        <v>1600000</v>
      </c>
      <c r="H20" s="65">
        <f>RTD("wdf.rtq",,E20,"Rt_Price")</f>
        <v>0.43099999999999999</v>
      </c>
      <c r="I20" s="66" t="str">
        <f>[1]!f_info_smfcode(A20)</f>
        <v>163109.OF</v>
      </c>
      <c r="J20" s="66">
        <v>0</v>
      </c>
      <c r="K20" s="67">
        <f ca="1">O20*(1+M20*N20)</f>
        <v>0.64282719599999993</v>
      </c>
      <c r="L20" s="66" t="str">
        <f>[1]!f_info_trackindexcode(I20)</f>
        <v>399001.SZ</v>
      </c>
      <c r="M20" s="68">
        <f>RTD("wdf.rtq",,L20,"PctChg")/100</f>
        <v>6.9999999999999988E-4</v>
      </c>
      <c r="N20" s="69">
        <v>0.95</v>
      </c>
      <c r="O20" s="114">
        <f ca="1">VLOOKUP(I20,净值更新!A:B,2)</f>
        <v>0.64239999999999997</v>
      </c>
      <c r="P20" s="71">
        <f ca="1">(D20+H20)/K20/2-1</f>
        <v>-4.3980653239193979E-3</v>
      </c>
      <c r="Q20" s="73">
        <v>150245</v>
      </c>
    </row>
    <row r="21" spans="1:17" s="21" customFormat="1">
      <c r="A21" s="108" t="s">
        <v>678</v>
      </c>
      <c r="B21" s="61" t="str">
        <f>[1]!S_INFO_NAME(A21)</f>
        <v>互联网A</v>
      </c>
      <c r="C21" s="115">
        <v>50000</v>
      </c>
      <c r="D21" s="142">
        <f>RTD("wdf.rtq",,A21,"Rt_Price")</f>
        <v>1.038</v>
      </c>
      <c r="E21" s="63" t="str">
        <f>[1]!f_info_smfbcode(A21)</f>
        <v>150195.SZ</v>
      </c>
      <c r="F21" s="64" t="str">
        <f>[1]!S_INFO_NAME(E21)</f>
        <v>互联网B</v>
      </c>
      <c r="G21" s="122">
        <v>0</v>
      </c>
      <c r="H21" s="65">
        <f>RTD("wdf.rtq",,E21,"Rt_Price")</f>
        <v>0.502</v>
      </c>
      <c r="I21" s="66" t="str">
        <f>[1]!f_info_smfcode(A21)</f>
        <v>161025.OF</v>
      </c>
      <c r="J21" s="66">
        <v>0</v>
      </c>
      <c r="K21" s="67">
        <f ca="1">O21*(1+M21*N21)</f>
        <v>0.77378330999999989</v>
      </c>
      <c r="L21" s="66" t="str">
        <f>[1]!f_info_trackindexcode(I21)</f>
        <v>399970.SZ</v>
      </c>
      <c r="M21" s="68">
        <f>RTD("wdf.rtq",,L21,"PctChg")/100</f>
        <v>3.8E-3</v>
      </c>
      <c r="N21" s="69">
        <v>0.95</v>
      </c>
      <c r="O21" s="114">
        <f ca="1">VLOOKUP(I21,净值更新!A:B,2)</f>
        <v>0.77100000000000002</v>
      </c>
      <c r="P21" s="71">
        <f ca="1">(D21+H21)/K21/2-1</f>
        <v>-4.8893662490598899E-3</v>
      </c>
      <c r="Q21" s="73">
        <v>150245</v>
      </c>
    </row>
    <row r="22" spans="1:17" s="21" customFormat="1">
      <c r="A22" s="108" t="s">
        <v>750</v>
      </c>
      <c r="B22" s="61" t="str">
        <f>[1]!S_INFO_NAME(A22)</f>
        <v>带路A</v>
      </c>
      <c r="C22" s="115">
        <v>100000</v>
      </c>
      <c r="D22" s="142">
        <f>RTD("wdf.rtq",,A22,"Rt_Price")</f>
        <v>1.0580000000000001</v>
      </c>
      <c r="E22" s="63" t="str">
        <f>[1]!f_info_smfbcode(A22)</f>
        <v>150274.SZ</v>
      </c>
      <c r="F22" s="64" t="str">
        <f>[1]!S_INFO_NAME(E22)</f>
        <v>带路B</v>
      </c>
      <c r="G22" s="122">
        <v>0</v>
      </c>
      <c r="H22" s="65">
        <f>RTD("wdf.rtq",,E22,"Rt_Price")</f>
        <v>0.47300000000000003</v>
      </c>
      <c r="I22" s="66" t="str">
        <f>[1]!f_info_smfcode(A22)</f>
        <v>160638.OF</v>
      </c>
      <c r="J22" s="66">
        <v>0</v>
      </c>
      <c r="K22" s="67">
        <f ca="1">O22*(1+M22*N22)</f>
        <v>0.76982400000000006</v>
      </c>
      <c r="L22" s="66" t="str">
        <f>[1]!f_info_trackindexcode(I22)</f>
        <v>399991.SZ</v>
      </c>
      <c r="M22" s="68">
        <f>RTD("wdf.rtq",,L22,"PctChg")/100</f>
        <v>2.5000000000000001E-3</v>
      </c>
      <c r="N22" s="69">
        <v>0.95</v>
      </c>
      <c r="O22" s="114">
        <f ca="1">VLOOKUP(I22,净值更新!A:B,2)</f>
        <v>0.76800000000000002</v>
      </c>
      <c r="P22" s="71">
        <f ca="1">(D22+H22)/K22/2-1</f>
        <v>-5.6168682711892348E-3</v>
      </c>
      <c r="Q22" s="73">
        <v>150245</v>
      </c>
    </row>
    <row r="23" spans="1:17" s="21" customFormat="1">
      <c r="A23" s="108" t="s">
        <v>672</v>
      </c>
      <c r="B23" s="61" t="str">
        <f>[1]!S_INFO_NAME(A23)</f>
        <v>军工A级</v>
      </c>
      <c r="C23" s="115">
        <v>100000</v>
      </c>
      <c r="D23" s="142">
        <f>RTD("wdf.rtq",,A23,"Rt_Price")</f>
        <v>1.0170000000000001</v>
      </c>
      <c r="E23" s="63" t="str">
        <f>[1]!f_info_smfbcode(A23)</f>
        <v>150187.SZ</v>
      </c>
      <c r="F23" s="64" t="str">
        <f>[1]!S_INFO_NAME(E23)</f>
        <v>军工B级</v>
      </c>
      <c r="G23" s="122">
        <v>0</v>
      </c>
      <c r="H23" s="65">
        <f>RTD("wdf.rtq",,E23,"Rt_Price")</f>
        <v>0.95800000000000007</v>
      </c>
      <c r="I23" s="66" t="str">
        <f>[1]!f_info_smfcode(A23)</f>
        <v>163115.OF</v>
      </c>
      <c r="J23" s="66">
        <v>0</v>
      </c>
      <c r="K23" s="67">
        <f ca="1">O23*(1+M23*N23)</f>
        <v>0.98840986800000008</v>
      </c>
      <c r="L23" s="66" t="str">
        <f>[1]!f_info_trackindexcode(I23)</f>
        <v>399967.SZ</v>
      </c>
      <c r="M23" s="68">
        <f>RTD("wdf.rtq",,L23,"PctChg")/100</f>
        <v>8.6E-3</v>
      </c>
      <c r="N23" s="69">
        <v>0.95</v>
      </c>
      <c r="O23" s="114">
        <f ca="1">VLOOKUP(I23,净值更新!A:B,2)</f>
        <v>0.98040000000000005</v>
      </c>
      <c r="P23" s="71">
        <f ca="1">(D23+H23)/K23/2-1</f>
        <v>-9.2053714704520839E-4</v>
      </c>
      <c r="Q23" s="73">
        <v>150245</v>
      </c>
    </row>
    <row r="24" spans="1:17" s="21" customFormat="1">
      <c r="A24" s="108" t="s">
        <v>198</v>
      </c>
      <c r="B24" s="61" t="str">
        <f>[1]!S_INFO_NAME(A24)</f>
        <v>新能车A</v>
      </c>
      <c r="C24" s="115">
        <v>100000</v>
      </c>
      <c r="D24" s="142">
        <f>RTD("wdf.rtq",,A24,"Rt_Price")</f>
        <v>1.0660000000000001</v>
      </c>
      <c r="E24" s="63" t="str">
        <f>[1]!f_info_smfbcode(A24)</f>
        <v>150212.SZ</v>
      </c>
      <c r="F24" s="64" t="str">
        <f>[1]!S_INFO_NAME(E24)</f>
        <v>新能车B</v>
      </c>
      <c r="G24" s="122">
        <v>0</v>
      </c>
      <c r="H24" s="65">
        <f>RTD("wdf.rtq",,E24,"Rt_Price")</f>
        <v>0.83000000000000007</v>
      </c>
      <c r="I24" s="66" t="str">
        <f>[1]!f_info_smfcode(A24)</f>
        <v>161028.OF</v>
      </c>
      <c r="J24" s="66">
        <v>0</v>
      </c>
      <c r="K24" s="67">
        <f ca="1">O24*(1+M24*N24)</f>
        <v>0.95044247999999987</v>
      </c>
      <c r="L24" s="66" t="str">
        <f>[1]!f_info_trackindexcode(I24)</f>
        <v>399976.SZ</v>
      </c>
      <c r="M24" s="68">
        <f>RTD("wdf.rtq",,L24,"PctChg")/100</f>
        <v>1.6000000000000001E-3</v>
      </c>
      <c r="N24" s="69">
        <v>0.95</v>
      </c>
      <c r="O24" s="114">
        <f ca="1">VLOOKUP(I24,净值更新!A:B,2)</f>
        <v>0.94899999999999995</v>
      </c>
      <c r="P24" s="71">
        <f ca="1">(D24+H24)/K24/2-1</f>
        <v>-2.5698346311286979E-3</v>
      </c>
      <c r="Q24" s="73">
        <v>150245</v>
      </c>
    </row>
    <row r="25" spans="1:17" s="21" customFormat="1">
      <c r="A25" s="108" t="s">
        <v>2469</v>
      </c>
      <c r="B25" s="61" t="str">
        <f>[1]!S_INFO_NAME(A25)</f>
        <v>高铁A</v>
      </c>
      <c r="C25" s="115">
        <v>100000</v>
      </c>
      <c r="D25" s="142">
        <f>RTD("wdf.rtq",,A25,"Rt_Price")</f>
        <v>1.06</v>
      </c>
      <c r="E25" s="63" t="str">
        <f>[1]!f_info_smfbcode(A25)</f>
        <v>150278.SZ</v>
      </c>
      <c r="F25" s="64" t="str">
        <f>[1]!S_INFO_NAME(E25)</f>
        <v>高铁B</v>
      </c>
      <c r="G25" s="122">
        <v>0</v>
      </c>
      <c r="H25" s="65">
        <f>RTD("wdf.rtq",,E25,"Rt_Price")</f>
        <v>0.47700000000000004</v>
      </c>
      <c r="I25" s="66" t="str">
        <f>[1]!f_info_smfcode(A25)</f>
        <v>160639.OF</v>
      </c>
      <c r="J25" s="66">
        <v>0</v>
      </c>
      <c r="K25" s="67">
        <f ca="1">O25*(1+M25*N25)</f>
        <v>0.76694601000000007</v>
      </c>
      <c r="L25" s="66" t="str">
        <f>[1]!f_info_trackindexcode(I25)</f>
        <v>399807.SZ</v>
      </c>
      <c r="M25" s="68">
        <f>RTD("wdf.rtq",,L25,"PctChg")/100</f>
        <v>1.2999999999999999E-3</v>
      </c>
      <c r="N25" s="69">
        <v>0.95</v>
      </c>
      <c r="O25" s="114">
        <f ca="1">VLOOKUP(I25,净值更新!A:B,2)</f>
        <v>0.76600000000000001</v>
      </c>
      <c r="P25" s="71">
        <f ca="1">(D25+H25)/K25/2-1</f>
        <v>2.0262052083692694E-3</v>
      </c>
      <c r="Q25" s="73">
        <v>150245</v>
      </c>
    </row>
    <row r="26" spans="1:17" s="21" customFormat="1">
      <c r="A26" s="108" t="s">
        <v>2518</v>
      </c>
      <c r="B26" s="61" t="str">
        <f>[1]!S_INFO_NAME(A26)</f>
        <v>国防A</v>
      </c>
      <c r="C26" s="115">
        <v>50000</v>
      </c>
      <c r="D26" s="142">
        <f>RTD("wdf.rtq",,A26,"Rt_Price")</f>
        <v>1.036</v>
      </c>
      <c r="E26" s="63" t="str">
        <f>[1]!f_info_smfbcode(A26)</f>
        <v>150206.SZ</v>
      </c>
      <c r="F26" s="64" t="str">
        <f>[1]!S_INFO_NAME(E26)</f>
        <v>国防B</v>
      </c>
      <c r="G26" s="115">
        <v>0</v>
      </c>
      <c r="H26" s="65">
        <f>RTD("wdf.rtq",,E26,"Rt_Price")</f>
        <v>0.58499999999999996</v>
      </c>
      <c r="I26" s="66" t="str">
        <f>[1]!f_info_smfcode(A26)</f>
        <v>160630.OF</v>
      </c>
      <c r="J26" s="66">
        <v>0</v>
      </c>
      <c r="K26" s="67">
        <f ca="1">O26*(1+M26*N26)</f>
        <v>0.80860950000000009</v>
      </c>
      <c r="L26" s="66" t="str">
        <f>[1]!f_info_trackindexcode(I26)</f>
        <v>399973.SZ</v>
      </c>
      <c r="M26" s="68">
        <f>RTD("wdf.rtq",,L26,"PctChg")/100</f>
        <v>0.01</v>
      </c>
      <c r="N26" s="69">
        <v>0.95</v>
      </c>
      <c r="O26" s="114">
        <f ca="1">VLOOKUP(I26,净值更新!A:B,2)</f>
        <v>0.80100000000000005</v>
      </c>
      <c r="P26" s="71">
        <f ca="1">(D26+H26)/K26/2-1</f>
        <v>2.3379641223606473E-3</v>
      </c>
      <c r="Q26" s="73">
        <v>150245</v>
      </c>
    </row>
    <row r="27" spans="1:17" s="21" customFormat="1">
      <c r="A27" s="157" t="s">
        <v>204</v>
      </c>
      <c r="B27" s="135" t="str">
        <f>[1]!S_INFO_NAME(A27)</f>
        <v>白酒A</v>
      </c>
      <c r="C27" s="115">
        <v>3000000</v>
      </c>
      <c r="D27" s="142">
        <f>RTD("wdf.rtq",,A27,"Rt_Price")</f>
        <v>1.0369999999999999</v>
      </c>
      <c r="E27" s="141" t="str">
        <f>[1]!f_info_smfbcode(A27)</f>
        <v>150270.SZ</v>
      </c>
      <c r="F27" s="135" t="str">
        <f>[1]!S_INFO_NAME(E27)</f>
        <v>白酒B</v>
      </c>
      <c r="G27" s="115">
        <v>0</v>
      </c>
      <c r="H27" s="142">
        <f>RTD("wdf.rtq",,E27,"Rt_Price")</f>
        <v>0.98299999999999998</v>
      </c>
      <c r="I27" s="115" t="str">
        <f>[1]!f_info_smfcode(A27)</f>
        <v>161725.OF</v>
      </c>
      <c r="J27" s="115">
        <v>0</v>
      </c>
      <c r="K27" s="158">
        <f ca="1">O27*(1+M27*N27)</f>
        <v>1.0044769</v>
      </c>
      <c r="L27" s="115" t="str">
        <f>[1]!f_info_trackindexcode(I27)</f>
        <v>399997.SZ</v>
      </c>
      <c r="M27" s="159">
        <f>RTD("wdf.rtq",,L27,"PctChg")/100</f>
        <v>5.0000000000000001E-4</v>
      </c>
      <c r="N27" s="160">
        <v>0.95</v>
      </c>
      <c r="O27" s="161">
        <f ca="1">VLOOKUP(I27,净值更新!A:B,2)</f>
        <v>1.004</v>
      </c>
      <c r="P27" s="118">
        <f ca="1">(D27+H27)/K27/2-1</f>
        <v>5.4984838377070133E-3</v>
      </c>
      <c r="Q27" s="73">
        <v>150245</v>
      </c>
    </row>
    <row r="28" spans="1:17">
      <c r="A28" s="17"/>
      <c r="B28" s="19"/>
      <c r="C28" s="56"/>
      <c r="D28" s="56"/>
      <c r="E28" s="17"/>
      <c r="F28" s="19"/>
      <c r="G28" s="57"/>
      <c r="H28" s="57"/>
      <c r="I28" s="57"/>
      <c r="J28" s="57"/>
      <c r="K28" s="57"/>
      <c r="L28" s="57"/>
      <c r="M28" s="57"/>
      <c r="N28" s="57"/>
      <c r="Q28" s="4"/>
    </row>
    <row r="29" spans="1:17">
      <c r="A29" s="17"/>
      <c r="B29" s="19"/>
      <c r="C29" s="56"/>
      <c r="D29" s="56"/>
      <c r="E29" s="17"/>
      <c r="F29" s="19"/>
      <c r="G29" s="57"/>
      <c r="H29" s="57"/>
      <c r="I29" s="57"/>
      <c r="J29" s="57"/>
      <c r="K29" s="57"/>
      <c r="L29" s="57"/>
      <c r="M29" s="57"/>
      <c r="N29" s="57"/>
      <c r="Q29" s="4"/>
    </row>
    <row r="30" spans="1:17">
      <c r="A30" s="17"/>
      <c r="B30" s="19"/>
      <c r="C30" s="56"/>
      <c r="D30" s="56"/>
      <c r="E30" s="17"/>
      <c r="F30" s="19"/>
      <c r="G30" s="57"/>
      <c r="H30" s="57"/>
      <c r="I30" s="57"/>
      <c r="J30" s="57"/>
      <c r="K30" s="57"/>
      <c r="L30" s="57"/>
      <c r="M30" s="57"/>
      <c r="N30" s="57"/>
      <c r="Q30" s="4"/>
    </row>
    <row r="31" spans="1:17">
      <c r="A31" s="17"/>
      <c r="B31" s="19"/>
      <c r="C31" s="56"/>
      <c r="D31" s="56"/>
      <c r="E31" s="17"/>
      <c r="F31" s="19"/>
      <c r="G31" s="57"/>
      <c r="H31" s="57"/>
      <c r="I31" s="57"/>
      <c r="J31" s="57"/>
      <c r="K31" s="57"/>
      <c r="L31" s="57"/>
      <c r="M31" s="57"/>
      <c r="N31" s="57"/>
      <c r="Q31" s="4"/>
    </row>
    <row r="32" spans="1:17">
      <c r="A32" s="17"/>
      <c r="B32" s="19"/>
      <c r="C32" s="56"/>
      <c r="D32" s="56"/>
      <c r="E32" s="17"/>
      <c r="F32" s="19"/>
      <c r="G32" s="57"/>
      <c r="H32" s="57"/>
      <c r="I32" s="57"/>
      <c r="J32" s="57"/>
      <c r="K32" s="57"/>
      <c r="L32" s="57"/>
      <c r="M32" s="57"/>
      <c r="N32" s="57"/>
      <c r="Q32" s="4"/>
    </row>
    <row r="33" spans="1:17">
      <c r="A33" s="17"/>
      <c r="B33" s="19"/>
      <c r="C33" s="56"/>
      <c r="D33" s="56"/>
      <c r="E33" s="17"/>
      <c r="F33" s="19"/>
      <c r="G33" s="57"/>
      <c r="H33" s="57"/>
      <c r="I33" s="57"/>
      <c r="J33" s="57"/>
      <c r="K33" s="57"/>
      <c r="L33" s="57"/>
      <c r="M33" s="57"/>
      <c r="N33" s="57"/>
      <c r="Q33" s="4"/>
    </row>
    <row r="34" spans="1:17">
      <c r="A34" s="17"/>
      <c r="B34" s="19"/>
      <c r="C34" s="56"/>
      <c r="D34" s="56"/>
      <c r="E34" s="17"/>
      <c r="F34" s="19"/>
      <c r="G34" s="57"/>
      <c r="H34" s="57"/>
      <c r="I34" s="57"/>
      <c r="J34" s="57"/>
      <c r="K34" s="57"/>
      <c r="L34" s="57"/>
      <c r="M34" s="57"/>
      <c r="N34" s="57"/>
      <c r="Q34" s="4"/>
    </row>
    <row r="35" spans="1:17">
      <c r="A35" s="17"/>
      <c r="B35" s="19"/>
      <c r="C35" s="56"/>
      <c r="D35" s="56"/>
      <c r="E35" s="17"/>
      <c r="F35" s="19"/>
      <c r="G35" s="57"/>
      <c r="H35" s="57"/>
      <c r="I35" s="57"/>
      <c r="J35" s="57"/>
      <c r="K35" s="57"/>
      <c r="L35" s="57"/>
      <c r="M35" s="57"/>
      <c r="N35" s="57"/>
      <c r="Q35" s="4"/>
    </row>
    <row r="36" spans="1:17">
      <c r="A36" s="17"/>
      <c r="B36" s="19"/>
      <c r="C36" s="56"/>
      <c r="D36" s="56"/>
      <c r="E36" s="17"/>
      <c r="F36" s="19"/>
      <c r="G36" s="57"/>
      <c r="H36" s="57"/>
      <c r="I36" s="57"/>
      <c r="J36" s="57"/>
      <c r="K36" s="57"/>
      <c r="L36" s="57"/>
      <c r="M36" s="57"/>
      <c r="N36" s="57"/>
      <c r="Q36" s="4"/>
    </row>
    <row r="37" spans="1:17">
      <c r="A37" s="17"/>
      <c r="B37" s="19"/>
      <c r="C37" s="56"/>
      <c r="D37" s="56"/>
      <c r="E37" s="17"/>
      <c r="F37" s="19"/>
      <c r="G37" s="57"/>
      <c r="H37" s="57"/>
      <c r="I37" s="57"/>
      <c r="J37" s="57"/>
      <c r="K37" s="57"/>
      <c r="L37" s="57"/>
      <c r="M37" s="57"/>
      <c r="N37" s="57"/>
      <c r="Q37" s="4"/>
    </row>
    <row r="38" spans="1:17">
      <c r="A38" s="17"/>
      <c r="B38" s="19"/>
      <c r="C38" s="56"/>
      <c r="D38" s="56"/>
      <c r="E38" s="17"/>
      <c r="F38" s="19"/>
      <c r="G38" s="57"/>
      <c r="H38" s="57"/>
      <c r="I38" s="57"/>
      <c r="J38" s="57"/>
      <c r="K38" s="57"/>
      <c r="L38" s="57"/>
      <c r="M38" s="57"/>
      <c r="N38" s="57"/>
      <c r="Q38" s="4"/>
    </row>
    <row r="39" spans="1:17">
      <c r="A39" s="17"/>
      <c r="B39" s="19"/>
      <c r="C39" s="56"/>
      <c r="D39" s="56"/>
      <c r="E39" s="17"/>
      <c r="F39" s="19"/>
      <c r="G39" s="57"/>
      <c r="H39" s="57"/>
      <c r="I39" s="57"/>
      <c r="J39" s="57"/>
      <c r="K39" s="57"/>
      <c r="L39" s="57"/>
      <c r="M39" s="57"/>
      <c r="N39" s="57"/>
      <c r="Q39" s="4"/>
    </row>
    <row r="40" spans="1:17">
      <c r="A40" s="17"/>
      <c r="B40" s="19"/>
      <c r="C40" s="56"/>
      <c r="D40" s="56"/>
      <c r="E40" s="17"/>
      <c r="F40" s="19"/>
      <c r="G40" s="57"/>
      <c r="H40" s="57"/>
      <c r="I40" s="57"/>
      <c r="J40" s="57"/>
      <c r="K40" s="57"/>
      <c r="L40" s="57"/>
      <c r="M40" s="57"/>
      <c r="N40" s="57"/>
      <c r="Q40" s="4"/>
    </row>
    <row r="41" spans="1:17">
      <c r="A41" s="17"/>
      <c r="B41" s="19"/>
      <c r="C41" s="56"/>
      <c r="D41" s="56"/>
      <c r="E41" s="17"/>
      <c r="F41" s="19"/>
      <c r="G41" s="57"/>
      <c r="H41" s="57"/>
      <c r="I41" s="57"/>
      <c r="J41" s="57"/>
      <c r="K41" s="57"/>
      <c r="L41" s="57"/>
      <c r="M41" s="57"/>
      <c r="N41" s="57"/>
      <c r="Q41" s="4"/>
    </row>
    <row r="42" spans="1:17">
      <c r="A42" s="17"/>
      <c r="B42" s="19"/>
      <c r="C42" s="56"/>
      <c r="D42" s="56"/>
      <c r="E42" s="17"/>
      <c r="F42" s="19"/>
      <c r="G42" s="57"/>
      <c r="H42" s="57"/>
      <c r="I42" s="57"/>
      <c r="J42" s="57"/>
      <c r="K42" s="57"/>
      <c r="L42" s="57"/>
      <c r="M42" s="57"/>
      <c r="N42" s="57"/>
      <c r="Q42" s="4"/>
    </row>
    <row r="43" spans="1:17">
      <c r="A43" s="17"/>
      <c r="B43" s="19"/>
      <c r="C43" s="56"/>
      <c r="D43" s="56"/>
      <c r="E43" s="17"/>
      <c r="F43" s="19"/>
      <c r="G43" s="57"/>
      <c r="H43" s="57"/>
      <c r="I43" s="57"/>
      <c r="J43" s="57"/>
      <c r="K43" s="57"/>
      <c r="L43" s="57"/>
      <c r="M43" s="57"/>
      <c r="N43" s="57"/>
      <c r="Q43" s="4"/>
    </row>
    <row r="44" spans="1:17">
      <c r="A44" s="17"/>
      <c r="B44" s="19"/>
      <c r="C44" s="56"/>
      <c r="D44" s="56"/>
      <c r="E44" s="17"/>
      <c r="F44" s="19"/>
      <c r="G44" s="57"/>
      <c r="H44" s="57"/>
      <c r="I44" s="57"/>
      <c r="J44" s="57"/>
      <c r="K44" s="57"/>
      <c r="L44" s="57"/>
      <c r="M44" s="57"/>
      <c r="N44" s="57"/>
      <c r="Q44" s="4"/>
    </row>
    <row r="45" spans="1:17">
      <c r="A45" s="17"/>
      <c r="B45" s="19"/>
      <c r="C45" s="56"/>
      <c r="D45" s="56"/>
      <c r="E45" s="17"/>
      <c r="F45" s="19"/>
      <c r="G45" s="57"/>
      <c r="H45" s="57"/>
      <c r="I45" s="57"/>
      <c r="J45" s="57"/>
      <c r="K45" s="57"/>
      <c r="L45" s="57"/>
      <c r="M45" s="57"/>
      <c r="N45" s="57"/>
      <c r="Q45" s="4"/>
    </row>
    <row r="46" spans="1:17">
      <c r="A46" s="17"/>
      <c r="B46" s="19"/>
      <c r="C46" s="56"/>
      <c r="D46" s="56"/>
      <c r="E46" s="17"/>
      <c r="F46" s="19"/>
      <c r="G46" s="57"/>
      <c r="H46" s="57"/>
      <c r="I46" s="57"/>
      <c r="J46" s="57"/>
      <c r="K46" s="57"/>
      <c r="L46" s="57"/>
      <c r="M46" s="57"/>
      <c r="N46" s="57"/>
      <c r="Q46" s="4"/>
    </row>
    <row r="47" spans="1:17">
      <c r="A47" s="17"/>
      <c r="B47" s="19"/>
      <c r="C47" s="56"/>
      <c r="D47" s="56"/>
      <c r="E47" s="17"/>
      <c r="F47" s="19"/>
      <c r="G47" s="57"/>
      <c r="H47" s="57"/>
      <c r="I47" s="57"/>
      <c r="J47" s="57"/>
      <c r="K47" s="57"/>
      <c r="L47" s="57"/>
      <c r="M47" s="57"/>
      <c r="N47" s="57"/>
      <c r="Q47" s="4"/>
    </row>
    <row r="48" spans="1:17">
      <c r="A48" s="17"/>
      <c r="B48" s="19"/>
      <c r="C48" s="56"/>
      <c r="D48" s="56"/>
      <c r="E48" s="17"/>
      <c r="F48" s="19"/>
      <c r="G48" s="57"/>
      <c r="H48" s="57"/>
      <c r="I48" s="57"/>
      <c r="J48" s="57"/>
      <c r="K48" s="57"/>
      <c r="L48" s="57"/>
      <c r="M48" s="57"/>
      <c r="N48" s="57"/>
      <c r="Q48" s="4"/>
    </row>
    <row r="49" spans="1:17">
      <c r="A49" s="17"/>
      <c r="B49" s="19"/>
      <c r="C49" s="56"/>
      <c r="D49" s="56"/>
      <c r="E49" s="17"/>
      <c r="F49" s="19"/>
      <c r="G49" s="57"/>
      <c r="H49" s="57"/>
      <c r="I49" s="57"/>
      <c r="J49" s="57"/>
      <c r="K49" s="57"/>
      <c r="L49" s="57"/>
      <c r="M49" s="57"/>
      <c r="N49" s="57"/>
      <c r="Q49" s="4"/>
    </row>
    <row r="50" spans="1:17">
      <c r="A50" s="17"/>
      <c r="B50" s="19"/>
      <c r="C50" s="56"/>
      <c r="D50" s="56"/>
      <c r="E50" s="17"/>
      <c r="F50" s="19"/>
      <c r="G50" s="57"/>
      <c r="H50" s="57"/>
      <c r="I50" s="57"/>
      <c r="J50" s="57"/>
      <c r="K50" s="57"/>
      <c r="L50" s="57"/>
      <c r="M50" s="57"/>
      <c r="N50" s="57"/>
      <c r="Q50" s="4"/>
    </row>
    <row r="51" spans="1:17">
      <c r="A51" s="17"/>
      <c r="B51" s="19"/>
      <c r="C51" s="56"/>
      <c r="D51" s="56"/>
      <c r="E51" s="17"/>
      <c r="F51" s="19"/>
      <c r="G51" s="57"/>
      <c r="H51" s="57"/>
      <c r="I51" s="57"/>
      <c r="J51" s="57"/>
      <c r="K51" s="57"/>
      <c r="L51" s="57"/>
      <c r="M51" s="57"/>
      <c r="N51" s="57"/>
      <c r="Q51" s="4"/>
    </row>
    <row r="52" spans="1:17">
      <c r="A52" s="17"/>
      <c r="B52" s="19"/>
      <c r="C52" s="56"/>
      <c r="D52" s="56"/>
      <c r="E52" s="17"/>
      <c r="F52" s="19"/>
      <c r="G52" s="57"/>
      <c r="H52" s="57"/>
      <c r="I52" s="57"/>
      <c r="J52" s="57"/>
      <c r="K52" s="57"/>
      <c r="L52" s="57"/>
      <c r="M52" s="57"/>
      <c r="N52" s="57"/>
      <c r="Q52" s="4"/>
    </row>
    <row r="53" spans="1:17">
      <c r="A53" s="17"/>
      <c r="B53" s="19"/>
      <c r="C53" s="56"/>
      <c r="D53" s="56"/>
      <c r="E53" s="17"/>
      <c r="F53" s="19"/>
      <c r="G53" s="57"/>
      <c r="H53" s="57"/>
      <c r="I53" s="57"/>
      <c r="J53" s="57"/>
      <c r="K53" s="57"/>
      <c r="L53" s="57"/>
      <c r="M53" s="57"/>
      <c r="N53" s="57"/>
      <c r="Q53" s="4"/>
    </row>
    <row r="54" spans="1:17">
      <c r="A54" s="17"/>
      <c r="B54" s="19"/>
      <c r="C54" s="56"/>
      <c r="D54" s="56"/>
      <c r="E54" s="17"/>
      <c r="F54" s="19"/>
      <c r="G54" s="57"/>
      <c r="H54" s="57"/>
      <c r="I54" s="57"/>
      <c r="J54" s="57"/>
      <c r="K54" s="57"/>
      <c r="L54" s="57"/>
      <c r="M54" s="57"/>
      <c r="N54" s="57"/>
      <c r="Q54" s="4"/>
    </row>
    <row r="55" spans="1:17">
      <c r="A55" s="17"/>
      <c r="B55" s="19"/>
      <c r="C55" s="56"/>
      <c r="D55" s="56"/>
      <c r="E55" s="17"/>
      <c r="F55" s="19"/>
      <c r="G55" s="57"/>
      <c r="H55" s="57"/>
      <c r="I55" s="57"/>
      <c r="J55" s="57"/>
      <c r="K55" s="57"/>
      <c r="L55" s="57"/>
      <c r="M55" s="57"/>
      <c r="N55" s="57"/>
      <c r="Q55" s="4"/>
    </row>
    <row r="56" spans="1:17">
      <c r="A56" s="17"/>
      <c r="B56" s="19"/>
      <c r="C56" s="56"/>
      <c r="D56" s="56"/>
      <c r="E56" s="17"/>
      <c r="F56" s="19"/>
      <c r="G56" s="57"/>
      <c r="H56" s="57"/>
      <c r="I56" s="57"/>
      <c r="J56" s="57"/>
      <c r="K56" s="57"/>
      <c r="L56" s="57"/>
      <c r="M56" s="57"/>
      <c r="N56" s="57"/>
      <c r="Q56" s="4"/>
    </row>
    <row r="57" spans="1:17">
      <c r="A57" s="17"/>
      <c r="B57" s="19"/>
      <c r="C57" s="56"/>
      <c r="D57" s="56"/>
      <c r="E57" s="17"/>
      <c r="F57" s="19"/>
      <c r="G57" s="57"/>
      <c r="H57" s="57"/>
      <c r="I57" s="57"/>
      <c r="J57" s="57"/>
      <c r="K57" s="57"/>
      <c r="L57" s="57"/>
      <c r="M57" s="57"/>
      <c r="N57" s="57"/>
      <c r="Q57" s="4"/>
    </row>
    <row r="58" spans="1:17">
      <c r="A58" s="17"/>
      <c r="B58" s="19"/>
      <c r="C58" s="56"/>
      <c r="D58" s="56"/>
      <c r="E58" s="17"/>
      <c r="F58" s="19"/>
      <c r="G58" s="57"/>
      <c r="H58" s="57"/>
      <c r="I58" s="57"/>
      <c r="J58" s="57"/>
      <c r="K58" s="57"/>
      <c r="L58" s="57"/>
      <c r="M58" s="57"/>
      <c r="N58" s="57"/>
      <c r="Q58" s="4"/>
    </row>
    <row r="59" spans="1:17">
      <c r="A59" s="17"/>
      <c r="B59" s="19"/>
      <c r="C59" s="56"/>
      <c r="D59" s="56"/>
      <c r="E59" s="17"/>
      <c r="F59" s="19"/>
      <c r="G59" s="57"/>
      <c r="H59" s="57"/>
      <c r="I59" s="57"/>
      <c r="J59" s="57"/>
      <c r="K59" s="57"/>
      <c r="L59" s="57"/>
      <c r="M59" s="57"/>
      <c r="N59" s="57"/>
      <c r="Q59" s="4"/>
    </row>
    <row r="60" spans="1:17">
      <c r="A60" s="17"/>
      <c r="B60" s="19"/>
      <c r="C60" s="56"/>
      <c r="D60" s="56"/>
      <c r="E60" s="17"/>
      <c r="F60" s="19"/>
      <c r="G60" s="57"/>
      <c r="H60" s="57"/>
      <c r="I60" s="57"/>
      <c r="J60" s="57"/>
      <c r="K60" s="57"/>
      <c r="L60" s="57"/>
      <c r="M60" s="57"/>
      <c r="N60" s="57"/>
      <c r="Q60" s="4"/>
    </row>
    <row r="61" spans="1:17">
      <c r="A61" s="17"/>
      <c r="B61" s="19"/>
      <c r="C61" s="56"/>
      <c r="D61" s="56"/>
      <c r="E61" s="17"/>
      <c r="F61" s="19"/>
      <c r="G61" s="57"/>
      <c r="H61" s="57"/>
      <c r="I61" s="57"/>
      <c r="J61" s="57"/>
      <c r="K61" s="57"/>
      <c r="L61" s="57"/>
      <c r="M61" s="57"/>
      <c r="N61" s="57"/>
      <c r="Q61" s="4"/>
    </row>
    <row r="62" spans="1:17">
      <c r="A62" s="17"/>
      <c r="B62" s="19"/>
      <c r="C62" s="56"/>
      <c r="D62" s="56"/>
      <c r="E62" s="17"/>
      <c r="F62" s="19"/>
      <c r="G62" s="57"/>
      <c r="H62" s="57"/>
      <c r="I62" s="57"/>
      <c r="J62" s="57"/>
      <c r="K62" s="57"/>
      <c r="L62" s="57"/>
      <c r="M62" s="57"/>
      <c r="N62" s="57"/>
      <c r="Q62" s="4"/>
    </row>
    <row r="63" spans="1:17">
      <c r="A63" s="17"/>
      <c r="B63" s="19"/>
      <c r="C63" s="56"/>
      <c r="D63" s="56"/>
      <c r="E63" s="17"/>
      <c r="F63" s="19"/>
      <c r="G63" s="57"/>
      <c r="H63" s="57"/>
      <c r="I63" s="57"/>
      <c r="J63" s="57"/>
      <c r="K63" s="57"/>
      <c r="L63" s="57"/>
      <c r="M63" s="57"/>
      <c r="N63" s="57"/>
      <c r="Q63" s="4"/>
    </row>
    <row r="64" spans="1:17">
      <c r="A64" s="17"/>
      <c r="B64" s="19"/>
      <c r="C64" s="56"/>
      <c r="D64" s="56"/>
      <c r="E64" s="17"/>
      <c r="F64" s="19"/>
      <c r="G64" s="57"/>
      <c r="H64" s="57"/>
      <c r="I64" s="57"/>
      <c r="J64" s="57"/>
      <c r="K64" s="57"/>
      <c r="L64" s="57"/>
      <c r="M64" s="57"/>
      <c r="N64" s="57"/>
      <c r="Q64" s="4"/>
    </row>
    <row r="65" spans="1:17">
      <c r="A65" s="17"/>
      <c r="B65" s="19"/>
      <c r="C65" s="56"/>
      <c r="D65" s="56"/>
      <c r="E65" s="17"/>
      <c r="F65" s="19"/>
      <c r="G65" s="57"/>
      <c r="H65" s="57"/>
      <c r="I65" s="57"/>
      <c r="J65" s="57"/>
      <c r="K65" s="57"/>
      <c r="L65" s="57"/>
      <c r="M65" s="57"/>
      <c r="N65" s="57"/>
      <c r="Q65" s="4"/>
    </row>
    <row r="66" spans="1:17">
      <c r="A66" s="17"/>
      <c r="B66" s="19"/>
      <c r="C66" s="56"/>
      <c r="D66" s="56"/>
      <c r="E66" s="17"/>
      <c r="F66" s="19"/>
      <c r="G66" s="57"/>
      <c r="H66" s="57"/>
      <c r="I66" s="57"/>
      <c r="J66" s="57"/>
      <c r="K66" s="57"/>
      <c r="L66" s="57"/>
      <c r="M66" s="57"/>
      <c r="N66" s="57"/>
      <c r="Q66" s="4"/>
    </row>
    <row r="67" spans="1:17">
      <c r="A67" s="17"/>
      <c r="B67" s="19"/>
      <c r="C67" s="56"/>
      <c r="D67" s="56"/>
      <c r="E67" s="17"/>
      <c r="F67" s="19"/>
      <c r="G67" s="57"/>
      <c r="H67" s="57"/>
      <c r="I67" s="57"/>
      <c r="J67" s="57"/>
      <c r="K67" s="57"/>
      <c r="L67" s="57"/>
      <c r="M67" s="57"/>
      <c r="N67" s="57"/>
      <c r="Q67" s="4"/>
    </row>
    <row r="68" spans="1:17">
      <c r="A68" s="17"/>
      <c r="B68" s="19"/>
      <c r="C68" s="56"/>
      <c r="D68" s="56"/>
      <c r="E68" s="17"/>
      <c r="F68" s="19"/>
      <c r="G68" s="57"/>
      <c r="H68" s="57"/>
      <c r="I68" s="57"/>
      <c r="J68" s="57"/>
      <c r="K68" s="57"/>
      <c r="L68" s="57"/>
      <c r="M68" s="57"/>
      <c r="N68" s="57"/>
      <c r="Q68" s="4"/>
    </row>
    <row r="69" spans="1:17">
      <c r="A69" s="17"/>
      <c r="B69" s="19"/>
      <c r="C69" s="56"/>
      <c r="D69" s="56"/>
      <c r="E69" s="17"/>
      <c r="F69" s="19"/>
      <c r="G69" s="57"/>
      <c r="H69" s="57"/>
      <c r="I69" s="57"/>
      <c r="J69" s="57"/>
      <c r="K69" s="57"/>
      <c r="L69" s="57"/>
      <c r="M69" s="57"/>
      <c r="N69" s="57"/>
      <c r="Q69" s="4"/>
    </row>
    <row r="70" spans="1:17">
      <c r="A70" s="17"/>
      <c r="B70" s="19"/>
      <c r="C70" s="56"/>
      <c r="D70" s="56"/>
      <c r="E70" s="17"/>
      <c r="F70" s="19"/>
      <c r="G70" s="57"/>
      <c r="H70" s="57"/>
      <c r="I70" s="57"/>
      <c r="J70" s="57"/>
      <c r="K70" s="57"/>
      <c r="L70" s="57"/>
      <c r="M70" s="57"/>
      <c r="N70" s="57"/>
      <c r="Q70" s="4"/>
    </row>
    <row r="71" spans="1:17">
      <c r="A71" s="17"/>
      <c r="B71" s="19"/>
      <c r="C71" s="56"/>
      <c r="D71" s="56"/>
      <c r="E71" s="17"/>
      <c r="F71" s="19"/>
      <c r="G71" s="57"/>
      <c r="H71" s="57"/>
      <c r="I71" s="57"/>
      <c r="J71" s="57"/>
      <c r="K71" s="57"/>
      <c r="L71" s="57"/>
      <c r="M71" s="57"/>
      <c r="N71" s="57"/>
      <c r="Q71" s="4"/>
    </row>
    <row r="72" spans="1:17">
      <c r="A72" s="17"/>
      <c r="B72" s="19"/>
      <c r="C72" s="56"/>
      <c r="D72" s="56"/>
      <c r="E72" s="17"/>
      <c r="F72" s="19"/>
      <c r="G72" s="57"/>
      <c r="H72" s="57"/>
      <c r="I72" s="57"/>
      <c r="J72" s="57"/>
      <c r="K72" s="57"/>
      <c r="L72" s="57"/>
      <c r="M72" s="57"/>
      <c r="N72" s="57"/>
      <c r="Q72" s="4"/>
    </row>
    <row r="73" spans="1:17">
      <c r="A73" s="17"/>
      <c r="B73" s="19"/>
      <c r="C73" s="56"/>
      <c r="D73" s="56"/>
      <c r="E73" s="17"/>
      <c r="F73" s="19"/>
      <c r="G73" s="57"/>
      <c r="H73" s="57"/>
      <c r="I73" s="57"/>
      <c r="J73" s="57"/>
      <c r="K73" s="57"/>
      <c r="L73" s="57"/>
      <c r="M73" s="57"/>
      <c r="N73" s="57"/>
      <c r="Q73" s="4"/>
    </row>
    <row r="74" spans="1:17">
      <c r="A74" s="17"/>
      <c r="B74" s="19"/>
      <c r="C74" s="56"/>
      <c r="D74" s="56"/>
      <c r="E74" s="17"/>
      <c r="F74" s="19"/>
      <c r="G74" s="57"/>
      <c r="H74" s="57"/>
      <c r="I74" s="57"/>
      <c r="J74" s="57"/>
      <c r="K74" s="57"/>
      <c r="L74" s="57"/>
      <c r="M74" s="57"/>
      <c r="N74" s="57"/>
      <c r="Q74" s="4"/>
    </row>
    <row r="75" spans="1:17">
      <c r="A75" s="17"/>
      <c r="B75" s="19"/>
      <c r="C75" s="56"/>
      <c r="D75" s="56"/>
      <c r="E75" s="17"/>
      <c r="F75" s="19"/>
      <c r="G75" s="57"/>
      <c r="H75" s="57"/>
      <c r="I75" s="57"/>
      <c r="J75" s="57"/>
      <c r="K75" s="57"/>
      <c r="L75" s="57"/>
      <c r="M75" s="57"/>
      <c r="N75" s="57"/>
      <c r="Q75" s="4"/>
    </row>
    <row r="76" spans="1:17">
      <c r="A76" s="17"/>
      <c r="B76" s="19"/>
      <c r="C76" s="56"/>
      <c r="D76" s="56"/>
      <c r="E76" s="17"/>
      <c r="F76" s="19"/>
      <c r="G76" s="57"/>
      <c r="H76" s="57"/>
      <c r="I76" s="57"/>
      <c r="J76" s="57"/>
      <c r="K76" s="57"/>
      <c r="L76" s="57"/>
      <c r="M76" s="57"/>
      <c r="N76" s="57"/>
      <c r="Q76" s="4"/>
    </row>
    <row r="77" spans="1:17">
      <c r="A77" s="17"/>
      <c r="B77" s="19"/>
      <c r="C77" s="56"/>
      <c r="D77" s="56"/>
      <c r="E77" s="17"/>
      <c r="F77" s="19"/>
      <c r="G77" s="57"/>
      <c r="H77" s="57"/>
      <c r="I77" s="57"/>
      <c r="J77" s="57"/>
      <c r="K77" s="57"/>
      <c r="L77" s="57"/>
      <c r="M77" s="57"/>
      <c r="N77" s="57"/>
      <c r="Q77" s="4"/>
    </row>
    <row r="78" spans="1:17">
      <c r="A78" s="17"/>
      <c r="B78" s="19"/>
      <c r="C78" s="56"/>
      <c r="D78" s="56"/>
      <c r="E78" s="17"/>
      <c r="F78" s="19"/>
      <c r="G78" s="57"/>
      <c r="H78" s="57"/>
      <c r="I78" s="57"/>
      <c r="J78" s="57"/>
      <c r="K78" s="57"/>
      <c r="L78" s="57"/>
      <c r="M78" s="57"/>
      <c r="N78" s="57"/>
      <c r="Q78" s="4"/>
    </row>
    <row r="79" spans="1:17">
      <c r="A79" s="17"/>
      <c r="B79" s="19"/>
      <c r="C79" s="56"/>
      <c r="D79" s="56"/>
      <c r="E79" s="17"/>
      <c r="F79" s="19"/>
      <c r="G79" s="57"/>
      <c r="H79" s="57"/>
      <c r="I79" s="57"/>
      <c r="J79" s="57"/>
      <c r="K79" s="57"/>
      <c r="L79" s="57"/>
      <c r="M79" s="57"/>
      <c r="N79" s="57"/>
      <c r="Q79" s="4"/>
    </row>
    <row r="80" spans="1:17">
      <c r="A80" s="17"/>
      <c r="B80" s="19"/>
      <c r="C80" s="56"/>
      <c r="D80" s="56"/>
      <c r="E80" s="17"/>
      <c r="F80" s="19"/>
      <c r="G80" s="57"/>
      <c r="H80" s="57"/>
      <c r="I80" s="57"/>
      <c r="J80" s="57"/>
      <c r="K80" s="57"/>
      <c r="L80" s="57"/>
      <c r="M80" s="57"/>
      <c r="N80" s="57"/>
      <c r="Q80" s="4"/>
    </row>
    <row r="81" spans="1:17">
      <c r="A81" s="17"/>
      <c r="B81" s="19"/>
      <c r="C81" s="56"/>
      <c r="D81" s="56"/>
      <c r="E81" s="17"/>
      <c r="F81" s="19"/>
      <c r="G81" s="57"/>
      <c r="H81" s="57"/>
      <c r="I81" s="57"/>
      <c r="J81" s="57"/>
      <c r="K81" s="57"/>
      <c r="L81" s="57"/>
      <c r="M81" s="57"/>
      <c r="N81" s="57"/>
      <c r="Q81" s="4"/>
    </row>
    <row r="82" spans="1:17">
      <c r="A82" s="17"/>
      <c r="B82" s="19"/>
      <c r="C82" s="56"/>
      <c r="D82" s="56"/>
      <c r="E82" s="17"/>
      <c r="F82" s="19"/>
      <c r="G82" s="57"/>
      <c r="H82" s="57"/>
      <c r="I82" s="57"/>
      <c r="J82" s="57"/>
      <c r="K82" s="57"/>
      <c r="L82" s="57"/>
      <c r="M82" s="57"/>
      <c r="N82" s="57"/>
      <c r="Q82" s="4"/>
    </row>
    <row r="83" spans="1:17">
      <c r="A83" s="17"/>
      <c r="B83" s="19"/>
      <c r="C83" s="56"/>
      <c r="D83" s="56"/>
      <c r="E83" s="17"/>
      <c r="F83" s="19"/>
      <c r="G83" s="57"/>
      <c r="H83" s="57"/>
      <c r="I83" s="57"/>
      <c r="J83" s="57"/>
      <c r="K83" s="57"/>
      <c r="L83" s="57"/>
      <c r="M83" s="57"/>
      <c r="N83" s="57"/>
      <c r="Q83" s="4"/>
    </row>
    <row r="84" spans="1:17">
      <c r="A84" s="17"/>
      <c r="B84" s="19"/>
      <c r="C84" s="56"/>
      <c r="D84" s="56"/>
      <c r="E84" s="17"/>
      <c r="F84" s="19"/>
      <c r="G84" s="57"/>
      <c r="H84" s="57"/>
      <c r="I84" s="57"/>
      <c r="J84" s="57"/>
      <c r="K84" s="57"/>
      <c r="L84" s="57"/>
      <c r="M84" s="57"/>
      <c r="N84" s="57"/>
      <c r="Q84" s="4"/>
    </row>
    <row r="85" spans="1:17">
      <c r="A85" s="17"/>
      <c r="B85" s="19"/>
      <c r="C85" s="56"/>
      <c r="D85" s="56"/>
      <c r="E85" s="17"/>
      <c r="F85" s="19"/>
      <c r="G85" s="57"/>
      <c r="H85" s="57"/>
      <c r="I85" s="57"/>
      <c r="J85" s="57"/>
      <c r="K85" s="57"/>
      <c r="L85" s="57"/>
      <c r="M85" s="57"/>
      <c r="N85" s="57"/>
      <c r="Q85" s="4"/>
    </row>
    <row r="86" spans="1:17">
      <c r="A86" s="17"/>
      <c r="B86" s="19"/>
      <c r="C86" s="56"/>
      <c r="D86" s="56"/>
      <c r="E86" s="17"/>
      <c r="F86" s="19"/>
      <c r="G86" s="57"/>
      <c r="H86" s="57"/>
      <c r="I86" s="57"/>
      <c r="J86" s="57"/>
      <c r="K86" s="57"/>
      <c r="L86" s="57"/>
      <c r="M86" s="57"/>
      <c r="N86" s="57"/>
      <c r="Q86" s="4"/>
    </row>
    <row r="87" spans="1:17">
      <c r="A87" s="17"/>
      <c r="B87" s="19"/>
      <c r="C87" s="56"/>
      <c r="D87" s="56"/>
      <c r="E87" s="17"/>
      <c r="F87" s="19"/>
      <c r="G87" s="57"/>
      <c r="H87" s="57"/>
      <c r="I87" s="57"/>
      <c r="J87" s="57"/>
      <c r="K87" s="57"/>
      <c r="L87" s="57"/>
      <c r="M87" s="57"/>
      <c r="N87" s="57"/>
      <c r="Q87" s="4"/>
    </row>
    <row r="88" spans="1:17">
      <c r="A88" s="17"/>
      <c r="B88" s="19"/>
      <c r="C88" s="56"/>
      <c r="D88" s="56"/>
      <c r="E88" s="17"/>
      <c r="F88" s="19"/>
      <c r="G88" s="57"/>
      <c r="H88" s="57"/>
      <c r="I88" s="57"/>
      <c r="J88" s="57"/>
      <c r="K88" s="57"/>
      <c r="L88" s="57"/>
      <c r="M88" s="57"/>
      <c r="N88" s="57"/>
      <c r="Q88" s="4"/>
    </row>
    <row r="89" spans="1:17">
      <c r="A89" s="17"/>
      <c r="B89" s="19"/>
      <c r="C89" s="56"/>
      <c r="D89" s="56"/>
      <c r="E89" s="17"/>
      <c r="F89" s="19"/>
      <c r="G89" s="57"/>
      <c r="H89" s="57"/>
      <c r="I89" s="57"/>
      <c r="J89" s="57"/>
      <c r="K89" s="57"/>
      <c r="L89" s="57"/>
      <c r="M89" s="57"/>
      <c r="N89" s="57"/>
      <c r="Q89" s="4"/>
    </row>
    <row r="90" spans="1:17">
      <c r="A90" s="17"/>
      <c r="B90" s="19"/>
      <c r="C90" s="56"/>
      <c r="D90" s="56"/>
      <c r="E90" s="17"/>
      <c r="F90" s="19"/>
      <c r="G90" s="57"/>
      <c r="H90" s="57"/>
      <c r="I90" s="57"/>
      <c r="J90" s="57"/>
      <c r="K90" s="57"/>
      <c r="L90" s="57"/>
      <c r="M90" s="57"/>
      <c r="N90" s="57"/>
      <c r="Q90" s="4"/>
    </row>
    <row r="91" spans="1:17">
      <c r="A91" s="17"/>
      <c r="B91" s="19"/>
      <c r="C91" s="56"/>
      <c r="D91" s="56"/>
      <c r="E91" s="17"/>
      <c r="F91" s="19"/>
      <c r="G91" s="57"/>
      <c r="H91" s="57"/>
      <c r="I91" s="57"/>
      <c r="J91" s="57"/>
      <c r="K91" s="57"/>
      <c r="L91" s="57"/>
      <c r="M91" s="57"/>
      <c r="N91" s="57"/>
      <c r="Q91" s="4"/>
    </row>
    <row r="92" spans="1:17">
      <c r="A92" s="17"/>
      <c r="B92" s="19"/>
      <c r="C92" s="56"/>
      <c r="D92" s="56"/>
      <c r="E92" s="17"/>
      <c r="F92" s="19"/>
      <c r="G92" s="57"/>
      <c r="H92" s="57"/>
      <c r="I92" s="57"/>
      <c r="J92" s="57"/>
      <c r="K92" s="57"/>
      <c r="L92" s="57"/>
      <c r="M92" s="57"/>
      <c r="N92" s="57"/>
      <c r="Q92" s="4"/>
    </row>
    <row r="93" spans="1:17">
      <c r="A93" s="17"/>
      <c r="B93" s="19"/>
      <c r="C93" s="56"/>
      <c r="D93" s="56"/>
      <c r="E93" s="17"/>
      <c r="F93" s="19"/>
      <c r="G93" s="57"/>
      <c r="H93" s="57"/>
      <c r="I93" s="57"/>
      <c r="J93" s="57"/>
      <c r="K93" s="57"/>
      <c r="L93" s="57"/>
      <c r="M93" s="57"/>
      <c r="N93" s="57"/>
      <c r="Q93" s="4"/>
    </row>
    <row r="94" spans="1:17">
      <c r="A94" s="17"/>
      <c r="B94" s="19"/>
      <c r="C94" s="56"/>
      <c r="D94" s="56"/>
      <c r="E94" s="17"/>
      <c r="F94" s="19"/>
      <c r="G94" s="57"/>
      <c r="H94" s="57"/>
      <c r="I94" s="57"/>
      <c r="J94" s="57"/>
      <c r="K94" s="57"/>
      <c r="L94" s="57"/>
      <c r="M94" s="57"/>
      <c r="N94" s="57"/>
      <c r="Q94" s="4"/>
    </row>
    <row r="95" spans="1:17">
      <c r="A95" s="17"/>
      <c r="B95" s="19"/>
      <c r="C95" s="56"/>
      <c r="D95" s="56"/>
      <c r="E95" s="17"/>
      <c r="F95" s="19"/>
      <c r="G95" s="57"/>
      <c r="H95" s="57"/>
      <c r="I95" s="57"/>
      <c r="J95" s="57"/>
      <c r="K95" s="57"/>
      <c r="L95" s="57"/>
      <c r="M95" s="57"/>
      <c r="N95" s="57"/>
      <c r="Q95" s="4"/>
    </row>
    <row r="96" spans="1:17">
      <c r="A96" s="17"/>
      <c r="B96" s="19"/>
      <c r="C96" s="56"/>
      <c r="D96" s="56"/>
      <c r="E96" s="17"/>
      <c r="F96" s="19"/>
      <c r="G96" s="57"/>
      <c r="H96" s="57"/>
      <c r="I96" s="57"/>
      <c r="J96" s="57"/>
      <c r="K96" s="57"/>
      <c r="L96" s="57"/>
      <c r="M96" s="57"/>
      <c r="N96" s="57"/>
      <c r="Q96" s="4"/>
    </row>
    <row r="97" spans="1:17">
      <c r="A97" s="17"/>
      <c r="B97" s="19"/>
      <c r="C97" s="56"/>
      <c r="D97" s="56"/>
      <c r="E97" s="17"/>
      <c r="F97" s="19"/>
      <c r="G97" s="57"/>
      <c r="H97" s="57"/>
      <c r="I97" s="57"/>
      <c r="J97" s="57"/>
      <c r="K97" s="57"/>
      <c r="L97" s="57"/>
      <c r="M97" s="57"/>
      <c r="N97" s="57"/>
      <c r="Q97" s="4"/>
    </row>
    <row r="98" spans="1:17">
      <c r="A98" s="17"/>
      <c r="B98" s="19"/>
      <c r="C98" s="56"/>
      <c r="D98" s="56"/>
      <c r="E98" s="17"/>
      <c r="F98" s="19"/>
      <c r="G98" s="57"/>
      <c r="H98" s="57"/>
      <c r="I98" s="57"/>
      <c r="J98" s="57"/>
      <c r="K98" s="57"/>
      <c r="L98" s="57"/>
      <c r="M98" s="57"/>
      <c r="N98" s="57"/>
      <c r="Q98" s="4"/>
    </row>
    <row r="99" spans="1:17">
      <c r="A99" s="17"/>
      <c r="B99" s="19"/>
      <c r="C99" s="56"/>
      <c r="D99" s="56"/>
      <c r="E99" s="17"/>
      <c r="F99" s="19"/>
      <c r="G99" s="57"/>
      <c r="H99" s="57"/>
      <c r="I99" s="57"/>
      <c r="J99" s="57"/>
      <c r="K99" s="57"/>
      <c r="L99" s="57"/>
      <c r="M99" s="57"/>
      <c r="N99" s="57"/>
      <c r="Q99" s="4"/>
    </row>
    <row r="100" spans="1:17">
      <c r="A100" s="17"/>
      <c r="B100" s="19"/>
      <c r="C100" s="56"/>
      <c r="D100" s="56"/>
      <c r="E100" s="17"/>
      <c r="F100" s="19"/>
      <c r="G100" s="57"/>
      <c r="H100" s="57"/>
      <c r="I100" s="57"/>
      <c r="J100" s="57"/>
      <c r="K100" s="57"/>
      <c r="L100" s="57"/>
      <c r="M100" s="57"/>
      <c r="N100" s="57"/>
      <c r="Q100" s="4"/>
    </row>
    <row r="101" spans="1:17">
      <c r="A101" s="17"/>
      <c r="B101" s="19"/>
      <c r="C101" s="56"/>
      <c r="D101" s="56"/>
      <c r="E101" s="17"/>
      <c r="F101" s="19"/>
      <c r="G101" s="57"/>
      <c r="H101" s="57"/>
      <c r="I101" s="57"/>
      <c r="J101" s="57"/>
      <c r="K101" s="57"/>
      <c r="L101" s="57"/>
      <c r="M101" s="57"/>
      <c r="N101" s="57"/>
      <c r="Q101" s="4"/>
    </row>
    <row r="102" spans="1:17">
      <c r="A102" s="17"/>
      <c r="B102" s="19"/>
      <c r="C102" s="56"/>
      <c r="D102" s="56"/>
      <c r="E102" s="17"/>
      <c r="F102" s="19"/>
      <c r="G102" s="57"/>
      <c r="H102" s="57"/>
      <c r="I102" s="57"/>
      <c r="J102" s="57"/>
      <c r="K102" s="57"/>
      <c r="L102" s="57"/>
      <c r="M102" s="57"/>
      <c r="N102" s="57"/>
      <c r="Q102" s="4"/>
    </row>
    <row r="103" spans="1:17">
      <c r="A103" s="17"/>
      <c r="B103" s="19"/>
      <c r="C103" s="56"/>
      <c r="D103" s="56"/>
      <c r="E103" s="17"/>
      <c r="F103" s="19"/>
      <c r="G103" s="57"/>
      <c r="H103" s="57"/>
      <c r="I103" s="57"/>
      <c r="J103" s="57"/>
      <c r="K103" s="57"/>
      <c r="L103" s="57"/>
      <c r="M103" s="57"/>
      <c r="N103" s="57"/>
      <c r="Q103" s="4"/>
    </row>
    <row r="104" spans="1:17">
      <c r="A104" s="17"/>
      <c r="B104" s="19"/>
      <c r="C104" s="56"/>
      <c r="D104" s="56"/>
      <c r="E104" s="17"/>
      <c r="F104" s="19"/>
      <c r="G104" s="57"/>
      <c r="H104" s="57"/>
      <c r="I104" s="57"/>
      <c r="J104" s="57"/>
      <c r="K104" s="57"/>
      <c r="L104" s="57"/>
      <c r="M104" s="57"/>
      <c r="N104" s="57"/>
      <c r="Q104" s="4"/>
    </row>
    <row r="105" spans="1:17">
      <c r="A105" s="17"/>
      <c r="B105" s="19"/>
      <c r="C105" s="56"/>
      <c r="D105" s="56"/>
      <c r="E105" s="17"/>
      <c r="F105" s="19"/>
      <c r="G105" s="57"/>
      <c r="H105" s="57"/>
      <c r="I105" s="57"/>
      <c r="J105" s="57"/>
      <c r="K105" s="57"/>
      <c r="L105" s="57"/>
      <c r="M105" s="57"/>
      <c r="N105" s="57"/>
      <c r="Q105" s="4"/>
    </row>
    <row r="106" spans="1:17">
      <c r="A106" s="17"/>
      <c r="B106" s="19"/>
      <c r="C106" s="56"/>
      <c r="D106" s="56"/>
      <c r="E106" s="17"/>
      <c r="F106" s="19"/>
      <c r="G106" s="57"/>
      <c r="H106" s="57"/>
      <c r="I106" s="57"/>
      <c r="J106" s="57"/>
      <c r="K106" s="57"/>
      <c r="L106" s="57"/>
      <c r="M106" s="57"/>
      <c r="N106" s="57"/>
      <c r="Q106" s="4"/>
    </row>
    <row r="107" spans="1:17">
      <c r="A107" s="17"/>
      <c r="B107" s="19"/>
      <c r="C107" s="56"/>
      <c r="D107" s="56"/>
      <c r="E107" s="17"/>
      <c r="F107" s="19"/>
      <c r="G107" s="57"/>
      <c r="H107" s="57"/>
      <c r="I107" s="57"/>
      <c r="J107" s="57"/>
      <c r="K107" s="57"/>
      <c r="L107" s="57"/>
      <c r="M107" s="57"/>
      <c r="N107" s="57"/>
      <c r="Q107" s="4"/>
    </row>
    <row r="108" spans="1:17">
      <c r="A108" s="17"/>
      <c r="B108" s="19"/>
      <c r="C108" s="56"/>
      <c r="D108" s="56"/>
      <c r="E108" s="17"/>
      <c r="F108" s="19"/>
      <c r="G108" s="57"/>
      <c r="H108" s="57"/>
      <c r="I108" s="57"/>
      <c r="J108" s="57"/>
      <c r="K108" s="57"/>
      <c r="L108" s="57"/>
      <c r="M108" s="57"/>
      <c r="N108" s="57"/>
      <c r="Q108" s="4"/>
    </row>
    <row r="109" spans="1:17">
      <c r="A109" s="17"/>
      <c r="B109" s="19"/>
      <c r="C109" s="56"/>
      <c r="D109" s="56"/>
      <c r="E109" s="17"/>
      <c r="F109" s="19"/>
      <c r="G109" s="57"/>
      <c r="H109" s="57"/>
      <c r="I109" s="57"/>
      <c r="J109" s="57"/>
      <c r="K109" s="57"/>
      <c r="L109" s="57"/>
      <c r="M109" s="57"/>
      <c r="N109" s="57"/>
      <c r="Q109" s="4"/>
    </row>
    <row r="110" spans="1:17">
      <c r="A110" s="17"/>
      <c r="B110" s="19"/>
      <c r="C110" s="56"/>
      <c r="D110" s="56"/>
      <c r="E110" s="17"/>
      <c r="F110" s="19"/>
      <c r="G110" s="57"/>
      <c r="H110" s="57"/>
      <c r="I110" s="57"/>
      <c r="J110" s="57"/>
      <c r="K110" s="57"/>
      <c r="L110" s="57"/>
      <c r="M110" s="57"/>
      <c r="N110" s="57"/>
      <c r="Q110" s="4"/>
    </row>
    <row r="111" spans="1:17">
      <c r="A111" s="17"/>
      <c r="B111" s="19"/>
      <c r="C111" s="56"/>
      <c r="D111" s="56"/>
      <c r="E111" s="17"/>
      <c r="F111" s="19"/>
      <c r="G111" s="57"/>
      <c r="H111" s="57"/>
      <c r="I111" s="57"/>
      <c r="J111" s="57"/>
      <c r="K111" s="57"/>
      <c r="L111" s="57"/>
      <c r="M111" s="57"/>
      <c r="N111" s="57"/>
      <c r="Q111" s="4"/>
    </row>
    <row r="112" spans="1:17">
      <c r="A112" s="17"/>
      <c r="B112" s="19"/>
      <c r="C112" s="56"/>
      <c r="D112" s="56"/>
      <c r="E112" s="17"/>
      <c r="F112" s="19"/>
      <c r="G112" s="57"/>
      <c r="H112" s="57"/>
      <c r="I112" s="57"/>
      <c r="J112" s="57"/>
      <c r="K112" s="57"/>
      <c r="L112" s="57"/>
      <c r="M112" s="57"/>
      <c r="N112" s="57"/>
      <c r="Q112" s="4"/>
    </row>
    <row r="113" spans="1:17">
      <c r="A113" s="17"/>
      <c r="B113" s="19"/>
      <c r="C113" s="56"/>
      <c r="D113" s="56"/>
      <c r="E113" s="17"/>
      <c r="F113" s="19"/>
      <c r="G113" s="57"/>
      <c r="H113" s="57"/>
      <c r="I113" s="57"/>
      <c r="J113" s="57"/>
      <c r="K113" s="57"/>
      <c r="L113" s="57"/>
      <c r="M113" s="57"/>
      <c r="N113" s="57"/>
      <c r="Q113" s="4"/>
    </row>
    <row r="114" spans="1:17">
      <c r="A114" s="17"/>
      <c r="B114" s="19"/>
      <c r="C114" s="56"/>
      <c r="D114" s="56"/>
      <c r="E114" s="17"/>
      <c r="F114" s="19"/>
      <c r="G114" s="57"/>
      <c r="H114" s="57"/>
      <c r="I114" s="57"/>
      <c r="J114" s="57"/>
      <c r="K114" s="57"/>
      <c r="L114" s="57"/>
      <c r="M114" s="57"/>
      <c r="N114" s="57"/>
      <c r="Q114" s="4"/>
    </row>
    <row r="115" spans="1:17">
      <c r="A115" s="17"/>
      <c r="B115" s="19"/>
      <c r="C115" s="56"/>
      <c r="D115" s="56"/>
      <c r="E115" s="17"/>
      <c r="F115" s="19"/>
      <c r="G115" s="57"/>
      <c r="H115" s="57"/>
      <c r="I115" s="57"/>
      <c r="J115" s="57"/>
      <c r="K115" s="57"/>
      <c r="L115" s="57"/>
      <c r="M115" s="57"/>
      <c r="N115" s="57"/>
      <c r="Q115" s="4"/>
    </row>
    <row r="116" spans="1:17">
      <c r="A116" s="17"/>
      <c r="B116" s="19"/>
      <c r="C116" s="56"/>
      <c r="D116" s="56"/>
      <c r="E116" s="17"/>
      <c r="F116" s="19"/>
      <c r="G116" s="57"/>
      <c r="H116" s="57"/>
      <c r="I116" s="57"/>
      <c r="J116" s="57"/>
      <c r="K116" s="57"/>
      <c r="L116" s="57"/>
      <c r="M116" s="57"/>
      <c r="N116" s="57"/>
      <c r="Q116" s="4"/>
    </row>
    <row r="117" spans="1:17">
      <c r="A117" s="17"/>
      <c r="B117" s="19"/>
      <c r="C117" s="56"/>
      <c r="D117" s="56"/>
      <c r="E117" s="17"/>
      <c r="F117" s="19"/>
      <c r="G117" s="57"/>
      <c r="H117" s="57"/>
      <c r="I117" s="57"/>
      <c r="J117" s="57"/>
      <c r="K117" s="57"/>
      <c r="L117" s="57"/>
      <c r="M117" s="57"/>
      <c r="N117" s="57"/>
      <c r="Q117" s="4"/>
    </row>
    <row r="118" spans="1:17">
      <c r="A118" s="17"/>
      <c r="B118" s="19"/>
      <c r="C118" s="56"/>
      <c r="D118" s="56"/>
      <c r="E118" s="17"/>
      <c r="F118" s="19"/>
      <c r="G118" s="57"/>
      <c r="H118" s="57"/>
      <c r="I118" s="57"/>
      <c r="J118" s="57"/>
      <c r="K118" s="57"/>
      <c r="L118" s="57"/>
      <c r="M118" s="57"/>
      <c r="N118" s="57"/>
      <c r="Q118" s="4"/>
    </row>
    <row r="119" spans="1:17">
      <c r="A119" s="17"/>
      <c r="B119" s="19"/>
      <c r="C119" s="56"/>
      <c r="D119" s="56"/>
      <c r="E119" s="17"/>
      <c r="F119" s="19"/>
      <c r="G119" s="57"/>
      <c r="H119" s="57"/>
      <c r="I119" s="57"/>
      <c r="J119" s="57"/>
      <c r="K119" s="57"/>
      <c r="L119" s="57"/>
      <c r="M119" s="57"/>
      <c r="N119" s="57"/>
      <c r="Q119" s="4"/>
    </row>
    <row r="120" spans="1:17">
      <c r="A120" s="17"/>
      <c r="B120" s="19"/>
      <c r="C120" s="56"/>
      <c r="D120" s="56"/>
      <c r="E120" s="17"/>
      <c r="F120" s="19"/>
      <c r="G120" s="57"/>
      <c r="H120" s="57"/>
      <c r="I120" s="57"/>
      <c r="J120" s="57"/>
      <c r="K120" s="57"/>
      <c r="L120" s="57"/>
      <c r="M120" s="57"/>
      <c r="N120" s="57"/>
      <c r="Q120" s="4"/>
    </row>
    <row r="121" spans="1:17">
      <c r="A121" s="17"/>
      <c r="B121" s="19"/>
      <c r="C121" s="56"/>
      <c r="D121" s="56"/>
      <c r="E121" s="17"/>
      <c r="F121" s="19"/>
      <c r="G121" s="57"/>
      <c r="H121" s="57"/>
      <c r="I121" s="57"/>
      <c r="J121" s="57"/>
      <c r="K121" s="57"/>
      <c r="L121" s="57"/>
      <c r="M121" s="57"/>
      <c r="N121" s="57"/>
      <c r="Q121" s="4"/>
    </row>
    <row r="122" spans="1:17">
      <c r="A122" s="17"/>
      <c r="B122" s="19"/>
      <c r="C122" s="56"/>
      <c r="D122" s="56"/>
      <c r="E122" s="17"/>
      <c r="F122" s="19"/>
      <c r="G122" s="57"/>
      <c r="H122" s="57"/>
      <c r="I122" s="57"/>
      <c r="J122" s="57"/>
      <c r="K122" s="57"/>
      <c r="L122" s="57"/>
      <c r="M122" s="57"/>
      <c r="N122" s="57"/>
      <c r="Q122" s="4"/>
    </row>
    <row r="123" spans="1:17">
      <c r="A123" s="17"/>
      <c r="B123" s="19"/>
      <c r="C123" s="56"/>
      <c r="D123" s="56"/>
      <c r="E123" s="17"/>
      <c r="F123" s="19"/>
      <c r="G123" s="57"/>
      <c r="H123" s="57"/>
      <c r="I123" s="57"/>
      <c r="J123" s="57"/>
      <c r="K123" s="57"/>
      <c r="L123" s="57"/>
      <c r="M123" s="57"/>
      <c r="N123" s="57"/>
      <c r="Q123" s="4"/>
    </row>
    <row r="124" spans="1:17">
      <c r="A124" s="17"/>
      <c r="B124" s="19"/>
      <c r="C124" s="56"/>
      <c r="D124" s="56"/>
      <c r="E124" s="17"/>
      <c r="F124" s="19"/>
      <c r="G124" s="57"/>
      <c r="H124" s="57"/>
      <c r="I124" s="57"/>
      <c r="J124" s="57"/>
      <c r="K124" s="57"/>
      <c r="L124" s="57"/>
      <c r="M124" s="57"/>
      <c r="N124" s="57"/>
      <c r="Q124" s="4"/>
    </row>
    <row r="125" spans="1:17">
      <c r="A125" s="17"/>
      <c r="B125" s="19"/>
      <c r="C125" s="56"/>
      <c r="D125" s="56"/>
      <c r="E125" s="17"/>
      <c r="F125" s="19"/>
      <c r="G125" s="57"/>
      <c r="H125" s="57"/>
      <c r="I125" s="57"/>
      <c r="J125" s="57"/>
      <c r="K125" s="57"/>
      <c r="L125" s="57"/>
      <c r="M125" s="57"/>
      <c r="N125" s="57"/>
      <c r="Q125" s="4"/>
    </row>
    <row r="126" spans="1:17">
      <c r="A126" s="17"/>
      <c r="B126" s="19"/>
      <c r="C126" s="56"/>
      <c r="D126" s="56"/>
      <c r="E126" s="17"/>
      <c r="F126" s="19"/>
      <c r="G126" s="57"/>
      <c r="H126" s="57"/>
      <c r="I126" s="57"/>
      <c r="J126" s="57"/>
      <c r="K126" s="57"/>
      <c r="L126" s="57"/>
      <c r="M126" s="57"/>
      <c r="N126" s="57"/>
      <c r="Q126" s="4"/>
    </row>
    <row r="127" spans="1:17">
      <c r="A127" s="17"/>
      <c r="B127" s="19"/>
      <c r="C127" s="56"/>
      <c r="D127" s="56"/>
      <c r="E127" s="17"/>
      <c r="F127" s="19"/>
      <c r="G127" s="57"/>
      <c r="H127" s="57"/>
      <c r="I127" s="57"/>
      <c r="J127" s="57"/>
      <c r="K127" s="57"/>
      <c r="L127" s="57"/>
      <c r="M127" s="57"/>
      <c r="N127" s="57"/>
      <c r="Q127" s="4"/>
    </row>
    <row r="128" spans="1:17">
      <c r="A128" s="17"/>
      <c r="B128" s="19"/>
      <c r="C128" s="56"/>
      <c r="D128" s="56"/>
      <c r="E128" s="17"/>
      <c r="F128" s="19"/>
      <c r="G128" s="57"/>
      <c r="H128" s="57"/>
      <c r="I128" s="57"/>
      <c r="J128" s="57"/>
      <c r="K128" s="57"/>
      <c r="L128" s="57"/>
      <c r="M128" s="57"/>
      <c r="N128" s="57"/>
      <c r="Q128" s="4"/>
    </row>
    <row r="129" spans="1:17">
      <c r="A129" s="17"/>
      <c r="B129" s="19"/>
      <c r="C129" s="56"/>
      <c r="D129" s="56"/>
      <c r="E129" s="17"/>
      <c r="F129" s="19"/>
      <c r="G129" s="57"/>
      <c r="H129" s="57"/>
      <c r="I129" s="57"/>
      <c r="J129" s="57"/>
      <c r="K129" s="57"/>
      <c r="L129" s="57"/>
      <c r="M129" s="57"/>
      <c r="N129" s="57"/>
      <c r="Q129" s="4"/>
    </row>
    <row r="130" spans="1:17">
      <c r="A130" s="17"/>
      <c r="B130" s="19"/>
      <c r="C130" s="56"/>
      <c r="D130" s="56"/>
      <c r="E130" s="17"/>
      <c r="F130" s="19"/>
      <c r="G130" s="57"/>
      <c r="H130" s="57"/>
      <c r="I130" s="57"/>
      <c r="J130" s="57"/>
      <c r="K130" s="57"/>
      <c r="L130" s="57"/>
      <c r="M130" s="57"/>
      <c r="N130" s="57"/>
      <c r="Q130" s="4"/>
    </row>
    <row r="131" spans="1:17">
      <c r="A131" s="17"/>
      <c r="B131" s="19"/>
      <c r="C131" s="56"/>
      <c r="D131" s="56"/>
      <c r="E131" s="17"/>
      <c r="F131" s="19"/>
      <c r="G131" s="57"/>
      <c r="H131" s="57"/>
      <c r="I131" s="57"/>
      <c r="J131" s="57"/>
      <c r="K131" s="57"/>
      <c r="L131" s="57"/>
      <c r="M131" s="57"/>
      <c r="N131" s="57"/>
      <c r="Q131" s="4"/>
    </row>
    <row r="132" spans="1:17">
      <c r="A132" s="17"/>
      <c r="B132" s="19"/>
      <c r="C132" s="56"/>
      <c r="D132" s="56"/>
      <c r="E132" s="17"/>
      <c r="F132" s="19"/>
      <c r="G132" s="57"/>
      <c r="H132" s="57"/>
      <c r="I132" s="57"/>
      <c r="J132" s="57"/>
      <c r="K132" s="57"/>
      <c r="L132" s="57"/>
      <c r="M132" s="57"/>
      <c r="N132" s="57"/>
      <c r="Q132" s="4"/>
    </row>
    <row r="133" spans="1:17">
      <c r="A133" s="17"/>
      <c r="B133" s="19"/>
      <c r="C133" s="56"/>
      <c r="D133" s="56"/>
      <c r="E133" s="17"/>
      <c r="F133" s="19"/>
      <c r="G133" s="57"/>
      <c r="H133" s="57"/>
      <c r="I133" s="57"/>
      <c r="J133" s="57"/>
      <c r="K133" s="57"/>
      <c r="L133" s="57"/>
      <c r="M133" s="57"/>
      <c r="N133" s="57"/>
      <c r="Q133" s="4"/>
    </row>
    <row r="134" spans="1:17">
      <c r="A134" s="17"/>
      <c r="B134" s="19"/>
      <c r="C134" s="56"/>
      <c r="D134" s="56"/>
      <c r="E134" s="17"/>
      <c r="F134" s="19"/>
      <c r="G134" s="57"/>
      <c r="H134" s="57"/>
      <c r="I134" s="57"/>
      <c r="J134" s="57"/>
      <c r="K134" s="57"/>
      <c r="L134" s="57"/>
      <c r="M134" s="57"/>
      <c r="N134" s="57"/>
      <c r="Q134" s="4"/>
    </row>
    <row r="135" spans="1:17">
      <c r="A135" s="17"/>
      <c r="B135" s="19"/>
      <c r="C135" s="56"/>
      <c r="D135" s="56"/>
      <c r="E135" s="17"/>
      <c r="F135" s="19"/>
      <c r="G135" s="57"/>
      <c r="H135" s="57"/>
      <c r="I135" s="57"/>
      <c r="J135" s="57"/>
      <c r="K135" s="57"/>
      <c r="L135" s="57"/>
      <c r="M135" s="57"/>
      <c r="N135" s="57"/>
      <c r="Q135" s="4"/>
    </row>
    <row r="136" spans="1:17">
      <c r="A136" s="17"/>
      <c r="B136" s="19"/>
      <c r="C136" s="56"/>
      <c r="D136" s="56"/>
      <c r="E136" s="17"/>
      <c r="F136" s="19"/>
      <c r="G136" s="57"/>
      <c r="H136" s="57"/>
      <c r="I136" s="57"/>
      <c r="J136" s="57"/>
      <c r="K136" s="57"/>
      <c r="L136" s="57"/>
      <c r="M136" s="57"/>
      <c r="N136" s="57"/>
      <c r="Q136" s="4"/>
    </row>
    <row r="137" spans="1:17">
      <c r="A137" s="17"/>
      <c r="B137" s="19"/>
      <c r="C137" s="56"/>
      <c r="D137" s="56"/>
      <c r="E137" s="17"/>
      <c r="F137" s="19"/>
      <c r="G137" s="57"/>
      <c r="H137" s="57"/>
      <c r="I137" s="57"/>
      <c r="J137" s="57"/>
      <c r="K137" s="57"/>
      <c r="L137" s="57"/>
      <c r="M137" s="57"/>
      <c r="N137" s="57"/>
      <c r="Q137" s="4"/>
    </row>
    <row r="138" spans="1:17">
      <c r="A138" s="17"/>
      <c r="B138" s="19"/>
      <c r="C138" s="56"/>
      <c r="D138" s="56"/>
      <c r="E138" s="17"/>
      <c r="F138" s="19"/>
      <c r="G138" s="57"/>
      <c r="H138" s="57"/>
      <c r="I138" s="57"/>
      <c r="J138" s="57"/>
      <c r="K138" s="57"/>
      <c r="L138" s="57"/>
      <c r="M138" s="57"/>
      <c r="N138" s="57"/>
      <c r="Q138" s="4"/>
    </row>
    <row r="139" spans="1:17">
      <c r="A139" s="17"/>
      <c r="B139" s="19"/>
      <c r="C139" s="56"/>
      <c r="D139" s="56"/>
      <c r="E139" s="17"/>
      <c r="F139" s="19"/>
      <c r="G139" s="57"/>
      <c r="H139" s="57"/>
      <c r="I139" s="57"/>
      <c r="J139" s="57"/>
      <c r="K139" s="57"/>
      <c r="L139" s="57"/>
      <c r="M139" s="57"/>
      <c r="N139" s="57"/>
      <c r="Q139" s="4"/>
    </row>
    <row r="140" spans="1:17">
      <c r="A140" s="17"/>
      <c r="B140" s="19"/>
      <c r="C140" s="56"/>
      <c r="D140" s="56"/>
      <c r="E140" s="17"/>
      <c r="F140" s="19"/>
      <c r="G140" s="57"/>
      <c r="H140" s="57"/>
      <c r="I140" s="57"/>
      <c r="J140" s="57"/>
      <c r="K140" s="57"/>
      <c r="L140" s="57"/>
      <c r="M140" s="57"/>
      <c r="N140" s="57"/>
      <c r="Q140" s="4"/>
    </row>
    <row r="141" spans="1:17">
      <c r="A141" s="17"/>
      <c r="B141" s="19"/>
      <c r="C141" s="56"/>
      <c r="D141" s="56"/>
      <c r="E141" s="17"/>
      <c r="F141" s="19"/>
      <c r="G141" s="57"/>
      <c r="H141" s="57"/>
      <c r="I141" s="57"/>
      <c r="J141" s="57"/>
      <c r="K141" s="57"/>
      <c r="L141" s="57"/>
      <c r="M141" s="57"/>
      <c r="N141" s="57"/>
      <c r="Q141" s="4"/>
    </row>
    <row r="142" spans="1:17">
      <c r="A142" s="17"/>
      <c r="B142" s="19"/>
      <c r="C142" s="56"/>
      <c r="D142" s="56"/>
      <c r="E142" s="17"/>
      <c r="F142" s="19"/>
      <c r="G142" s="57"/>
      <c r="H142" s="57"/>
      <c r="I142" s="57"/>
      <c r="J142" s="57"/>
      <c r="K142" s="57"/>
      <c r="L142" s="57"/>
      <c r="M142" s="57"/>
      <c r="N142" s="57"/>
      <c r="Q142" s="4"/>
    </row>
    <row r="143" spans="1:17">
      <c r="A143" s="17"/>
      <c r="B143" s="19"/>
      <c r="C143" s="56"/>
      <c r="D143" s="56"/>
      <c r="E143" s="17"/>
      <c r="F143" s="19"/>
      <c r="G143" s="57"/>
      <c r="H143" s="57"/>
      <c r="I143" s="57"/>
      <c r="J143" s="57"/>
      <c r="K143" s="57"/>
      <c r="L143" s="57"/>
      <c r="M143" s="57"/>
      <c r="N143" s="57"/>
      <c r="Q143" s="4"/>
    </row>
    <row r="144" spans="1:17">
      <c r="A144" s="17"/>
      <c r="B144" s="19"/>
      <c r="C144" s="56"/>
      <c r="D144" s="56"/>
      <c r="E144" s="17"/>
      <c r="F144" s="19"/>
      <c r="G144" s="57"/>
      <c r="H144" s="57"/>
      <c r="I144" s="57"/>
      <c r="J144" s="57"/>
      <c r="K144" s="57"/>
      <c r="L144" s="57"/>
      <c r="M144" s="57"/>
      <c r="N144" s="57"/>
      <c r="Q144" s="4"/>
    </row>
    <row r="145" spans="1:17">
      <c r="A145" s="17"/>
      <c r="B145" s="19"/>
      <c r="C145" s="56"/>
      <c r="D145" s="56"/>
      <c r="E145" s="17"/>
      <c r="F145" s="19"/>
      <c r="G145" s="57"/>
      <c r="H145" s="57"/>
      <c r="I145" s="57"/>
      <c r="J145" s="57"/>
      <c r="K145" s="57"/>
      <c r="L145" s="57"/>
      <c r="M145" s="57"/>
      <c r="N145" s="57"/>
      <c r="Q145" s="4"/>
    </row>
    <row r="146" spans="1:17">
      <c r="A146" s="17"/>
      <c r="B146" s="19"/>
      <c r="C146" s="56"/>
      <c r="D146" s="56"/>
      <c r="E146" s="17"/>
      <c r="F146" s="19"/>
      <c r="G146" s="57"/>
      <c r="H146" s="57"/>
      <c r="I146" s="57"/>
      <c r="J146" s="57"/>
      <c r="K146" s="57"/>
      <c r="L146" s="57"/>
      <c r="M146" s="57"/>
      <c r="N146" s="57"/>
      <c r="Q146" s="4"/>
    </row>
    <row r="147" spans="1:17">
      <c r="A147" s="17"/>
      <c r="B147" s="19"/>
      <c r="C147" s="56"/>
      <c r="D147" s="56"/>
      <c r="E147" s="17"/>
      <c r="F147" s="19"/>
      <c r="G147" s="57"/>
      <c r="H147" s="57"/>
      <c r="I147" s="57"/>
      <c r="J147" s="57"/>
      <c r="K147" s="57"/>
      <c r="L147" s="57"/>
      <c r="M147" s="57"/>
      <c r="N147" s="57"/>
      <c r="Q147" s="4"/>
    </row>
    <row r="148" spans="1:17">
      <c r="A148" s="17"/>
      <c r="B148" s="19"/>
      <c r="C148" s="56"/>
      <c r="D148" s="56"/>
      <c r="E148" s="17"/>
      <c r="F148" s="19"/>
      <c r="G148" s="57"/>
      <c r="H148" s="57"/>
      <c r="I148" s="57"/>
      <c r="J148" s="57"/>
      <c r="K148" s="57"/>
      <c r="L148" s="57"/>
      <c r="M148" s="57"/>
      <c r="N148" s="57"/>
      <c r="Q148" s="4"/>
    </row>
    <row r="149" spans="1:17">
      <c r="A149" s="17"/>
      <c r="B149" s="19"/>
      <c r="C149" s="56"/>
      <c r="D149" s="56"/>
      <c r="E149" s="17"/>
      <c r="F149" s="19"/>
      <c r="G149" s="57"/>
      <c r="H149" s="57"/>
      <c r="I149" s="57"/>
      <c r="J149" s="57"/>
      <c r="K149" s="57"/>
      <c r="L149" s="57"/>
      <c r="M149" s="57"/>
      <c r="N149" s="57"/>
      <c r="Q149" s="4"/>
    </row>
    <row r="150" spans="1:17">
      <c r="A150" s="17"/>
      <c r="B150" s="19"/>
      <c r="C150" s="56"/>
      <c r="D150" s="56"/>
      <c r="E150" s="17"/>
      <c r="F150" s="19"/>
      <c r="G150" s="57"/>
      <c r="H150" s="57"/>
      <c r="I150" s="57"/>
      <c r="J150" s="57"/>
      <c r="K150" s="57"/>
      <c r="L150" s="57"/>
      <c r="M150" s="57"/>
      <c r="N150" s="57"/>
      <c r="Q150" s="4"/>
    </row>
    <row r="151" spans="1:17">
      <c r="A151" s="17"/>
      <c r="B151" s="19"/>
      <c r="C151" s="56"/>
      <c r="D151" s="56"/>
      <c r="E151" s="17"/>
      <c r="F151" s="19"/>
      <c r="G151" s="57"/>
      <c r="H151" s="57"/>
      <c r="I151" s="57"/>
      <c r="J151" s="57"/>
      <c r="K151" s="57"/>
      <c r="L151" s="57"/>
      <c r="M151" s="57"/>
      <c r="N151" s="57"/>
      <c r="Q151" s="4"/>
    </row>
    <row r="152" spans="1:17">
      <c r="A152" s="17"/>
      <c r="B152" s="19"/>
      <c r="C152" s="56"/>
      <c r="D152" s="56"/>
      <c r="E152" s="17"/>
      <c r="F152" s="19"/>
      <c r="G152" s="57"/>
      <c r="H152" s="57"/>
      <c r="I152" s="57"/>
      <c r="J152" s="57"/>
      <c r="K152" s="57"/>
      <c r="L152" s="57"/>
      <c r="M152" s="57"/>
      <c r="N152" s="57"/>
      <c r="Q152" s="4"/>
    </row>
    <row r="153" spans="1:17">
      <c r="A153" s="17"/>
      <c r="B153" s="19"/>
      <c r="C153" s="56"/>
      <c r="D153" s="56"/>
      <c r="E153" s="17"/>
      <c r="F153" s="19"/>
      <c r="G153" s="57"/>
      <c r="H153" s="57"/>
      <c r="I153" s="57"/>
      <c r="J153" s="57"/>
      <c r="K153" s="57"/>
      <c r="L153" s="57"/>
      <c r="M153" s="57"/>
      <c r="N153" s="57"/>
      <c r="Q153" s="4"/>
    </row>
    <row r="154" spans="1:17">
      <c r="A154" s="17"/>
      <c r="B154" s="19"/>
      <c r="C154" s="56"/>
      <c r="D154" s="56"/>
      <c r="E154" s="17"/>
      <c r="F154" s="19"/>
      <c r="G154" s="57"/>
      <c r="H154" s="57"/>
      <c r="I154" s="57"/>
      <c r="J154" s="57"/>
      <c r="K154" s="57"/>
      <c r="L154" s="57"/>
      <c r="M154" s="57"/>
      <c r="N154" s="57"/>
      <c r="Q154" s="4"/>
    </row>
    <row r="155" spans="1:17">
      <c r="A155" s="17"/>
      <c r="B155" s="19"/>
      <c r="C155" s="56"/>
      <c r="D155" s="56"/>
      <c r="E155" s="17"/>
      <c r="F155" s="19"/>
      <c r="G155" s="57"/>
      <c r="H155" s="57"/>
      <c r="I155" s="57"/>
      <c r="J155" s="57"/>
      <c r="K155" s="57"/>
      <c r="L155" s="57"/>
      <c r="M155" s="57"/>
      <c r="N155" s="57"/>
      <c r="Q155" s="4"/>
    </row>
    <row r="156" spans="1:17">
      <c r="A156" s="17"/>
      <c r="B156" s="19"/>
      <c r="C156" s="56"/>
      <c r="D156" s="56"/>
      <c r="E156" s="17"/>
      <c r="F156" s="19"/>
      <c r="G156" s="57"/>
      <c r="H156" s="57"/>
      <c r="I156" s="57"/>
      <c r="J156" s="57"/>
      <c r="K156" s="57"/>
      <c r="L156" s="57"/>
      <c r="M156" s="57"/>
      <c r="N156" s="57"/>
      <c r="Q156" s="4"/>
    </row>
    <row r="157" spans="1:17">
      <c r="A157" s="17"/>
      <c r="B157" s="19"/>
      <c r="C157" s="56"/>
      <c r="D157" s="56"/>
      <c r="E157" s="17"/>
      <c r="F157" s="19"/>
      <c r="G157" s="57"/>
      <c r="H157" s="57"/>
      <c r="I157" s="57"/>
      <c r="J157" s="57"/>
      <c r="K157" s="57"/>
      <c r="L157" s="57"/>
      <c r="M157" s="57"/>
      <c r="N157" s="57"/>
      <c r="Q157" s="4"/>
    </row>
    <row r="158" spans="1:17">
      <c r="A158" s="17"/>
      <c r="B158" s="19"/>
      <c r="C158" s="56"/>
      <c r="D158" s="56"/>
      <c r="E158" s="17"/>
      <c r="F158" s="19"/>
      <c r="G158" s="57"/>
      <c r="H158" s="57"/>
      <c r="I158" s="57"/>
      <c r="J158" s="57"/>
      <c r="K158" s="57"/>
      <c r="L158" s="57"/>
      <c r="M158" s="57"/>
      <c r="N158" s="57"/>
      <c r="Q158" s="4"/>
    </row>
    <row r="159" spans="1:17">
      <c r="A159" s="17"/>
      <c r="B159" s="19"/>
      <c r="C159" s="56"/>
      <c r="D159" s="56"/>
      <c r="E159" s="17"/>
      <c r="F159" s="19"/>
      <c r="G159" s="57"/>
      <c r="H159" s="57"/>
      <c r="I159" s="57"/>
      <c r="J159" s="57"/>
      <c r="K159" s="57"/>
      <c r="L159" s="57"/>
      <c r="M159" s="57"/>
      <c r="N159" s="57"/>
      <c r="Q159" s="4"/>
    </row>
    <row r="160" spans="1:17">
      <c r="A160" s="17"/>
      <c r="B160" s="19"/>
      <c r="C160" s="56"/>
      <c r="D160" s="56"/>
      <c r="E160" s="17"/>
      <c r="F160" s="19"/>
      <c r="G160" s="57"/>
      <c r="H160" s="57"/>
      <c r="I160" s="57"/>
      <c r="J160" s="57"/>
      <c r="K160" s="57"/>
      <c r="L160" s="57"/>
      <c r="M160" s="57"/>
      <c r="N160" s="57"/>
      <c r="Q160" s="4"/>
    </row>
    <row r="161" spans="1:17">
      <c r="A161" s="17"/>
      <c r="B161" s="19"/>
      <c r="C161" s="56"/>
      <c r="D161" s="56"/>
      <c r="E161" s="17"/>
      <c r="F161" s="19"/>
      <c r="G161" s="57"/>
      <c r="H161" s="57"/>
      <c r="I161" s="57"/>
      <c r="J161" s="57"/>
      <c r="K161" s="57"/>
      <c r="L161" s="57"/>
      <c r="M161" s="57"/>
      <c r="N161" s="57"/>
      <c r="Q161" s="4"/>
    </row>
    <row r="162" spans="1:17">
      <c r="A162" s="17"/>
      <c r="B162" s="19"/>
      <c r="C162" s="56"/>
      <c r="D162" s="56"/>
      <c r="E162" s="17"/>
      <c r="F162" s="19"/>
      <c r="G162" s="57"/>
      <c r="H162" s="57"/>
      <c r="I162" s="57"/>
      <c r="J162" s="57"/>
      <c r="K162" s="57"/>
      <c r="L162" s="57"/>
      <c r="M162" s="57"/>
      <c r="N162" s="57"/>
      <c r="Q162" s="4"/>
    </row>
    <row r="163" spans="1:17">
      <c r="A163" s="17"/>
      <c r="B163" s="19"/>
      <c r="C163" s="56"/>
      <c r="D163" s="56"/>
      <c r="E163" s="17"/>
      <c r="F163" s="19"/>
      <c r="G163" s="57"/>
      <c r="H163" s="57"/>
      <c r="I163" s="57"/>
      <c r="J163" s="57"/>
      <c r="K163" s="57"/>
      <c r="L163" s="57"/>
      <c r="M163" s="57"/>
      <c r="N163" s="57"/>
      <c r="Q163" s="4"/>
    </row>
    <row r="164" spans="1:17">
      <c r="A164" s="17"/>
      <c r="B164" s="19"/>
      <c r="C164" s="56"/>
      <c r="D164" s="56"/>
      <c r="E164" s="17"/>
      <c r="F164" s="19"/>
      <c r="G164" s="57"/>
      <c r="H164" s="57"/>
      <c r="I164" s="57"/>
      <c r="J164" s="57"/>
      <c r="K164" s="57"/>
      <c r="L164" s="57"/>
      <c r="M164" s="57"/>
      <c r="N164" s="57"/>
      <c r="Q164" s="4"/>
    </row>
    <row r="165" spans="1:17">
      <c r="A165" s="17"/>
      <c r="B165" s="19"/>
      <c r="C165" s="56"/>
      <c r="D165" s="56"/>
      <c r="E165" s="17"/>
      <c r="F165" s="19"/>
      <c r="G165" s="57"/>
      <c r="H165" s="57"/>
      <c r="I165" s="57"/>
      <c r="J165" s="57"/>
      <c r="K165" s="57"/>
      <c r="L165" s="57"/>
      <c r="M165" s="57"/>
      <c r="N165" s="57"/>
      <c r="Q165" s="4"/>
    </row>
    <row r="166" spans="1:17">
      <c r="A166" s="17"/>
      <c r="B166" s="19"/>
      <c r="C166" s="56"/>
      <c r="D166" s="56"/>
      <c r="E166" s="17"/>
      <c r="F166" s="19"/>
      <c r="G166" s="57"/>
      <c r="H166" s="57"/>
      <c r="I166" s="57"/>
      <c r="J166" s="57"/>
      <c r="K166" s="57"/>
      <c r="L166" s="57"/>
      <c r="M166" s="57"/>
      <c r="N166" s="57"/>
      <c r="Q166" s="4"/>
    </row>
    <row r="167" spans="1:17">
      <c r="A167" s="17"/>
      <c r="B167" s="19"/>
      <c r="C167" s="56"/>
      <c r="D167" s="56"/>
      <c r="E167" s="17"/>
      <c r="F167" s="19"/>
      <c r="G167" s="57"/>
      <c r="H167" s="57"/>
      <c r="I167" s="57"/>
      <c r="J167" s="57"/>
      <c r="K167" s="57"/>
      <c r="L167" s="57"/>
      <c r="M167" s="57"/>
      <c r="N167" s="57"/>
      <c r="Q167" s="4"/>
    </row>
    <row r="168" spans="1:17">
      <c r="A168" s="17"/>
      <c r="B168" s="19"/>
      <c r="C168" s="56"/>
      <c r="D168" s="56"/>
      <c r="E168" s="17"/>
      <c r="F168" s="19"/>
      <c r="G168" s="57"/>
      <c r="H168" s="57"/>
      <c r="I168" s="57"/>
      <c r="J168" s="57"/>
      <c r="K168" s="57"/>
      <c r="L168" s="57"/>
      <c r="M168" s="57"/>
      <c r="N168" s="57"/>
      <c r="Q168" s="4"/>
    </row>
    <row r="169" spans="1:17">
      <c r="A169" s="17"/>
      <c r="B169" s="19"/>
      <c r="C169" s="56"/>
      <c r="D169" s="56"/>
      <c r="E169" s="17"/>
      <c r="F169" s="19"/>
      <c r="G169" s="57"/>
      <c r="H169" s="57"/>
      <c r="I169" s="57"/>
      <c r="J169" s="57"/>
      <c r="K169" s="57"/>
      <c r="L169" s="57"/>
      <c r="M169" s="57"/>
      <c r="N169" s="57"/>
      <c r="Q169" s="4"/>
    </row>
    <row r="170" spans="1:17">
      <c r="A170" s="17"/>
      <c r="B170" s="19"/>
      <c r="C170" s="56"/>
      <c r="D170" s="56"/>
      <c r="E170" s="17"/>
      <c r="F170" s="19"/>
      <c r="G170" s="57"/>
      <c r="H170" s="57"/>
      <c r="I170" s="57"/>
      <c r="J170" s="57"/>
      <c r="K170" s="57"/>
      <c r="L170" s="57"/>
      <c r="M170" s="57"/>
      <c r="N170" s="57"/>
      <c r="Q170" s="4"/>
    </row>
    <row r="171" spans="1:17">
      <c r="A171" s="17"/>
      <c r="B171" s="19"/>
      <c r="C171" s="56"/>
      <c r="D171" s="56"/>
      <c r="E171" s="17"/>
      <c r="F171" s="19"/>
      <c r="G171" s="57"/>
      <c r="H171" s="57"/>
      <c r="I171" s="57"/>
      <c r="J171" s="57"/>
      <c r="K171" s="57"/>
      <c r="L171" s="57"/>
      <c r="M171" s="57"/>
      <c r="N171" s="57"/>
      <c r="Q171" s="4"/>
    </row>
    <row r="172" spans="1:17">
      <c r="A172" s="17"/>
      <c r="B172" s="19"/>
      <c r="C172" s="56"/>
      <c r="D172" s="56"/>
      <c r="E172" s="17"/>
      <c r="F172" s="19"/>
      <c r="G172" s="57"/>
      <c r="H172" s="57"/>
      <c r="I172" s="57"/>
      <c r="J172" s="57"/>
      <c r="K172" s="57"/>
      <c r="L172" s="57"/>
      <c r="M172" s="57"/>
      <c r="N172" s="57"/>
      <c r="Q172" s="4"/>
    </row>
    <row r="173" spans="1:17">
      <c r="A173" s="17"/>
      <c r="B173" s="19"/>
      <c r="C173" s="56"/>
      <c r="D173" s="56"/>
      <c r="E173" s="17"/>
      <c r="F173" s="19"/>
      <c r="G173" s="57"/>
      <c r="H173" s="57"/>
      <c r="I173" s="57"/>
      <c r="J173" s="57"/>
      <c r="K173" s="57"/>
      <c r="L173" s="57"/>
      <c r="M173" s="57"/>
      <c r="N173" s="57"/>
      <c r="Q173" s="4"/>
    </row>
    <row r="174" spans="1:17">
      <c r="A174" s="17"/>
      <c r="B174" s="19"/>
      <c r="C174" s="56"/>
      <c r="D174" s="56"/>
      <c r="E174" s="17"/>
      <c r="F174" s="19"/>
      <c r="G174" s="57"/>
      <c r="H174" s="57"/>
      <c r="I174" s="57"/>
      <c r="J174" s="57"/>
      <c r="K174" s="57"/>
      <c r="L174" s="57"/>
      <c r="M174" s="57"/>
      <c r="N174" s="57"/>
      <c r="Q174" s="4"/>
    </row>
    <row r="175" spans="1:17">
      <c r="A175" s="17"/>
      <c r="B175" s="19"/>
      <c r="C175" s="56"/>
      <c r="D175" s="56"/>
      <c r="E175" s="17"/>
      <c r="F175" s="19"/>
      <c r="G175" s="57"/>
      <c r="H175" s="57"/>
      <c r="I175" s="57"/>
      <c r="J175" s="57"/>
      <c r="K175" s="57"/>
      <c r="L175" s="57"/>
      <c r="M175" s="57"/>
      <c r="N175" s="57"/>
      <c r="Q175" s="4"/>
    </row>
    <row r="176" spans="1:17">
      <c r="A176" s="17"/>
      <c r="B176" s="19"/>
      <c r="C176" s="56"/>
      <c r="D176" s="56"/>
      <c r="E176" s="17"/>
      <c r="F176" s="19"/>
      <c r="G176" s="57"/>
      <c r="H176" s="57"/>
      <c r="I176" s="57"/>
      <c r="J176" s="57"/>
      <c r="K176" s="57"/>
      <c r="L176" s="57"/>
      <c r="M176" s="57"/>
      <c r="N176" s="57"/>
      <c r="Q176" s="4"/>
    </row>
    <row r="177" spans="1:17">
      <c r="A177" s="17"/>
      <c r="B177" s="19"/>
      <c r="C177" s="56"/>
      <c r="D177" s="56"/>
      <c r="E177" s="17"/>
      <c r="F177" s="19"/>
      <c r="G177" s="57"/>
      <c r="H177" s="57"/>
      <c r="I177" s="57"/>
      <c r="J177" s="57"/>
      <c r="K177" s="57"/>
      <c r="L177" s="57"/>
      <c r="M177" s="57"/>
      <c r="N177" s="57"/>
      <c r="Q177" s="4"/>
    </row>
    <row r="178" spans="1:17">
      <c r="A178" s="17"/>
      <c r="B178" s="19"/>
      <c r="C178" s="56"/>
      <c r="D178" s="56"/>
      <c r="E178" s="17"/>
      <c r="F178" s="19"/>
      <c r="G178" s="57"/>
      <c r="H178" s="57"/>
      <c r="I178" s="57"/>
      <c r="J178" s="57"/>
      <c r="K178" s="57"/>
      <c r="L178" s="57"/>
      <c r="M178" s="57"/>
      <c r="N178" s="57"/>
      <c r="Q178" s="4"/>
    </row>
    <row r="179" spans="1:17">
      <c r="A179" s="18"/>
      <c r="B179" s="20"/>
      <c r="E179" s="18"/>
      <c r="F179" s="20"/>
    </row>
  </sheetData>
  <autoFilter ref="A13:Q13">
    <sortState ref="A14:Q28">
      <sortCondition ref="P13"/>
    </sortState>
  </autoFilter>
  <phoneticPr fontId="1" type="noConversion"/>
  <conditionalFormatting sqref="P14:P21">
    <cfRule type="cellIs" dxfId="13" priority="165" operator="lessThan">
      <formula>-0.01</formula>
    </cfRule>
    <cfRule type="cellIs" dxfId="12" priority="166" operator="greaterThan">
      <formula>0.01</formula>
    </cfRule>
  </conditionalFormatting>
  <conditionalFormatting sqref="P22">
    <cfRule type="cellIs" dxfId="11" priority="11" operator="lessThan">
      <formula>-0.01</formula>
    </cfRule>
    <cfRule type="cellIs" dxfId="10" priority="12" operator="greaterThan">
      <formula>0.01</formula>
    </cfRule>
  </conditionalFormatting>
  <conditionalFormatting sqref="P23">
    <cfRule type="cellIs" dxfId="9" priority="9" operator="lessThan">
      <formula>-0.01</formula>
    </cfRule>
    <cfRule type="cellIs" dxfId="8" priority="10" operator="greaterThan">
      <formula>0.01</formula>
    </cfRule>
  </conditionalFormatting>
  <conditionalFormatting sqref="P24">
    <cfRule type="cellIs" dxfId="7" priority="7" operator="lessThan">
      <formula>-0.01</formula>
    </cfRule>
    <cfRule type="cellIs" dxfId="6" priority="8" operator="greaterThan">
      <formula>0.01</formula>
    </cfRule>
  </conditionalFormatting>
  <conditionalFormatting sqref="P25">
    <cfRule type="cellIs" dxfId="5" priority="5" operator="lessThan">
      <formula>-0.01</formula>
    </cfRule>
    <cfRule type="cellIs" dxfId="4" priority="6" operator="greaterThan">
      <formula>0.01</formula>
    </cfRule>
  </conditionalFormatting>
  <conditionalFormatting sqref="P26">
    <cfRule type="cellIs" dxfId="3" priority="3" operator="lessThan">
      <formula>-0.01</formula>
    </cfRule>
    <cfRule type="cellIs" dxfId="2" priority="4" operator="greaterThan">
      <formula>0.01</formula>
    </cfRule>
  </conditionalFormatting>
  <conditionalFormatting sqref="P27">
    <cfRule type="cellIs" dxfId="1" priority="1" operator="lessThan">
      <formula>-0.01</formula>
    </cfRule>
    <cfRule type="cellIs" dxfId="0" priority="2" operator="greaterThan">
      <formula>0.01</formula>
    </cfRule>
  </conditionalFormatting>
  <hyperlinks>
    <hyperlink ref="A27" location="国改!A1" display="150209.SZ"/>
    <hyperlink ref="A22" location="国改!A1" display="150209.SZ"/>
    <hyperlink ref="A18" location="国改!A1" display="150209.SZ"/>
    <hyperlink ref="A20" location="国改!A1" display="150209.SZ"/>
    <hyperlink ref="A14" location="国改!A1" display="150209.SZ"/>
    <hyperlink ref="A21" location="国改!A1" display="150209.SZ"/>
    <hyperlink ref="A26" location="国改!A1" display="150209.SZ"/>
    <hyperlink ref="A16" location="国改!A1" display="150209.SZ"/>
    <hyperlink ref="A25" location="国改!A1" display="150209.SZ"/>
    <hyperlink ref="A23" location="国改!A1" display="150209.SZ"/>
    <hyperlink ref="A19" location="国改!A1" display="150209.SZ"/>
    <hyperlink ref="A15" location="国改!A1" display="150209.SZ"/>
    <hyperlink ref="A24" location="国改!A1" display="150209.SZ"/>
    <hyperlink ref="A17" location="国改!A1" display="150209.SZ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8"/>
  <dimension ref="A1:Q206"/>
  <sheetViews>
    <sheetView zoomScale="80" zoomScaleNormal="80" workbookViewId="0">
      <selection activeCell="G28" sqref="G28"/>
    </sheetView>
  </sheetViews>
  <sheetFormatPr defaultRowHeight="13.5"/>
  <cols>
    <col min="1" max="1" width="18.375" style="21" bestFit="1" customWidth="1"/>
    <col min="2" max="2" width="17.25" style="21" bestFit="1" customWidth="1"/>
    <col min="3" max="3" width="12.75" style="55" bestFit="1" customWidth="1"/>
    <col min="4" max="4" width="8.625" style="55" customWidth="1"/>
    <col min="5" max="5" width="11.625" style="21" bestFit="1" customWidth="1"/>
    <col min="6" max="6" width="8.625" style="21" customWidth="1"/>
    <col min="7" max="7" width="18.375" style="58" bestFit="1" customWidth="1"/>
    <col min="8" max="8" width="11.625" style="58" bestFit="1" customWidth="1"/>
    <col min="9" max="9" width="9.375" style="58" customWidth="1"/>
    <col min="10" max="10" width="10.5" style="58" bestFit="1" customWidth="1"/>
    <col min="11" max="11" width="8.625" style="58" customWidth="1"/>
    <col min="12" max="12" width="11.625" style="58" bestFit="1" customWidth="1"/>
    <col min="13" max="14" width="8.625" style="58" customWidth="1"/>
    <col min="15" max="16" width="8.625" style="21" customWidth="1"/>
    <col min="17" max="17" width="9.5" style="21" bestFit="1" customWidth="1"/>
    <col min="18" max="39" width="8.625" style="21" customWidth="1"/>
    <col min="40" max="16384" width="9" style="21"/>
  </cols>
  <sheetData>
    <row r="1" spans="1:17">
      <c r="A1" s="131" t="s">
        <v>543</v>
      </c>
      <c r="B1" s="60">
        <f>SUMPRODUCT(C14:C19,D14:D19)/10000</f>
        <v>1456.125</v>
      </c>
      <c r="C1" s="57"/>
      <c r="D1" s="17" t="s">
        <v>269</v>
      </c>
      <c r="E1" s="60">
        <f ca="1">SUMPRODUCT(G14:G23,K14:K23)*2/10000</f>
        <v>1256.8052448599999</v>
      </c>
      <c r="G1" s="21"/>
      <c r="H1" s="21"/>
      <c r="I1" s="57"/>
    </row>
    <row r="2" spans="1:17">
      <c r="A2" s="17" t="s">
        <v>266</v>
      </c>
      <c r="B2" s="60">
        <f>SUMPRODUCT(G14:G23,H14:H23)/10000</f>
        <v>547.19000000000005</v>
      </c>
      <c r="C2" s="57"/>
      <c r="D2" s="17" t="s">
        <v>271</v>
      </c>
      <c r="E2" s="60">
        <f ca="1">B3+E1+B9+B10+B5</f>
        <v>656.8052448599999</v>
      </c>
      <c r="G2" s="17"/>
      <c r="H2" s="113"/>
      <c r="I2" s="57"/>
    </row>
    <row r="3" spans="1:17">
      <c r="A3" s="17" t="s">
        <v>267</v>
      </c>
      <c r="B3" s="60">
        <f ca="1">SUMPRODUCT(J14:J23,K14:K23)/10000</f>
        <v>0</v>
      </c>
      <c r="C3" s="57"/>
      <c r="D3" s="17" t="s">
        <v>270</v>
      </c>
      <c r="E3" s="59">
        <f ca="1">E2/B7</f>
        <v>0.21893508161999997</v>
      </c>
      <c r="G3" s="17"/>
      <c r="H3" s="19"/>
      <c r="I3" s="57"/>
    </row>
    <row r="4" spans="1:17">
      <c r="A4" s="17" t="s">
        <v>272</v>
      </c>
      <c r="B4" s="60">
        <v>0</v>
      </c>
      <c r="C4" s="57"/>
      <c r="D4" s="57"/>
      <c r="E4" s="17"/>
    </row>
    <row r="5" spans="1:17">
      <c r="A5" s="17" t="s">
        <v>273</v>
      </c>
      <c r="B5" s="60">
        <v>0</v>
      </c>
      <c r="C5" s="57"/>
      <c r="D5" s="57"/>
      <c r="E5" s="60"/>
      <c r="G5" s="21"/>
      <c r="H5" s="21"/>
      <c r="J5" s="21"/>
    </row>
    <row r="6" spans="1:17">
      <c r="A6" s="17" t="s">
        <v>274</v>
      </c>
      <c r="B6" s="60">
        <v>0</v>
      </c>
      <c r="C6" s="57"/>
      <c r="D6" s="57"/>
      <c r="E6" s="59"/>
      <c r="G6" s="17"/>
      <c r="H6" s="113"/>
      <c r="J6" s="21"/>
    </row>
    <row r="7" spans="1:17">
      <c r="A7" s="17" t="s">
        <v>268</v>
      </c>
      <c r="B7" s="60">
        <v>3000</v>
      </c>
      <c r="C7" s="57"/>
      <c r="D7" s="57"/>
      <c r="E7" s="59"/>
      <c r="G7" s="17"/>
      <c r="H7" s="19"/>
      <c r="J7" s="132"/>
      <c r="K7" s="19"/>
    </row>
    <row r="8" spans="1:17">
      <c r="B8" s="117"/>
      <c r="C8" s="21"/>
      <c r="D8" s="57"/>
      <c r="E8" s="153"/>
    </row>
    <row r="9" spans="1:17">
      <c r="A9" s="17" t="s">
        <v>1157</v>
      </c>
      <c r="B9" s="60">
        <f>-120*5</f>
        <v>-600</v>
      </c>
      <c r="C9" s="21"/>
      <c r="D9" s="21"/>
      <c r="G9" s="21"/>
      <c r="H9" s="21"/>
      <c r="J9" s="21"/>
    </row>
    <row r="10" spans="1:17">
      <c r="A10" s="17" t="s">
        <v>1158</v>
      </c>
      <c r="B10" s="60">
        <v>0</v>
      </c>
      <c r="C10" s="123"/>
      <c r="D10" s="21"/>
      <c r="G10" s="17"/>
      <c r="H10" s="113"/>
      <c r="J10" s="21"/>
    </row>
    <row r="11" spans="1:17">
      <c r="C11" s="21"/>
      <c r="D11" s="21"/>
      <c r="G11" s="17"/>
      <c r="H11" s="19"/>
    </row>
    <row r="12" spans="1:17">
      <c r="C12" s="21"/>
      <c r="D12" s="21"/>
      <c r="G12" s="21"/>
      <c r="H12" s="21"/>
    </row>
    <row r="13" spans="1:17" ht="24">
      <c r="A13" s="43" t="s">
        <v>278</v>
      </c>
      <c r="B13" s="44" t="s">
        <v>277</v>
      </c>
      <c r="C13" s="44" t="s">
        <v>257</v>
      </c>
      <c r="D13" s="44" t="s">
        <v>164</v>
      </c>
      <c r="E13" s="44" t="s">
        <v>279</v>
      </c>
      <c r="F13" s="44" t="s">
        <v>258</v>
      </c>
      <c r="G13" s="44" t="s">
        <v>257</v>
      </c>
      <c r="H13" s="44" t="s">
        <v>164</v>
      </c>
      <c r="I13" s="44" t="s">
        <v>259</v>
      </c>
      <c r="J13" s="44" t="s">
        <v>257</v>
      </c>
      <c r="K13" s="44" t="s">
        <v>260</v>
      </c>
      <c r="L13" s="44" t="s">
        <v>6</v>
      </c>
      <c r="M13" s="44" t="s">
        <v>69</v>
      </c>
      <c r="N13" s="44" t="s">
        <v>262</v>
      </c>
      <c r="O13" s="44" t="s">
        <v>263</v>
      </c>
      <c r="P13" s="44" t="s">
        <v>71</v>
      </c>
      <c r="Q13" s="45" t="s">
        <v>264</v>
      </c>
    </row>
    <row r="14" spans="1:17">
      <c r="A14" s="108" t="s">
        <v>616</v>
      </c>
      <c r="B14" s="151" t="str">
        <f>[1]!S_INFO_NAME(A14)</f>
        <v>深成指A</v>
      </c>
      <c r="C14" s="152">
        <v>1700000</v>
      </c>
      <c r="D14" s="62">
        <f>RTD("wdf.rtq",,A14,"Rt_Price")</f>
        <v>0.84899999999999998</v>
      </c>
      <c r="E14" s="141" t="str">
        <f>[1]!f_info_smfbcode(A14)</f>
        <v>150023.SZ</v>
      </c>
      <c r="F14" s="135" t="str">
        <f>[1]!S_INFO_NAME(E14)</f>
        <v>深成指B</v>
      </c>
      <c r="G14" s="115">
        <v>1600000</v>
      </c>
      <c r="H14" s="142">
        <f>RTD("wdf.rtq",,E14,"Rt_Price")</f>
        <v>0.43099999999999999</v>
      </c>
      <c r="I14" s="115" t="str">
        <f>[1]!f_info_smfcode(A14)</f>
        <v>163109.OF</v>
      </c>
      <c r="J14" s="115">
        <v>0</v>
      </c>
      <c r="K14" s="67">
        <f t="shared" ref="K14:K23" ca="1" si="0">O14*(1+M14*N14)</f>
        <v>0.64282719599999993</v>
      </c>
      <c r="L14" s="66" t="str">
        <f>[1]!f_info_trackindexcode(I14)</f>
        <v>399001.SZ</v>
      </c>
      <c r="M14" s="68">
        <f>RTD("wdf.rtq",,L14,"PctChg")/100</f>
        <v>6.9999999999999988E-4</v>
      </c>
      <c r="N14" s="69">
        <v>0.95</v>
      </c>
      <c r="O14" s="114">
        <f ca="1">INDEX(净值更新!B:B,MATCH(I14,净值更新!A:A,FALSE))</f>
        <v>0.64239999999999997</v>
      </c>
      <c r="P14" s="71">
        <f t="shared" ref="P14:P23" ca="1" si="1">(D14+H14)/K14/2-1</f>
        <v>-4.3980653239193979E-3</v>
      </c>
      <c r="Q14" s="73">
        <f t="shared" ref="Q14:Q23" si="2">C14-G14</f>
        <v>100000</v>
      </c>
    </row>
    <row r="15" spans="1:17">
      <c r="A15" s="108" t="s">
        <v>2471</v>
      </c>
      <c r="B15" s="151" t="str">
        <f>[1]!S_INFO_NAME(A15)</f>
        <v>医药A</v>
      </c>
      <c r="C15" s="152">
        <v>1000000</v>
      </c>
      <c r="D15" s="62">
        <f>RTD("wdf.rtq",,A15,"Rt_Price")</f>
        <v>1.08</v>
      </c>
      <c r="E15" s="141" t="str">
        <f>[1]!f_info_smfbcode(A15)</f>
        <v>150131.SZ</v>
      </c>
      <c r="F15" s="135" t="str">
        <f>[1]!S_INFO_NAME(E15)</f>
        <v>医药B</v>
      </c>
      <c r="G15" s="115">
        <v>0</v>
      </c>
      <c r="H15" s="142">
        <f>RTD("wdf.rtq",,E15,"Rt_Price")</f>
        <v>0.55100000000000005</v>
      </c>
      <c r="I15" s="115" t="str">
        <f>[1]!f_info_smfcode(A15)</f>
        <v>160219.OF</v>
      </c>
      <c r="J15" s="115">
        <v>0</v>
      </c>
      <c r="K15" s="67">
        <f t="shared" ca="1" si="0"/>
        <v>0.81578731500000001</v>
      </c>
      <c r="L15" s="66" t="str">
        <f>[1]!f_info_trackindexcode(I15)</f>
        <v>399394.SZ</v>
      </c>
      <c r="M15" s="68">
        <f>RTD("wdf.rtq",,L15,"PctChg")/100</f>
        <v>5.0000000000000001E-4</v>
      </c>
      <c r="N15" s="69">
        <v>0.95</v>
      </c>
      <c r="O15" s="114">
        <f ca="1">INDEX(净值更新!B:B,MATCH(I15,净值更新!A:A,FALSE))</f>
        <v>0.81540000000000001</v>
      </c>
      <c r="P15" s="71">
        <f t="shared" ca="1" si="1"/>
        <v>-3.5219351259452303E-4</v>
      </c>
      <c r="Q15" s="73">
        <f t="shared" si="2"/>
        <v>1000000</v>
      </c>
    </row>
    <row r="16" spans="1:17">
      <c r="A16" s="108" t="s">
        <v>2476</v>
      </c>
      <c r="B16" s="151" t="str">
        <f>[1]!S_INFO_NAME(A16)</f>
        <v>成长A级</v>
      </c>
      <c r="C16" s="152">
        <v>0</v>
      </c>
      <c r="D16" s="62">
        <f>RTD("wdf.rtq",,A16,"Rt_Price")</f>
        <v>1.056</v>
      </c>
      <c r="E16" s="141" t="str">
        <f>[1]!f_info_smfbcode(A16)</f>
        <v>150214.SZ</v>
      </c>
      <c r="F16" s="135" t="str">
        <f>[1]!S_INFO_NAME(E16)</f>
        <v>成长B级</v>
      </c>
      <c r="G16" s="115">
        <v>0</v>
      </c>
      <c r="H16" s="142">
        <f>RTD("wdf.rtq",,E16,"Rt_Price")</f>
        <v>0.46800000000000003</v>
      </c>
      <c r="I16" s="115" t="str">
        <f>[1]!f_info_smfcode(A16)</f>
        <v>161223.OF</v>
      </c>
      <c r="J16" s="115">
        <v>0</v>
      </c>
      <c r="K16" s="67">
        <f t="shared" ca="1" si="0"/>
        <v>0.76867589500000011</v>
      </c>
      <c r="L16" s="66" t="str">
        <f>[1]!f_info_trackindexcode(I16)</f>
        <v>000958.SH</v>
      </c>
      <c r="M16" s="68">
        <f>RTD("wdf.rtq",,L16,"PctChg")/100</f>
        <v>2.3E-3</v>
      </c>
      <c r="N16" s="69">
        <v>0.95</v>
      </c>
      <c r="O16" s="114">
        <f ca="1">INDEX(净值更新!B:B,MATCH(I16,净值更新!A:A,FALSE))</f>
        <v>0.76700000000000002</v>
      </c>
      <c r="P16" s="71">
        <f t="shared" ca="1" si="1"/>
        <v>-8.6849282557508456E-3</v>
      </c>
      <c r="Q16" s="73">
        <f t="shared" si="2"/>
        <v>0</v>
      </c>
    </row>
    <row r="17" spans="1:17">
      <c r="A17" s="108" t="s">
        <v>678</v>
      </c>
      <c r="B17" s="151" t="str">
        <f>[1]!S_INFO_NAME(A17)</f>
        <v>互联网A</v>
      </c>
      <c r="C17" s="152">
        <v>4000000</v>
      </c>
      <c r="D17" s="62">
        <f>RTD("wdf.rtq",,A17,"Rt_Price")</f>
        <v>1.038</v>
      </c>
      <c r="E17" s="141" t="str">
        <f>[1]!f_info_smfbcode(A17)</f>
        <v>150195.SZ</v>
      </c>
      <c r="F17" s="135" t="str">
        <f>[1]!S_INFO_NAME(E17)</f>
        <v>互联网B</v>
      </c>
      <c r="G17" s="115">
        <v>0</v>
      </c>
      <c r="H17" s="142">
        <f>RTD("wdf.rtq",,E17,"Rt_Price")</f>
        <v>0.502</v>
      </c>
      <c r="I17" s="115" t="str">
        <f>[1]!f_info_smfcode(A17)</f>
        <v>161025.OF</v>
      </c>
      <c r="J17" s="115">
        <v>0</v>
      </c>
      <c r="K17" s="67">
        <f t="shared" ca="1" si="0"/>
        <v>0.77378330999999989</v>
      </c>
      <c r="L17" s="66" t="str">
        <f>[1]!f_info_trackindexcode(I17)</f>
        <v>399970.SZ</v>
      </c>
      <c r="M17" s="68">
        <f>RTD("wdf.rtq",,L17,"PctChg")/100</f>
        <v>3.8E-3</v>
      </c>
      <c r="N17" s="69">
        <v>0.95</v>
      </c>
      <c r="O17" s="114">
        <f ca="1">INDEX(净值更新!B:B,MATCH(I17,净值更新!A:A,FALSE))</f>
        <v>0.77100000000000002</v>
      </c>
      <c r="P17" s="71">
        <f t="shared" ca="1" si="1"/>
        <v>-4.8893662490598899E-3</v>
      </c>
      <c r="Q17" s="73">
        <f t="shared" si="2"/>
        <v>4000000</v>
      </c>
    </row>
    <row r="18" spans="1:17">
      <c r="A18" s="108" t="s">
        <v>2470</v>
      </c>
      <c r="B18" s="151" t="str">
        <f>[1]!S_INFO_NAME(A18)</f>
        <v>国防A</v>
      </c>
      <c r="C18" s="152">
        <v>6000000</v>
      </c>
      <c r="D18" s="62">
        <f>RTD("wdf.rtq",,A18,"Rt_Price")</f>
        <v>1.036</v>
      </c>
      <c r="E18" s="141" t="str">
        <f>[1]!f_info_smfbcode(A18)</f>
        <v>150206.SZ</v>
      </c>
      <c r="F18" s="135" t="str">
        <f>[1]!S_INFO_NAME(E18)</f>
        <v>国防B</v>
      </c>
      <c r="G18" s="115">
        <v>0</v>
      </c>
      <c r="H18" s="142">
        <f>RTD("wdf.rtq",,E18,"Rt_Price")</f>
        <v>0.58499999999999996</v>
      </c>
      <c r="I18" s="115" t="str">
        <f>[1]!f_info_smfcode(A18)</f>
        <v>160630.OF</v>
      </c>
      <c r="J18" s="115">
        <v>0</v>
      </c>
      <c r="K18" s="67">
        <f t="shared" ca="1" si="0"/>
        <v>0.80860950000000009</v>
      </c>
      <c r="L18" s="66" t="str">
        <f>[1]!f_info_trackindexcode(I18)</f>
        <v>399973.SZ</v>
      </c>
      <c r="M18" s="68">
        <f>RTD("wdf.rtq",,L18,"PctChg")/100</f>
        <v>0.01</v>
      </c>
      <c r="N18" s="69">
        <v>0.95</v>
      </c>
      <c r="O18" s="114">
        <f ca="1">INDEX(净值更新!B:B,MATCH(I18,净值更新!A:A,FALSE))</f>
        <v>0.80100000000000005</v>
      </c>
      <c r="P18" s="71">
        <f t="shared" ca="1" si="1"/>
        <v>2.3379641223606473E-3</v>
      </c>
      <c r="Q18" s="73">
        <f t="shared" si="2"/>
        <v>6000000</v>
      </c>
    </row>
    <row r="19" spans="1:17">
      <c r="A19" s="108" t="s">
        <v>2524</v>
      </c>
      <c r="B19" s="151" t="str">
        <f>[1]!S_INFO_NAME(A19)</f>
        <v>中航军A</v>
      </c>
      <c r="C19" s="152">
        <v>1350000</v>
      </c>
      <c r="D19" s="62">
        <f>RTD("wdf.rtq",,A19,"Rt_Price")</f>
        <v>1.2370000000000001</v>
      </c>
      <c r="E19" s="141" t="str">
        <f>[1]!f_info_smfbcode(A19)</f>
        <v>150222.SZ</v>
      </c>
      <c r="F19" s="135" t="str">
        <f>[1]!S_INFO_NAME(E19)</f>
        <v>中航军B</v>
      </c>
      <c r="G19" s="115">
        <v>0</v>
      </c>
      <c r="H19" s="142">
        <f>RTD("wdf.rtq",,E19,"Rt_Price")</f>
        <v>0.72399999999999998</v>
      </c>
      <c r="I19" s="115" t="str">
        <f>[1]!f_info_smfcode(A19)</f>
        <v>164402.OF</v>
      </c>
      <c r="J19" s="115">
        <v>0</v>
      </c>
      <c r="K19" s="67">
        <f t="shared" ca="1" si="0"/>
        <v>0.98251275999999999</v>
      </c>
      <c r="L19" s="66" t="str">
        <f>[1]!f_info_trackindexcode(I19)</f>
        <v>399959.SZ</v>
      </c>
      <c r="M19" s="68">
        <f>RTD("wdf.rtq",,L19,"PctChg")/100</f>
        <v>9.1999999999999998E-3</v>
      </c>
      <c r="N19" s="69">
        <v>0.95</v>
      </c>
      <c r="O19" s="114">
        <f ca="1">INDEX(净值更新!B:B,MATCH(I19,净值更新!A:A,FALSE))</f>
        <v>0.97399999999999998</v>
      </c>
      <c r="P19" s="71">
        <f t="shared" ca="1" si="1"/>
        <v>-2.048584081493221E-3</v>
      </c>
      <c r="Q19" s="73">
        <f t="shared" si="2"/>
        <v>1350000</v>
      </c>
    </row>
    <row r="20" spans="1:17">
      <c r="A20" s="108" t="s">
        <v>2527</v>
      </c>
      <c r="B20" s="151" t="str">
        <f>[1]!S_INFO_NAME(A20)</f>
        <v>工业4A</v>
      </c>
      <c r="C20" s="152">
        <v>3000000</v>
      </c>
      <c r="D20" s="62">
        <f>RTD("wdf.rtq",,A20,"Rt_Price")</f>
        <v>1.036</v>
      </c>
      <c r="E20" s="141" t="str">
        <f>[1]!f_info_smfbcode(A20)</f>
        <v>150316.SZ</v>
      </c>
      <c r="F20" s="135" t="str">
        <f>[1]!S_INFO_NAME(E20)</f>
        <v>工业4B</v>
      </c>
      <c r="G20" s="115">
        <v>100000</v>
      </c>
      <c r="H20" s="142">
        <f>RTD("wdf.rtq",,E20,"Rt_Price")</f>
        <v>1.04</v>
      </c>
      <c r="I20" s="115" t="str">
        <f>[1]!f_info_smfcode(A20)</f>
        <v>161031.OF</v>
      </c>
      <c r="J20" s="115">
        <v>0</v>
      </c>
      <c r="K20" s="67">
        <f t="shared" ca="1" si="0"/>
        <v>1.0460827800000001</v>
      </c>
      <c r="L20" s="66" t="str">
        <f>[1]!f_info_trackindexcode(I20)</f>
        <v>399803.SZ</v>
      </c>
      <c r="M20" s="68">
        <f>RTD("wdf.rtq",,L20,"PctChg")/100</f>
        <v>2.1000000000000003E-3</v>
      </c>
      <c r="N20" s="69">
        <v>0.95</v>
      </c>
      <c r="O20" s="114">
        <f ca="1">INDEX(净值更新!B:B,MATCH(I20,净值更新!A:A,FALSE))</f>
        <v>1.044</v>
      </c>
      <c r="P20" s="71">
        <f t="shared" ca="1" si="1"/>
        <v>-7.7267116470458586E-3</v>
      </c>
      <c r="Q20" s="73">
        <f t="shared" si="2"/>
        <v>2900000</v>
      </c>
    </row>
    <row r="21" spans="1:17">
      <c r="A21" s="108" t="s">
        <v>2526</v>
      </c>
      <c r="B21" s="151" t="str">
        <f>[1]!S_INFO_NAME(A21)</f>
        <v>带路A</v>
      </c>
      <c r="C21" s="152">
        <v>100000</v>
      </c>
      <c r="D21" s="62">
        <f>RTD("wdf.rtq",,A21,"Rt_Price")</f>
        <v>1.0580000000000001</v>
      </c>
      <c r="E21" s="141" t="str">
        <f>[1]!f_info_smfbcode(A21)</f>
        <v>150274.SZ</v>
      </c>
      <c r="F21" s="135" t="str">
        <f>[1]!S_INFO_NAME(E21)</f>
        <v>带路B</v>
      </c>
      <c r="G21" s="115">
        <v>100000</v>
      </c>
      <c r="H21" s="142">
        <f>RTD("wdf.rtq",,E21,"Rt_Price")</f>
        <v>0.47300000000000003</v>
      </c>
      <c r="I21" s="115" t="str">
        <f>[1]!f_info_smfcode(A21)</f>
        <v>160638.OF</v>
      </c>
      <c r="J21" s="115">
        <v>0</v>
      </c>
      <c r="K21" s="67">
        <f t="shared" ca="1" si="0"/>
        <v>0.76982400000000006</v>
      </c>
      <c r="L21" s="66" t="str">
        <f>[1]!f_info_trackindexcode(I21)</f>
        <v>399991.SZ</v>
      </c>
      <c r="M21" s="68">
        <f>RTD("wdf.rtq",,L21,"PctChg")/100</f>
        <v>2.5000000000000001E-3</v>
      </c>
      <c r="N21" s="69">
        <v>0.95</v>
      </c>
      <c r="O21" s="114">
        <f ca="1">INDEX(净值更新!B:B,MATCH(I21,净值更新!A:A,FALSE))</f>
        <v>0.76800000000000002</v>
      </c>
      <c r="P21" s="71">
        <f t="shared" ca="1" si="1"/>
        <v>-5.6168682711892348E-3</v>
      </c>
      <c r="Q21" s="73">
        <f t="shared" si="2"/>
        <v>0</v>
      </c>
    </row>
    <row r="22" spans="1:17">
      <c r="A22" s="108" t="s">
        <v>2525</v>
      </c>
      <c r="B22" s="151" t="str">
        <f>[1]!S_INFO_NAME(A22)</f>
        <v>改革A</v>
      </c>
      <c r="C22" s="152">
        <v>3000000</v>
      </c>
      <c r="D22" s="62">
        <f>RTD("wdf.rtq",,A22,"Rt_Price")</f>
        <v>1.089</v>
      </c>
      <c r="E22" s="141" t="str">
        <f>[1]!f_info_smfbcode(A22)</f>
        <v>150296.SZ</v>
      </c>
      <c r="F22" s="135" t="str">
        <f>[1]!S_INFO_NAME(E22)</f>
        <v>改革B</v>
      </c>
      <c r="G22" s="115">
        <v>200000</v>
      </c>
      <c r="H22" s="142">
        <f>RTD("wdf.rtq",,E22,"Rt_Price")</f>
        <v>0.70499999999999996</v>
      </c>
      <c r="I22" s="115" t="str">
        <f>[1]!f_info_smfcode(A22)</f>
        <v>160136.OF</v>
      </c>
      <c r="J22" s="115">
        <v>0</v>
      </c>
      <c r="K22" s="67">
        <f t="shared" ca="1" si="0"/>
        <v>0.9044726635</v>
      </c>
      <c r="L22" s="66" t="str">
        <f>[1]!f_info_trackindexcode(I22)</f>
        <v>399974.SZ</v>
      </c>
      <c r="M22" s="68">
        <f>RTD("wdf.rtq",,L22,"PctChg")/100</f>
        <v>9.0000000000000008E-4</v>
      </c>
      <c r="N22" s="69">
        <v>0.95</v>
      </c>
      <c r="O22" s="114">
        <f ca="1">INDEX(净值更新!B:B,MATCH(I22,净值更新!A:A,FALSE))</f>
        <v>0.90369999999999995</v>
      </c>
      <c r="P22" s="71">
        <f t="shared" ca="1" si="1"/>
        <v>-8.2619008860735921E-3</v>
      </c>
      <c r="Q22" s="73">
        <f t="shared" si="2"/>
        <v>2800000</v>
      </c>
    </row>
    <row r="23" spans="1:17">
      <c r="A23" s="108" t="s">
        <v>2523</v>
      </c>
      <c r="B23" s="151" t="str">
        <f>[1]!S_INFO_NAME(A23)</f>
        <v>银华稳进</v>
      </c>
      <c r="C23" s="152">
        <v>60000</v>
      </c>
      <c r="D23" s="62">
        <f>RTD("wdf.rtq",,A23,"Rt_Price")</f>
        <v>1.0469999999999999</v>
      </c>
      <c r="E23" s="141" t="str">
        <f>[1]!f_info_smfbcode(A23)</f>
        <v>150019.SZ</v>
      </c>
      <c r="F23" s="135" t="str">
        <f>[1]!S_INFO_NAME(E23)</f>
        <v>银华锐进</v>
      </c>
      <c r="G23" s="115">
        <v>5000000</v>
      </c>
      <c r="H23" s="142">
        <f>RTD("wdf.rtq",,E23,"Rt_Price")</f>
        <v>0.89800000000000002</v>
      </c>
      <c r="I23" s="115" t="str">
        <f>[1]!f_info_smfcode(A23)</f>
        <v>161812.OF</v>
      </c>
      <c r="J23" s="115">
        <v>0</v>
      </c>
      <c r="K23" s="67">
        <f t="shared" ca="1" si="0"/>
        <v>0.97860349999999996</v>
      </c>
      <c r="L23" s="66" t="str">
        <f>[1]!f_info_trackindexcode(I23)</f>
        <v>399330.SZ</v>
      </c>
      <c r="M23" s="68">
        <f>RTD("wdf.rtq",,L23,"PctChg")/100</f>
        <v>-1.5E-3</v>
      </c>
      <c r="N23" s="69">
        <v>0.95</v>
      </c>
      <c r="O23" s="114">
        <f ca="1">INDEX(净值更新!B:B,MATCH(I23,净值更新!A:A,FALSE))</f>
        <v>0.98</v>
      </c>
      <c r="P23" s="71">
        <f t="shared" ca="1" si="1"/>
        <v>-6.2369488766390591E-3</v>
      </c>
      <c r="Q23" s="73">
        <f t="shared" si="2"/>
        <v>-4940000</v>
      </c>
    </row>
    <row r="24" spans="1:17">
      <c r="A24" s="17"/>
      <c r="B24" s="19"/>
      <c r="C24" s="56"/>
      <c r="D24" s="56"/>
      <c r="E24" s="17"/>
      <c r="F24" s="19"/>
      <c r="G24" s="57"/>
      <c r="H24" s="57"/>
      <c r="I24" s="57"/>
      <c r="J24" s="57"/>
      <c r="K24" s="57"/>
      <c r="L24" s="57"/>
      <c r="M24" s="57"/>
      <c r="N24" s="57"/>
      <c r="Q24" s="4"/>
    </row>
    <row r="25" spans="1:17">
      <c r="A25" s="17"/>
      <c r="B25" s="19"/>
      <c r="C25" s="56"/>
      <c r="D25" s="56"/>
      <c r="E25" s="17"/>
      <c r="F25" s="19"/>
      <c r="G25" s="57"/>
      <c r="H25" s="57"/>
      <c r="I25" s="57"/>
      <c r="J25" s="57"/>
      <c r="K25" s="57"/>
      <c r="L25" s="57"/>
      <c r="M25" s="57"/>
      <c r="N25" s="57"/>
      <c r="Q25" s="4"/>
    </row>
    <row r="26" spans="1:17">
      <c r="A26" s="17"/>
      <c r="B26" s="19"/>
      <c r="C26" s="56"/>
      <c r="D26" s="56"/>
      <c r="E26" s="17"/>
      <c r="F26" s="19"/>
      <c r="G26" s="57"/>
      <c r="H26" s="57"/>
      <c r="I26" s="57"/>
      <c r="J26" s="57"/>
      <c r="K26" s="57"/>
      <c r="L26" s="57"/>
      <c r="M26" s="57"/>
      <c r="N26" s="57"/>
      <c r="Q26" s="4"/>
    </row>
    <row r="27" spans="1:17">
      <c r="A27" s="17"/>
      <c r="B27" s="19"/>
      <c r="C27" s="56"/>
      <c r="D27" s="56"/>
      <c r="E27" s="17"/>
      <c r="F27" s="19"/>
      <c r="G27" s="57"/>
      <c r="H27" s="57"/>
      <c r="I27" s="57"/>
      <c r="J27" s="57"/>
      <c r="K27" s="57"/>
      <c r="L27" s="57"/>
      <c r="M27" s="57"/>
      <c r="N27" s="57"/>
      <c r="Q27" s="4"/>
    </row>
    <row r="28" spans="1:17">
      <c r="A28" s="17"/>
      <c r="B28" s="19"/>
      <c r="C28" s="56"/>
      <c r="D28" s="56"/>
      <c r="E28" s="17"/>
      <c r="F28" s="19"/>
      <c r="G28" s="57"/>
      <c r="H28" s="57"/>
      <c r="I28" s="57"/>
      <c r="J28" s="57"/>
      <c r="K28" s="57"/>
      <c r="L28" s="57"/>
      <c r="M28" s="57"/>
      <c r="N28" s="57"/>
      <c r="Q28" s="4"/>
    </row>
    <row r="29" spans="1:17">
      <c r="A29" s="17"/>
      <c r="B29" s="19"/>
      <c r="C29" s="56"/>
      <c r="D29" s="56"/>
      <c r="E29" s="17"/>
      <c r="F29" s="19"/>
      <c r="G29" s="57"/>
      <c r="H29" s="57"/>
      <c r="I29" s="57"/>
      <c r="J29" s="57"/>
      <c r="K29" s="57"/>
      <c r="L29" s="57"/>
      <c r="M29" s="57"/>
      <c r="N29" s="57"/>
      <c r="Q29" s="4"/>
    </row>
    <row r="30" spans="1:17">
      <c r="A30" s="17"/>
      <c r="B30" s="19"/>
      <c r="C30" s="56"/>
      <c r="D30" s="56"/>
      <c r="E30" s="17"/>
      <c r="F30" s="19"/>
      <c r="G30" s="57"/>
      <c r="H30" s="57"/>
      <c r="I30" s="57"/>
      <c r="J30" s="57"/>
      <c r="K30" s="57"/>
      <c r="L30" s="57"/>
      <c r="M30" s="57"/>
      <c r="N30" s="57"/>
      <c r="Q30" s="4"/>
    </row>
    <row r="31" spans="1:17">
      <c r="A31" s="17"/>
      <c r="B31" s="19"/>
      <c r="C31" s="56"/>
      <c r="D31" s="56"/>
      <c r="E31" s="17"/>
      <c r="F31" s="19"/>
      <c r="G31" s="57"/>
      <c r="H31" s="57"/>
      <c r="I31" s="57"/>
      <c r="J31" s="57"/>
      <c r="K31" s="57"/>
      <c r="L31" s="57"/>
      <c r="M31" s="57"/>
      <c r="N31" s="57"/>
      <c r="Q31" s="4"/>
    </row>
    <row r="32" spans="1:17">
      <c r="A32" s="17"/>
      <c r="B32" s="19"/>
      <c r="C32" s="56"/>
      <c r="D32" s="56"/>
      <c r="E32" s="17"/>
      <c r="F32" s="19"/>
      <c r="G32" s="57"/>
      <c r="H32" s="57"/>
      <c r="I32" s="57"/>
      <c r="J32" s="57"/>
      <c r="K32" s="57"/>
      <c r="L32" s="57"/>
      <c r="M32" s="57"/>
      <c r="N32" s="57"/>
      <c r="Q32" s="4"/>
    </row>
    <row r="33" spans="1:17">
      <c r="A33" s="17"/>
      <c r="B33" s="19"/>
      <c r="C33" s="56"/>
      <c r="D33" s="56"/>
      <c r="E33" s="17"/>
      <c r="F33" s="19"/>
      <c r="G33" s="57"/>
      <c r="H33" s="57"/>
      <c r="I33" s="57"/>
      <c r="J33" s="57"/>
      <c r="K33" s="57"/>
      <c r="L33" s="57"/>
      <c r="M33" s="57"/>
      <c r="N33" s="57"/>
      <c r="Q33" s="4"/>
    </row>
    <row r="34" spans="1:17">
      <c r="A34" s="17"/>
      <c r="B34" s="19"/>
      <c r="C34" s="56"/>
      <c r="D34" s="56"/>
      <c r="E34" s="17"/>
      <c r="F34" s="19"/>
      <c r="G34" s="57"/>
      <c r="H34" s="57"/>
      <c r="I34" s="57"/>
      <c r="J34" s="57"/>
      <c r="K34" s="57"/>
      <c r="L34" s="57"/>
      <c r="M34" s="57"/>
      <c r="N34" s="57"/>
      <c r="Q34" s="4"/>
    </row>
    <row r="35" spans="1:17">
      <c r="A35" s="17"/>
      <c r="B35" s="19"/>
      <c r="C35" s="56"/>
      <c r="D35" s="56"/>
      <c r="E35" s="17"/>
      <c r="F35" s="19"/>
      <c r="G35" s="57"/>
      <c r="H35" s="57"/>
      <c r="I35" s="57"/>
      <c r="J35" s="57"/>
      <c r="K35" s="57"/>
      <c r="L35" s="57"/>
      <c r="M35" s="57"/>
      <c r="N35" s="57"/>
      <c r="Q35" s="4"/>
    </row>
    <row r="36" spans="1:17">
      <c r="A36" s="17"/>
      <c r="B36" s="19"/>
      <c r="C36" s="56"/>
      <c r="D36" s="56"/>
      <c r="E36" s="17"/>
      <c r="F36" s="19"/>
      <c r="G36" s="57"/>
      <c r="H36" s="57"/>
      <c r="I36" s="57"/>
      <c r="J36" s="57"/>
      <c r="K36" s="57"/>
      <c r="L36" s="57"/>
      <c r="M36" s="57"/>
      <c r="N36" s="57"/>
      <c r="Q36" s="4"/>
    </row>
    <row r="37" spans="1:17">
      <c r="A37" s="17"/>
      <c r="B37" s="19"/>
      <c r="C37" s="56"/>
      <c r="D37" s="56"/>
      <c r="E37" s="17"/>
      <c r="F37" s="19"/>
      <c r="G37" s="57"/>
      <c r="H37" s="57"/>
      <c r="I37" s="57"/>
      <c r="J37" s="57"/>
      <c r="K37" s="57"/>
      <c r="L37" s="57"/>
      <c r="M37" s="57"/>
      <c r="N37" s="57"/>
      <c r="Q37" s="4"/>
    </row>
    <row r="38" spans="1:17">
      <c r="A38" s="17"/>
      <c r="B38" s="19"/>
      <c r="C38" s="56"/>
      <c r="D38" s="56"/>
      <c r="E38" s="17"/>
      <c r="F38" s="19"/>
      <c r="G38" s="57"/>
      <c r="H38" s="57"/>
      <c r="I38" s="57"/>
      <c r="J38" s="57"/>
      <c r="K38" s="57"/>
      <c r="L38" s="57"/>
      <c r="M38" s="57"/>
      <c r="N38" s="57"/>
      <c r="Q38" s="4"/>
    </row>
    <row r="39" spans="1:17">
      <c r="A39" s="17"/>
      <c r="B39" s="19"/>
      <c r="C39" s="56"/>
      <c r="D39" s="56"/>
      <c r="E39" s="17"/>
      <c r="F39" s="19"/>
      <c r="G39" s="57"/>
      <c r="H39" s="57"/>
      <c r="I39" s="57"/>
      <c r="J39" s="57"/>
      <c r="K39" s="57"/>
      <c r="L39" s="57"/>
      <c r="M39" s="57"/>
      <c r="N39" s="57"/>
      <c r="Q39" s="4"/>
    </row>
    <row r="40" spans="1:17">
      <c r="A40" s="17"/>
      <c r="B40" s="19"/>
      <c r="C40" s="56"/>
      <c r="D40" s="56"/>
      <c r="E40" s="17"/>
      <c r="F40" s="19"/>
      <c r="G40" s="57"/>
      <c r="H40" s="57"/>
      <c r="I40" s="57"/>
      <c r="J40" s="57"/>
      <c r="K40" s="57"/>
      <c r="L40" s="57"/>
      <c r="M40" s="57"/>
      <c r="N40" s="57"/>
      <c r="Q40" s="4"/>
    </row>
    <row r="41" spans="1:17">
      <c r="A41" s="17"/>
      <c r="B41" s="19"/>
      <c r="C41" s="56"/>
      <c r="D41" s="56"/>
      <c r="E41" s="17"/>
      <c r="F41" s="19"/>
      <c r="G41" s="57"/>
      <c r="H41" s="57"/>
      <c r="I41" s="57"/>
      <c r="J41" s="57"/>
      <c r="K41" s="57"/>
      <c r="L41" s="57"/>
      <c r="M41" s="57"/>
      <c r="N41" s="57"/>
      <c r="Q41" s="4"/>
    </row>
    <row r="42" spans="1:17">
      <c r="A42" s="17"/>
      <c r="B42" s="19"/>
      <c r="C42" s="56"/>
      <c r="D42" s="56"/>
      <c r="E42" s="17"/>
      <c r="F42" s="19"/>
      <c r="G42" s="57"/>
      <c r="H42" s="57"/>
      <c r="I42" s="57"/>
      <c r="J42" s="57"/>
      <c r="K42" s="57"/>
      <c r="L42" s="57"/>
      <c r="M42" s="57"/>
      <c r="N42" s="57"/>
      <c r="Q42" s="4"/>
    </row>
    <row r="43" spans="1:17">
      <c r="A43" s="17"/>
      <c r="B43" s="19"/>
      <c r="C43" s="56"/>
      <c r="D43" s="56"/>
      <c r="E43" s="17"/>
      <c r="F43" s="19"/>
      <c r="G43" s="57"/>
      <c r="H43" s="57"/>
      <c r="I43" s="57"/>
      <c r="J43" s="57"/>
      <c r="K43" s="57"/>
      <c r="L43" s="57"/>
      <c r="M43" s="57"/>
      <c r="N43" s="57"/>
      <c r="Q43" s="4"/>
    </row>
    <row r="44" spans="1:17">
      <c r="A44" s="17"/>
      <c r="B44" s="19"/>
      <c r="C44" s="56"/>
      <c r="D44" s="56"/>
      <c r="E44" s="17"/>
      <c r="F44" s="19"/>
      <c r="G44" s="57"/>
      <c r="H44" s="57"/>
      <c r="I44" s="57"/>
      <c r="J44" s="57"/>
      <c r="K44" s="57"/>
      <c r="L44" s="57"/>
      <c r="M44" s="57"/>
      <c r="N44" s="57"/>
      <c r="Q44" s="4"/>
    </row>
    <row r="45" spans="1:17">
      <c r="A45" s="17"/>
      <c r="B45" s="19"/>
      <c r="C45" s="56"/>
      <c r="D45" s="56"/>
      <c r="E45" s="17"/>
      <c r="F45" s="19"/>
      <c r="G45" s="57"/>
      <c r="H45" s="57"/>
      <c r="I45" s="57"/>
      <c r="J45" s="57"/>
      <c r="K45" s="57"/>
      <c r="L45" s="57"/>
      <c r="M45" s="57"/>
      <c r="N45" s="57"/>
      <c r="Q45" s="4"/>
    </row>
    <row r="46" spans="1:17">
      <c r="A46" s="17"/>
      <c r="B46" s="19"/>
      <c r="C46" s="56"/>
      <c r="D46" s="56"/>
      <c r="E46" s="17"/>
      <c r="F46" s="19"/>
      <c r="G46" s="57"/>
      <c r="H46" s="57"/>
      <c r="I46" s="57"/>
      <c r="J46" s="57"/>
      <c r="K46" s="57"/>
      <c r="L46" s="57"/>
      <c r="M46" s="57"/>
      <c r="N46" s="57"/>
      <c r="Q46" s="4"/>
    </row>
    <row r="47" spans="1:17">
      <c r="A47" s="17"/>
      <c r="B47" s="19"/>
      <c r="C47" s="56"/>
      <c r="D47" s="56"/>
      <c r="E47" s="17"/>
      <c r="F47" s="19"/>
      <c r="G47" s="57"/>
      <c r="H47" s="57"/>
      <c r="I47" s="57"/>
      <c r="J47" s="57"/>
      <c r="K47" s="57"/>
      <c r="L47" s="57"/>
      <c r="M47" s="57"/>
      <c r="N47" s="57"/>
      <c r="Q47" s="4"/>
    </row>
    <row r="48" spans="1:17">
      <c r="A48" s="17"/>
      <c r="B48" s="19"/>
      <c r="C48" s="56"/>
      <c r="D48" s="56"/>
      <c r="E48" s="17"/>
      <c r="F48" s="19"/>
      <c r="G48" s="57"/>
      <c r="H48" s="57"/>
      <c r="I48" s="57"/>
      <c r="J48" s="57"/>
      <c r="K48" s="57"/>
      <c r="L48" s="57"/>
      <c r="M48" s="57"/>
      <c r="N48" s="57"/>
      <c r="Q48" s="4"/>
    </row>
    <row r="49" spans="1:17">
      <c r="A49" s="17"/>
      <c r="B49" s="19"/>
      <c r="C49" s="56"/>
      <c r="D49" s="56"/>
      <c r="E49" s="17"/>
      <c r="F49" s="19"/>
      <c r="G49" s="57"/>
      <c r="H49" s="57"/>
      <c r="I49" s="57"/>
      <c r="J49" s="57"/>
      <c r="K49" s="57"/>
      <c r="L49" s="57"/>
      <c r="M49" s="57"/>
      <c r="N49" s="57"/>
      <c r="Q49" s="4"/>
    </row>
    <row r="50" spans="1:17">
      <c r="A50" s="17"/>
      <c r="B50" s="19"/>
      <c r="C50" s="56"/>
      <c r="D50" s="56"/>
      <c r="E50" s="17"/>
      <c r="F50" s="19"/>
      <c r="G50" s="57"/>
      <c r="H50" s="57"/>
      <c r="I50" s="57"/>
      <c r="J50" s="57"/>
      <c r="K50" s="57"/>
      <c r="L50" s="57"/>
      <c r="M50" s="57"/>
      <c r="N50" s="57"/>
      <c r="Q50" s="4"/>
    </row>
    <row r="51" spans="1:17">
      <c r="A51" s="17"/>
      <c r="B51" s="19"/>
      <c r="C51" s="56"/>
      <c r="D51" s="56"/>
      <c r="E51" s="17"/>
      <c r="F51" s="19"/>
      <c r="G51" s="57"/>
      <c r="H51" s="57"/>
      <c r="I51" s="57"/>
      <c r="J51" s="57"/>
      <c r="K51" s="57"/>
      <c r="L51" s="57"/>
      <c r="M51" s="57"/>
      <c r="N51" s="57"/>
      <c r="Q51" s="4"/>
    </row>
    <row r="52" spans="1:17">
      <c r="A52" s="17"/>
      <c r="B52" s="19"/>
      <c r="C52" s="56"/>
      <c r="D52" s="56"/>
      <c r="E52" s="17"/>
      <c r="F52" s="19"/>
      <c r="G52" s="57"/>
      <c r="H52" s="57"/>
      <c r="I52" s="57"/>
      <c r="J52" s="57"/>
      <c r="K52" s="57"/>
      <c r="L52" s="57"/>
      <c r="M52" s="57"/>
      <c r="N52" s="57"/>
      <c r="Q52" s="4"/>
    </row>
    <row r="53" spans="1:17">
      <c r="A53" s="17"/>
      <c r="B53" s="19"/>
      <c r="C53" s="56"/>
      <c r="D53" s="56"/>
      <c r="E53" s="17"/>
      <c r="F53" s="19"/>
      <c r="G53" s="57"/>
      <c r="H53" s="57"/>
      <c r="I53" s="57"/>
      <c r="J53" s="57"/>
      <c r="K53" s="57"/>
      <c r="L53" s="57"/>
      <c r="M53" s="57"/>
      <c r="N53" s="57"/>
      <c r="Q53" s="4"/>
    </row>
    <row r="54" spans="1:17">
      <c r="A54" s="17"/>
      <c r="B54" s="19"/>
      <c r="C54" s="56"/>
      <c r="D54" s="56"/>
      <c r="E54" s="17"/>
      <c r="F54" s="19"/>
      <c r="G54" s="57"/>
      <c r="H54" s="57"/>
      <c r="I54" s="57"/>
      <c r="J54" s="57"/>
      <c r="K54" s="57"/>
      <c r="L54" s="57"/>
      <c r="M54" s="57"/>
      <c r="N54" s="57"/>
      <c r="Q54" s="4"/>
    </row>
    <row r="55" spans="1:17">
      <c r="A55" s="17"/>
      <c r="B55" s="19"/>
      <c r="C55" s="56"/>
      <c r="D55" s="56"/>
      <c r="E55" s="17"/>
      <c r="F55" s="19"/>
      <c r="G55" s="57"/>
      <c r="H55" s="57"/>
      <c r="I55" s="57"/>
      <c r="J55" s="57"/>
      <c r="K55" s="57"/>
      <c r="L55" s="57"/>
      <c r="M55" s="57"/>
      <c r="N55" s="57"/>
      <c r="Q55" s="4"/>
    </row>
    <row r="56" spans="1:17">
      <c r="A56" s="17"/>
      <c r="B56" s="19"/>
      <c r="C56" s="56"/>
      <c r="D56" s="56"/>
      <c r="E56" s="17"/>
      <c r="F56" s="19"/>
      <c r="G56" s="57"/>
      <c r="H56" s="57"/>
      <c r="I56" s="57"/>
      <c r="J56" s="57"/>
      <c r="K56" s="57"/>
      <c r="L56" s="57"/>
      <c r="M56" s="57"/>
      <c r="N56" s="57"/>
      <c r="Q56" s="4"/>
    </row>
    <row r="57" spans="1:17">
      <c r="A57" s="17"/>
      <c r="B57" s="19"/>
      <c r="C57" s="56"/>
      <c r="D57" s="56"/>
      <c r="E57" s="17"/>
      <c r="F57" s="19"/>
      <c r="G57" s="57"/>
      <c r="H57" s="57"/>
      <c r="I57" s="57"/>
      <c r="J57" s="57"/>
      <c r="K57" s="57"/>
      <c r="L57" s="57"/>
      <c r="M57" s="57"/>
      <c r="N57" s="57"/>
      <c r="Q57" s="4"/>
    </row>
    <row r="58" spans="1:17">
      <c r="A58" s="17"/>
      <c r="B58" s="19"/>
      <c r="C58" s="56"/>
      <c r="D58" s="56"/>
      <c r="E58" s="17"/>
      <c r="F58" s="19"/>
      <c r="G58" s="57"/>
      <c r="H58" s="57"/>
      <c r="I58" s="57"/>
      <c r="J58" s="57"/>
      <c r="K58" s="57"/>
      <c r="L58" s="57"/>
      <c r="M58" s="57"/>
      <c r="N58" s="57"/>
      <c r="Q58" s="4"/>
    </row>
    <row r="59" spans="1:17">
      <c r="A59" s="17"/>
      <c r="B59" s="19"/>
      <c r="C59" s="56"/>
      <c r="D59" s="56"/>
      <c r="E59" s="17"/>
      <c r="F59" s="19"/>
      <c r="G59" s="57"/>
      <c r="H59" s="57"/>
      <c r="I59" s="57"/>
      <c r="J59" s="57"/>
      <c r="K59" s="57"/>
      <c r="L59" s="57"/>
      <c r="M59" s="57"/>
      <c r="N59" s="57"/>
      <c r="Q59" s="4"/>
    </row>
    <row r="60" spans="1:17">
      <c r="A60" s="17"/>
      <c r="B60" s="19"/>
      <c r="C60" s="56"/>
      <c r="D60" s="56"/>
      <c r="E60" s="17"/>
      <c r="F60" s="19"/>
      <c r="G60" s="57"/>
      <c r="H60" s="57"/>
      <c r="I60" s="57"/>
      <c r="J60" s="57"/>
      <c r="K60" s="57"/>
      <c r="L60" s="57"/>
      <c r="M60" s="57"/>
      <c r="N60" s="57"/>
      <c r="Q60" s="4"/>
    </row>
    <row r="61" spans="1:17">
      <c r="A61" s="17"/>
      <c r="B61" s="19"/>
      <c r="C61" s="56"/>
      <c r="D61" s="56"/>
      <c r="E61" s="17"/>
      <c r="F61" s="19"/>
      <c r="G61" s="57"/>
      <c r="H61" s="57"/>
      <c r="I61" s="57"/>
      <c r="J61" s="57"/>
      <c r="K61" s="57"/>
      <c r="L61" s="57"/>
      <c r="M61" s="57"/>
      <c r="N61" s="57"/>
      <c r="Q61" s="4"/>
    </row>
    <row r="62" spans="1:17">
      <c r="A62" s="17"/>
      <c r="B62" s="19"/>
      <c r="C62" s="56"/>
      <c r="D62" s="56"/>
      <c r="E62" s="17"/>
      <c r="F62" s="19"/>
      <c r="G62" s="57"/>
      <c r="H62" s="57"/>
      <c r="I62" s="57"/>
      <c r="J62" s="57"/>
      <c r="K62" s="57"/>
      <c r="L62" s="57"/>
      <c r="M62" s="57"/>
      <c r="N62" s="57"/>
      <c r="Q62" s="4"/>
    </row>
    <row r="63" spans="1:17">
      <c r="A63" s="17"/>
      <c r="B63" s="19"/>
      <c r="C63" s="56"/>
      <c r="D63" s="56"/>
      <c r="E63" s="17"/>
      <c r="F63" s="19"/>
      <c r="G63" s="57"/>
      <c r="H63" s="57"/>
      <c r="I63" s="57"/>
      <c r="J63" s="57"/>
      <c r="K63" s="57"/>
      <c r="L63" s="57"/>
      <c r="M63" s="57"/>
      <c r="N63" s="57"/>
      <c r="Q63" s="4"/>
    </row>
    <row r="64" spans="1:17">
      <c r="A64" s="17"/>
      <c r="B64" s="19"/>
      <c r="C64" s="56"/>
      <c r="D64" s="56"/>
      <c r="E64" s="17"/>
      <c r="F64" s="19"/>
      <c r="G64" s="57"/>
      <c r="H64" s="57"/>
      <c r="I64" s="57"/>
      <c r="J64" s="57"/>
      <c r="K64" s="57"/>
      <c r="L64" s="57"/>
      <c r="M64" s="57"/>
      <c r="N64" s="57"/>
      <c r="Q64" s="4"/>
    </row>
    <row r="65" spans="1:17">
      <c r="A65" s="17"/>
      <c r="B65" s="19"/>
      <c r="C65" s="56"/>
      <c r="D65" s="56"/>
      <c r="E65" s="17"/>
      <c r="F65" s="19"/>
      <c r="G65" s="57"/>
      <c r="H65" s="57"/>
      <c r="I65" s="57"/>
      <c r="J65" s="57"/>
      <c r="K65" s="57"/>
      <c r="L65" s="57"/>
      <c r="M65" s="57"/>
      <c r="N65" s="57"/>
      <c r="Q65" s="4"/>
    </row>
    <row r="66" spans="1:17">
      <c r="A66" s="17"/>
      <c r="B66" s="19"/>
      <c r="C66" s="56"/>
      <c r="D66" s="56"/>
      <c r="E66" s="17"/>
      <c r="F66" s="19"/>
      <c r="G66" s="57"/>
      <c r="H66" s="57"/>
      <c r="I66" s="57"/>
      <c r="J66" s="57"/>
      <c r="K66" s="57"/>
      <c r="L66" s="57"/>
      <c r="M66" s="57"/>
      <c r="N66" s="57"/>
      <c r="Q66" s="4"/>
    </row>
    <row r="67" spans="1:17">
      <c r="A67" s="17"/>
      <c r="B67" s="19"/>
      <c r="C67" s="56"/>
      <c r="D67" s="56"/>
      <c r="E67" s="17"/>
      <c r="F67" s="19"/>
      <c r="G67" s="57"/>
      <c r="H67" s="57"/>
      <c r="I67" s="57"/>
      <c r="J67" s="57"/>
      <c r="K67" s="57"/>
      <c r="L67" s="57"/>
      <c r="M67" s="57"/>
      <c r="N67" s="57"/>
      <c r="Q67" s="4"/>
    </row>
    <row r="68" spans="1:17">
      <c r="A68" s="17"/>
      <c r="B68" s="19"/>
      <c r="C68" s="56"/>
      <c r="D68" s="56"/>
      <c r="E68" s="17"/>
      <c r="F68" s="19"/>
      <c r="G68" s="57"/>
      <c r="H68" s="57"/>
      <c r="I68" s="57"/>
      <c r="J68" s="57"/>
      <c r="K68" s="57"/>
      <c r="L68" s="57"/>
      <c r="M68" s="57"/>
      <c r="N68" s="57"/>
      <c r="Q68" s="4"/>
    </row>
    <row r="69" spans="1:17">
      <c r="A69" s="17"/>
      <c r="B69" s="19"/>
      <c r="C69" s="56"/>
      <c r="D69" s="56"/>
      <c r="E69" s="17"/>
      <c r="F69" s="19"/>
      <c r="G69" s="57"/>
      <c r="H69" s="57"/>
      <c r="I69" s="57"/>
      <c r="J69" s="57"/>
      <c r="K69" s="57"/>
      <c r="L69" s="57"/>
      <c r="M69" s="57"/>
      <c r="N69" s="57"/>
      <c r="Q69" s="4"/>
    </row>
    <row r="70" spans="1:17">
      <c r="A70" s="17"/>
      <c r="B70" s="19"/>
      <c r="C70" s="56"/>
      <c r="D70" s="56"/>
      <c r="E70" s="17"/>
      <c r="F70" s="19"/>
      <c r="G70" s="57"/>
      <c r="H70" s="57"/>
      <c r="I70" s="57"/>
      <c r="J70" s="57"/>
      <c r="K70" s="57"/>
      <c r="L70" s="57"/>
      <c r="M70" s="57"/>
      <c r="N70" s="57"/>
      <c r="Q70" s="4"/>
    </row>
    <row r="71" spans="1:17">
      <c r="A71" s="17"/>
      <c r="B71" s="19"/>
      <c r="C71" s="56"/>
      <c r="D71" s="56"/>
      <c r="E71" s="17"/>
      <c r="F71" s="19"/>
      <c r="G71" s="57"/>
      <c r="H71" s="57"/>
      <c r="I71" s="57"/>
      <c r="J71" s="57"/>
      <c r="K71" s="57"/>
      <c r="L71" s="57"/>
      <c r="M71" s="57"/>
      <c r="N71" s="57"/>
      <c r="Q71" s="4"/>
    </row>
    <row r="72" spans="1:17">
      <c r="A72" s="17"/>
      <c r="B72" s="19"/>
      <c r="C72" s="56"/>
      <c r="D72" s="56"/>
      <c r="E72" s="17"/>
      <c r="F72" s="19"/>
      <c r="G72" s="57"/>
      <c r="H72" s="57"/>
      <c r="I72" s="57"/>
      <c r="J72" s="57"/>
      <c r="K72" s="57"/>
      <c r="L72" s="57"/>
      <c r="M72" s="57"/>
      <c r="N72" s="57"/>
      <c r="Q72" s="4"/>
    </row>
    <row r="73" spans="1:17">
      <c r="A73" s="17"/>
      <c r="B73" s="19"/>
      <c r="C73" s="56"/>
      <c r="D73" s="56"/>
      <c r="E73" s="17"/>
      <c r="F73" s="19"/>
      <c r="G73" s="57"/>
      <c r="H73" s="57"/>
      <c r="I73" s="57"/>
      <c r="J73" s="57"/>
      <c r="K73" s="57"/>
      <c r="L73" s="57"/>
      <c r="M73" s="57"/>
      <c r="N73" s="57"/>
      <c r="Q73" s="4"/>
    </row>
    <row r="74" spans="1:17">
      <c r="A74" s="17"/>
      <c r="B74" s="19"/>
      <c r="C74" s="56"/>
      <c r="D74" s="56"/>
      <c r="E74" s="17"/>
      <c r="F74" s="19"/>
      <c r="G74" s="57"/>
      <c r="H74" s="57"/>
      <c r="I74" s="57"/>
      <c r="J74" s="57"/>
      <c r="K74" s="57"/>
      <c r="L74" s="57"/>
      <c r="M74" s="57"/>
      <c r="N74" s="57"/>
      <c r="Q74" s="4"/>
    </row>
    <row r="75" spans="1:17">
      <c r="A75" s="17"/>
      <c r="B75" s="19"/>
      <c r="C75" s="56"/>
      <c r="D75" s="56"/>
      <c r="E75" s="17"/>
      <c r="F75" s="19"/>
      <c r="G75" s="57"/>
      <c r="H75" s="57"/>
      <c r="I75" s="57"/>
      <c r="J75" s="57"/>
      <c r="K75" s="57"/>
      <c r="L75" s="57"/>
      <c r="M75" s="57"/>
      <c r="N75" s="57"/>
      <c r="Q75" s="4"/>
    </row>
    <row r="76" spans="1:17">
      <c r="A76" s="17"/>
      <c r="B76" s="19"/>
      <c r="C76" s="56"/>
      <c r="D76" s="56"/>
      <c r="E76" s="17"/>
      <c r="F76" s="19"/>
      <c r="G76" s="57"/>
      <c r="H76" s="57"/>
      <c r="I76" s="57"/>
      <c r="J76" s="57"/>
      <c r="K76" s="57"/>
      <c r="L76" s="57"/>
      <c r="M76" s="57"/>
      <c r="N76" s="57"/>
      <c r="Q76" s="4"/>
    </row>
    <row r="77" spans="1:17">
      <c r="A77" s="17"/>
      <c r="B77" s="19"/>
      <c r="C77" s="56"/>
      <c r="D77" s="56"/>
      <c r="E77" s="17"/>
      <c r="F77" s="19"/>
      <c r="G77" s="57"/>
      <c r="H77" s="57"/>
      <c r="I77" s="57"/>
      <c r="J77" s="57"/>
      <c r="K77" s="57"/>
      <c r="L77" s="57"/>
      <c r="M77" s="57"/>
      <c r="N77" s="57"/>
      <c r="Q77" s="4"/>
    </row>
    <row r="78" spans="1:17">
      <c r="A78" s="17"/>
      <c r="B78" s="19"/>
      <c r="C78" s="56"/>
      <c r="D78" s="56"/>
      <c r="E78" s="17"/>
      <c r="F78" s="19"/>
      <c r="G78" s="57"/>
      <c r="H78" s="57"/>
      <c r="I78" s="57"/>
      <c r="J78" s="57"/>
      <c r="K78" s="57"/>
      <c r="L78" s="57"/>
      <c r="M78" s="57"/>
      <c r="N78" s="57"/>
      <c r="Q78" s="4"/>
    </row>
    <row r="79" spans="1:17">
      <c r="A79" s="17"/>
      <c r="B79" s="19"/>
      <c r="C79" s="56"/>
      <c r="D79" s="56"/>
      <c r="E79" s="17"/>
      <c r="F79" s="19"/>
      <c r="G79" s="57"/>
      <c r="H79" s="57"/>
      <c r="I79" s="57"/>
      <c r="J79" s="57"/>
      <c r="K79" s="57"/>
      <c r="L79" s="57"/>
      <c r="M79" s="57"/>
      <c r="N79" s="57"/>
      <c r="Q79" s="4"/>
    </row>
    <row r="80" spans="1:17">
      <c r="A80" s="17"/>
      <c r="B80" s="19"/>
      <c r="C80" s="56"/>
      <c r="D80" s="56"/>
      <c r="E80" s="17"/>
      <c r="F80" s="19"/>
      <c r="G80" s="57"/>
      <c r="H80" s="57"/>
      <c r="I80" s="57"/>
      <c r="J80" s="57"/>
      <c r="K80" s="57"/>
      <c r="L80" s="57"/>
      <c r="M80" s="57"/>
      <c r="N80" s="57"/>
      <c r="Q80" s="4"/>
    </row>
    <row r="81" spans="1:17">
      <c r="A81" s="17"/>
      <c r="B81" s="19"/>
      <c r="C81" s="56"/>
      <c r="D81" s="56"/>
      <c r="E81" s="17"/>
      <c r="F81" s="19"/>
      <c r="G81" s="57"/>
      <c r="H81" s="57"/>
      <c r="I81" s="57"/>
      <c r="J81" s="57"/>
      <c r="K81" s="57"/>
      <c r="L81" s="57"/>
      <c r="M81" s="57"/>
      <c r="N81" s="57"/>
      <c r="Q81" s="4"/>
    </row>
    <row r="82" spans="1:17">
      <c r="A82" s="17"/>
      <c r="B82" s="19"/>
      <c r="C82" s="56"/>
      <c r="D82" s="56"/>
      <c r="E82" s="17"/>
      <c r="F82" s="19"/>
      <c r="G82" s="57"/>
      <c r="H82" s="57"/>
      <c r="I82" s="57"/>
      <c r="J82" s="57"/>
      <c r="K82" s="57"/>
      <c r="L82" s="57"/>
      <c r="M82" s="57"/>
      <c r="N82" s="57"/>
      <c r="Q82" s="4"/>
    </row>
    <row r="83" spans="1:17">
      <c r="A83" s="17"/>
      <c r="B83" s="19"/>
      <c r="C83" s="56"/>
      <c r="D83" s="56"/>
      <c r="E83" s="17"/>
      <c r="F83" s="19"/>
      <c r="G83" s="57"/>
      <c r="H83" s="57"/>
      <c r="I83" s="57"/>
      <c r="J83" s="57"/>
      <c r="K83" s="57"/>
      <c r="L83" s="57"/>
      <c r="M83" s="57"/>
      <c r="N83" s="57"/>
      <c r="Q83" s="4"/>
    </row>
    <row r="84" spans="1:17">
      <c r="A84" s="17"/>
      <c r="B84" s="19"/>
      <c r="C84" s="56"/>
      <c r="D84" s="56"/>
      <c r="E84" s="17"/>
      <c r="F84" s="19"/>
      <c r="G84" s="57"/>
      <c r="H84" s="57"/>
      <c r="I84" s="57"/>
      <c r="J84" s="57"/>
      <c r="K84" s="57"/>
      <c r="L84" s="57"/>
      <c r="M84" s="57"/>
      <c r="N84" s="57"/>
      <c r="Q84" s="4"/>
    </row>
    <row r="85" spans="1:17">
      <c r="A85" s="17"/>
      <c r="B85" s="19"/>
      <c r="C85" s="56"/>
      <c r="D85" s="56"/>
      <c r="E85" s="17"/>
      <c r="F85" s="19"/>
      <c r="G85" s="57"/>
      <c r="H85" s="57"/>
      <c r="I85" s="57"/>
      <c r="J85" s="57"/>
      <c r="K85" s="57"/>
      <c r="L85" s="57"/>
      <c r="M85" s="57"/>
      <c r="N85" s="57"/>
      <c r="Q85" s="4"/>
    </row>
    <row r="86" spans="1:17">
      <c r="A86" s="17"/>
      <c r="B86" s="19"/>
      <c r="C86" s="56"/>
      <c r="D86" s="56"/>
      <c r="E86" s="17"/>
      <c r="F86" s="19"/>
      <c r="G86" s="57"/>
      <c r="H86" s="57"/>
      <c r="I86" s="57"/>
      <c r="J86" s="57"/>
      <c r="K86" s="57"/>
      <c r="L86" s="57"/>
      <c r="M86" s="57"/>
      <c r="N86" s="57"/>
      <c r="Q86" s="4"/>
    </row>
    <row r="87" spans="1:17">
      <c r="A87" s="17"/>
      <c r="B87" s="19"/>
      <c r="C87" s="56"/>
      <c r="D87" s="56"/>
      <c r="E87" s="17"/>
      <c r="F87" s="19"/>
      <c r="G87" s="57"/>
      <c r="H87" s="57"/>
      <c r="I87" s="57"/>
      <c r="J87" s="57"/>
      <c r="K87" s="57"/>
      <c r="L87" s="57"/>
      <c r="M87" s="57"/>
      <c r="N87" s="57"/>
      <c r="Q87" s="4"/>
    </row>
    <row r="88" spans="1:17">
      <c r="A88" s="17"/>
      <c r="B88" s="19"/>
      <c r="C88" s="56"/>
      <c r="D88" s="56"/>
      <c r="E88" s="17"/>
      <c r="F88" s="19"/>
      <c r="G88" s="57"/>
      <c r="H88" s="57"/>
      <c r="I88" s="57"/>
      <c r="J88" s="57"/>
      <c r="K88" s="57"/>
      <c r="L88" s="57"/>
      <c r="M88" s="57"/>
      <c r="N88" s="57"/>
      <c r="Q88" s="4"/>
    </row>
    <row r="89" spans="1:17">
      <c r="A89" s="17"/>
      <c r="B89" s="19"/>
      <c r="C89" s="56"/>
      <c r="D89" s="56"/>
      <c r="E89" s="17"/>
      <c r="F89" s="19"/>
      <c r="G89" s="57"/>
      <c r="H89" s="57"/>
      <c r="I89" s="57"/>
      <c r="J89" s="57"/>
      <c r="K89" s="57"/>
      <c r="L89" s="57"/>
      <c r="M89" s="57"/>
      <c r="N89" s="57"/>
      <c r="Q89" s="4"/>
    </row>
    <row r="90" spans="1:17">
      <c r="A90" s="17"/>
      <c r="B90" s="19"/>
      <c r="C90" s="56"/>
      <c r="D90" s="56"/>
      <c r="E90" s="17"/>
      <c r="F90" s="19"/>
      <c r="G90" s="57"/>
      <c r="H90" s="57"/>
      <c r="I90" s="57"/>
      <c r="J90" s="57"/>
      <c r="K90" s="57"/>
      <c r="L90" s="57"/>
      <c r="M90" s="57"/>
      <c r="N90" s="57"/>
      <c r="Q90" s="4"/>
    </row>
    <row r="91" spans="1:17">
      <c r="A91" s="17"/>
      <c r="B91" s="19"/>
      <c r="C91" s="56"/>
      <c r="D91" s="56"/>
      <c r="E91" s="17"/>
      <c r="F91" s="19"/>
      <c r="G91" s="57"/>
      <c r="H91" s="57"/>
      <c r="I91" s="57"/>
      <c r="J91" s="57"/>
      <c r="K91" s="57"/>
      <c r="L91" s="57"/>
      <c r="M91" s="57"/>
      <c r="N91" s="57"/>
      <c r="Q91" s="4"/>
    </row>
    <row r="92" spans="1:17">
      <c r="A92" s="17"/>
      <c r="B92" s="19"/>
      <c r="C92" s="56"/>
      <c r="D92" s="56"/>
      <c r="E92" s="17"/>
      <c r="F92" s="19"/>
      <c r="G92" s="57"/>
      <c r="H92" s="57"/>
      <c r="I92" s="57"/>
      <c r="J92" s="57"/>
      <c r="K92" s="57"/>
      <c r="L92" s="57"/>
      <c r="M92" s="57"/>
      <c r="N92" s="57"/>
      <c r="Q92" s="4"/>
    </row>
    <row r="93" spans="1:17">
      <c r="A93" s="17"/>
      <c r="B93" s="19"/>
      <c r="C93" s="56"/>
      <c r="D93" s="56"/>
      <c r="E93" s="17"/>
      <c r="F93" s="19"/>
      <c r="G93" s="57"/>
      <c r="H93" s="57"/>
      <c r="I93" s="57"/>
      <c r="J93" s="57"/>
      <c r="K93" s="57"/>
      <c r="L93" s="57"/>
      <c r="M93" s="57"/>
      <c r="N93" s="57"/>
      <c r="Q93" s="4"/>
    </row>
    <row r="94" spans="1:17">
      <c r="A94" s="17"/>
      <c r="B94" s="19"/>
      <c r="C94" s="56"/>
      <c r="D94" s="56"/>
      <c r="E94" s="17"/>
      <c r="F94" s="19"/>
      <c r="G94" s="57"/>
      <c r="H94" s="57"/>
      <c r="I94" s="57"/>
      <c r="J94" s="57"/>
      <c r="K94" s="57"/>
      <c r="L94" s="57"/>
      <c r="M94" s="57"/>
      <c r="N94" s="57"/>
      <c r="Q94" s="4"/>
    </row>
    <row r="95" spans="1:17">
      <c r="A95" s="17"/>
      <c r="B95" s="19"/>
      <c r="C95" s="56"/>
      <c r="D95" s="56"/>
      <c r="E95" s="17"/>
      <c r="F95" s="19"/>
      <c r="G95" s="57"/>
      <c r="H95" s="57"/>
      <c r="I95" s="57"/>
      <c r="J95" s="57"/>
      <c r="K95" s="57"/>
      <c r="L95" s="57"/>
      <c r="M95" s="57"/>
      <c r="N95" s="57"/>
      <c r="Q95" s="4"/>
    </row>
    <row r="96" spans="1:17">
      <c r="A96" s="17"/>
      <c r="B96" s="19"/>
      <c r="C96" s="56"/>
      <c r="D96" s="56"/>
      <c r="E96" s="17"/>
      <c r="F96" s="19"/>
      <c r="G96" s="57"/>
      <c r="H96" s="57"/>
      <c r="I96" s="57"/>
      <c r="J96" s="57"/>
      <c r="K96" s="57"/>
      <c r="L96" s="57"/>
      <c r="M96" s="57"/>
      <c r="N96" s="57"/>
      <c r="Q96" s="4"/>
    </row>
    <row r="97" spans="1:17">
      <c r="A97" s="17"/>
      <c r="B97" s="19"/>
      <c r="C97" s="56"/>
      <c r="D97" s="56"/>
      <c r="E97" s="17"/>
      <c r="F97" s="19"/>
      <c r="G97" s="57"/>
      <c r="H97" s="57"/>
      <c r="I97" s="57"/>
      <c r="J97" s="57"/>
      <c r="K97" s="57"/>
      <c r="L97" s="57"/>
      <c r="M97" s="57"/>
      <c r="N97" s="57"/>
      <c r="Q97" s="4"/>
    </row>
    <row r="98" spans="1:17">
      <c r="A98" s="17"/>
      <c r="B98" s="19"/>
      <c r="C98" s="56"/>
      <c r="D98" s="56"/>
      <c r="E98" s="17"/>
      <c r="F98" s="19"/>
      <c r="G98" s="57"/>
      <c r="H98" s="57"/>
      <c r="I98" s="57"/>
      <c r="J98" s="57"/>
      <c r="K98" s="57"/>
      <c r="L98" s="57"/>
      <c r="M98" s="57"/>
      <c r="N98" s="57"/>
      <c r="Q98" s="4"/>
    </row>
    <row r="99" spans="1:17">
      <c r="A99" s="17"/>
      <c r="B99" s="19"/>
      <c r="C99" s="56"/>
      <c r="D99" s="56"/>
      <c r="E99" s="17"/>
      <c r="F99" s="19"/>
      <c r="G99" s="57"/>
      <c r="H99" s="57"/>
      <c r="I99" s="57"/>
      <c r="J99" s="57"/>
      <c r="K99" s="57"/>
      <c r="L99" s="57"/>
      <c r="M99" s="57"/>
      <c r="N99" s="57"/>
      <c r="Q99" s="4"/>
    </row>
    <row r="100" spans="1:17">
      <c r="A100" s="17"/>
      <c r="B100" s="19"/>
      <c r="C100" s="56"/>
      <c r="D100" s="56"/>
      <c r="E100" s="17"/>
      <c r="F100" s="19"/>
      <c r="G100" s="57"/>
      <c r="H100" s="57"/>
      <c r="I100" s="57"/>
      <c r="J100" s="57"/>
      <c r="K100" s="57"/>
      <c r="L100" s="57"/>
      <c r="M100" s="57"/>
      <c r="N100" s="57"/>
      <c r="Q100" s="4"/>
    </row>
    <row r="101" spans="1:17">
      <c r="A101" s="17"/>
      <c r="B101" s="19"/>
      <c r="C101" s="56"/>
      <c r="D101" s="56"/>
      <c r="E101" s="17"/>
      <c r="F101" s="19"/>
      <c r="G101" s="57"/>
      <c r="H101" s="57"/>
      <c r="I101" s="57"/>
      <c r="J101" s="57"/>
      <c r="K101" s="57"/>
      <c r="L101" s="57"/>
      <c r="M101" s="57"/>
      <c r="N101" s="57"/>
      <c r="Q101" s="4"/>
    </row>
    <row r="102" spans="1:17">
      <c r="A102" s="17"/>
      <c r="B102" s="19"/>
      <c r="C102" s="56"/>
      <c r="D102" s="56"/>
      <c r="E102" s="17"/>
      <c r="F102" s="19"/>
      <c r="G102" s="57"/>
      <c r="H102" s="57"/>
      <c r="I102" s="57"/>
      <c r="J102" s="57"/>
      <c r="K102" s="57"/>
      <c r="L102" s="57"/>
      <c r="M102" s="57"/>
      <c r="N102" s="57"/>
      <c r="Q102" s="4"/>
    </row>
    <row r="103" spans="1:17">
      <c r="A103" s="17"/>
      <c r="B103" s="19"/>
      <c r="C103" s="56"/>
      <c r="D103" s="56"/>
      <c r="E103" s="17"/>
      <c r="F103" s="19"/>
      <c r="G103" s="57"/>
      <c r="H103" s="57"/>
      <c r="I103" s="57"/>
      <c r="J103" s="57"/>
      <c r="K103" s="57"/>
      <c r="L103" s="57"/>
      <c r="M103" s="57"/>
      <c r="N103" s="57"/>
      <c r="Q103" s="4"/>
    </row>
    <row r="104" spans="1:17">
      <c r="A104" s="17"/>
      <c r="B104" s="19"/>
      <c r="C104" s="56"/>
      <c r="D104" s="56"/>
      <c r="E104" s="17"/>
      <c r="F104" s="19"/>
      <c r="G104" s="57"/>
      <c r="H104" s="57"/>
      <c r="I104" s="57"/>
      <c r="J104" s="57"/>
      <c r="K104" s="57"/>
      <c r="L104" s="57"/>
      <c r="M104" s="57"/>
      <c r="N104" s="57"/>
      <c r="Q104" s="4"/>
    </row>
    <row r="105" spans="1:17">
      <c r="A105" s="17"/>
      <c r="B105" s="19"/>
      <c r="C105" s="56"/>
      <c r="D105" s="56"/>
      <c r="E105" s="17"/>
      <c r="F105" s="19"/>
      <c r="G105" s="57"/>
      <c r="H105" s="57"/>
      <c r="I105" s="57"/>
      <c r="J105" s="57"/>
      <c r="K105" s="57"/>
      <c r="L105" s="57"/>
      <c r="M105" s="57"/>
      <c r="N105" s="57"/>
      <c r="Q105" s="4"/>
    </row>
    <row r="106" spans="1:17">
      <c r="A106" s="17"/>
      <c r="B106" s="19"/>
      <c r="C106" s="56"/>
      <c r="D106" s="56"/>
      <c r="E106" s="17"/>
      <c r="F106" s="19"/>
      <c r="G106" s="57"/>
      <c r="H106" s="57"/>
      <c r="I106" s="57"/>
      <c r="J106" s="57"/>
      <c r="K106" s="57"/>
      <c r="L106" s="57"/>
      <c r="M106" s="57"/>
      <c r="N106" s="57"/>
      <c r="Q106" s="4"/>
    </row>
    <row r="107" spans="1:17">
      <c r="A107" s="17"/>
      <c r="B107" s="19"/>
      <c r="C107" s="56"/>
      <c r="D107" s="56"/>
      <c r="E107" s="17"/>
      <c r="F107" s="19"/>
      <c r="G107" s="57"/>
      <c r="H107" s="57"/>
      <c r="I107" s="57"/>
      <c r="J107" s="57"/>
      <c r="K107" s="57"/>
      <c r="L107" s="57"/>
      <c r="M107" s="57"/>
      <c r="N107" s="57"/>
      <c r="Q107" s="4"/>
    </row>
    <row r="108" spans="1:17">
      <c r="A108" s="17"/>
      <c r="B108" s="19"/>
      <c r="C108" s="56"/>
      <c r="D108" s="56"/>
      <c r="E108" s="17"/>
      <c r="F108" s="19"/>
      <c r="G108" s="57"/>
      <c r="H108" s="57"/>
      <c r="I108" s="57"/>
      <c r="J108" s="57"/>
      <c r="K108" s="57"/>
      <c r="L108" s="57"/>
      <c r="M108" s="57"/>
      <c r="N108" s="57"/>
      <c r="Q108" s="4"/>
    </row>
    <row r="109" spans="1:17">
      <c r="A109" s="17"/>
      <c r="B109" s="19"/>
      <c r="C109" s="56"/>
      <c r="D109" s="56"/>
      <c r="E109" s="17"/>
      <c r="F109" s="19"/>
      <c r="G109" s="57"/>
      <c r="H109" s="57"/>
      <c r="I109" s="57"/>
      <c r="J109" s="57"/>
      <c r="K109" s="57"/>
      <c r="L109" s="57"/>
      <c r="M109" s="57"/>
      <c r="N109" s="57"/>
      <c r="Q109" s="4"/>
    </row>
    <row r="110" spans="1:17">
      <c r="A110" s="17"/>
      <c r="B110" s="19"/>
      <c r="C110" s="56"/>
      <c r="D110" s="56"/>
      <c r="E110" s="17"/>
      <c r="F110" s="19"/>
      <c r="G110" s="57"/>
      <c r="H110" s="57"/>
      <c r="I110" s="57"/>
      <c r="J110" s="57"/>
      <c r="K110" s="57"/>
      <c r="L110" s="57"/>
      <c r="M110" s="57"/>
      <c r="N110" s="57"/>
      <c r="Q110" s="4"/>
    </row>
    <row r="111" spans="1:17">
      <c r="A111" s="17"/>
      <c r="B111" s="19"/>
      <c r="C111" s="56"/>
      <c r="D111" s="56"/>
      <c r="E111" s="17"/>
      <c r="F111" s="19"/>
      <c r="G111" s="57"/>
      <c r="H111" s="57"/>
      <c r="I111" s="57"/>
      <c r="J111" s="57"/>
      <c r="K111" s="57"/>
      <c r="L111" s="57"/>
      <c r="M111" s="57"/>
      <c r="N111" s="57"/>
      <c r="Q111" s="4"/>
    </row>
    <row r="112" spans="1:17">
      <c r="A112" s="17"/>
      <c r="B112" s="19"/>
      <c r="C112" s="56"/>
      <c r="D112" s="56"/>
      <c r="E112" s="17"/>
      <c r="F112" s="19"/>
      <c r="G112" s="57"/>
      <c r="H112" s="57"/>
      <c r="I112" s="57"/>
      <c r="J112" s="57"/>
      <c r="K112" s="57"/>
      <c r="L112" s="57"/>
      <c r="M112" s="57"/>
      <c r="N112" s="57"/>
      <c r="Q112" s="4"/>
    </row>
    <row r="113" spans="1:17">
      <c r="A113" s="17"/>
      <c r="B113" s="19"/>
      <c r="C113" s="56"/>
      <c r="D113" s="56"/>
      <c r="E113" s="17"/>
      <c r="F113" s="19"/>
      <c r="G113" s="57"/>
      <c r="H113" s="57"/>
      <c r="I113" s="57"/>
      <c r="J113" s="57"/>
      <c r="K113" s="57"/>
      <c r="L113" s="57"/>
      <c r="M113" s="57"/>
      <c r="N113" s="57"/>
      <c r="Q113" s="4"/>
    </row>
    <row r="114" spans="1:17">
      <c r="A114" s="17"/>
      <c r="B114" s="19"/>
      <c r="C114" s="56"/>
      <c r="D114" s="56"/>
      <c r="E114" s="17"/>
      <c r="F114" s="19"/>
      <c r="G114" s="57"/>
      <c r="H114" s="57"/>
      <c r="I114" s="57"/>
      <c r="J114" s="57"/>
      <c r="K114" s="57"/>
      <c r="L114" s="57"/>
      <c r="M114" s="57"/>
      <c r="N114" s="57"/>
      <c r="Q114" s="4"/>
    </row>
    <row r="115" spans="1:17">
      <c r="A115" s="17"/>
      <c r="B115" s="19"/>
      <c r="C115" s="56"/>
      <c r="D115" s="56"/>
      <c r="E115" s="17"/>
      <c r="F115" s="19"/>
      <c r="G115" s="57"/>
      <c r="H115" s="57"/>
      <c r="I115" s="57"/>
      <c r="J115" s="57"/>
      <c r="K115" s="57"/>
      <c r="L115" s="57"/>
      <c r="M115" s="57"/>
      <c r="N115" s="57"/>
      <c r="Q115" s="4"/>
    </row>
    <row r="116" spans="1:17">
      <c r="A116" s="17"/>
      <c r="B116" s="19"/>
      <c r="C116" s="56"/>
      <c r="D116" s="56"/>
      <c r="E116" s="17"/>
      <c r="F116" s="19"/>
      <c r="G116" s="57"/>
      <c r="H116" s="57"/>
      <c r="I116" s="57"/>
      <c r="J116" s="57"/>
      <c r="K116" s="57"/>
      <c r="L116" s="57"/>
      <c r="M116" s="57"/>
      <c r="N116" s="57"/>
      <c r="Q116" s="4"/>
    </row>
    <row r="117" spans="1:17">
      <c r="A117" s="17"/>
      <c r="B117" s="19"/>
      <c r="C117" s="56"/>
      <c r="D117" s="56"/>
      <c r="E117" s="17"/>
      <c r="F117" s="19"/>
      <c r="G117" s="57"/>
      <c r="H117" s="57"/>
      <c r="I117" s="57"/>
      <c r="J117" s="57"/>
      <c r="K117" s="57"/>
      <c r="L117" s="57"/>
      <c r="M117" s="57"/>
      <c r="N117" s="57"/>
      <c r="Q117" s="4"/>
    </row>
    <row r="118" spans="1:17">
      <c r="A118" s="17"/>
      <c r="B118" s="19"/>
      <c r="C118" s="56"/>
      <c r="D118" s="56"/>
      <c r="E118" s="17"/>
      <c r="F118" s="19"/>
      <c r="G118" s="57"/>
      <c r="H118" s="57"/>
      <c r="I118" s="57"/>
      <c r="J118" s="57"/>
      <c r="K118" s="57"/>
      <c r="L118" s="57"/>
      <c r="M118" s="57"/>
      <c r="N118" s="57"/>
      <c r="Q118" s="4"/>
    </row>
    <row r="119" spans="1:17">
      <c r="A119" s="17"/>
      <c r="B119" s="19"/>
      <c r="C119" s="56"/>
      <c r="D119" s="56"/>
      <c r="E119" s="17"/>
      <c r="F119" s="19"/>
      <c r="G119" s="57"/>
      <c r="H119" s="57"/>
      <c r="I119" s="57"/>
      <c r="J119" s="57"/>
      <c r="K119" s="57"/>
      <c r="L119" s="57"/>
      <c r="M119" s="57"/>
      <c r="N119" s="57"/>
      <c r="Q119" s="4"/>
    </row>
    <row r="120" spans="1:17">
      <c r="A120" s="17"/>
      <c r="B120" s="19"/>
      <c r="C120" s="56"/>
      <c r="D120" s="56"/>
      <c r="E120" s="17"/>
      <c r="F120" s="19"/>
      <c r="G120" s="57"/>
      <c r="H120" s="57"/>
      <c r="I120" s="57"/>
      <c r="J120" s="57"/>
      <c r="K120" s="57"/>
      <c r="L120" s="57"/>
      <c r="M120" s="57"/>
      <c r="N120" s="57"/>
      <c r="Q120" s="4"/>
    </row>
    <row r="121" spans="1:17">
      <c r="A121" s="17"/>
      <c r="B121" s="19"/>
      <c r="C121" s="56"/>
      <c r="D121" s="56"/>
      <c r="E121" s="17"/>
      <c r="F121" s="19"/>
      <c r="G121" s="57"/>
      <c r="H121" s="57"/>
      <c r="I121" s="57"/>
      <c r="J121" s="57"/>
      <c r="K121" s="57"/>
      <c r="L121" s="57"/>
      <c r="M121" s="57"/>
      <c r="N121" s="57"/>
      <c r="Q121" s="4"/>
    </row>
    <row r="122" spans="1:17">
      <c r="A122" s="17"/>
      <c r="B122" s="19"/>
      <c r="C122" s="56"/>
      <c r="D122" s="56"/>
      <c r="E122" s="17"/>
      <c r="F122" s="19"/>
      <c r="G122" s="57"/>
      <c r="H122" s="57"/>
      <c r="I122" s="57"/>
      <c r="J122" s="57"/>
      <c r="K122" s="57"/>
      <c r="L122" s="57"/>
      <c r="M122" s="57"/>
      <c r="N122" s="57"/>
      <c r="Q122" s="4"/>
    </row>
    <row r="123" spans="1:17">
      <c r="A123" s="17"/>
      <c r="B123" s="19"/>
      <c r="C123" s="56"/>
      <c r="D123" s="56"/>
      <c r="E123" s="17"/>
      <c r="F123" s="19"/>
      <c r="G123" s="57"/>
      <c r="H123" s="57"/>
      <c r="I123" s="57"/>
      <c r="J123" s="57"/>
      <c r="K123" s="57"/>
      <c r="L123" s="57"/>
      <c r="M123" s="57"/>
      <c r="N123" s="57"/>
      <c r="Q123" s="4"/>
    </row>
    <row r="124" spans="1:17">
      <c r="A124" s="17"/>
      <c r="B124" s="19"/>
      <c r="C124" s="56"/>
      <c r="D124" s="56"/>
      <c r="E124" s="17"/>
      <c r="F124" s="19"/>
      <c r="G124" s="57"/>
      <c r="H124" s="57"/>
      <c r="I124" s="57"/>
      <c r="J124" s="57"/>
      <c r="K124" s="57"/>
      <c r="L124" s="57"/>
      <c r="M124" s="57"/>
      <c r="N124" s="57"/>
      <c r="Q124" s="4"/>
    </row>
    <row r="125" spans="1:17">
      <c r="A125" s="17"/>
      <c r="B125" s="19"/>
      <c r="C125" s="56"/>
      <c r="D125" s="56"/>
      <c r="E125" s="17"/>
      <c r="F125" s="19"/>
      <c r="G125" s="57"/>
      <c r="H125" s="57"/>
      <c r="I125" s="57"/>
      <c r="J125" s="57"/>
      <c r="K125" s="57"/>
      <c r="L125" s="57"/>
      <c r="M125" s="57"/>
      <c r="N125" s="57"/>
      <c r="Q125" s="4"/>
    </row>
    <row r="126" spans="1:17">
      <c r="A126" s="17"/>
      <c r="B126" s="19"/>
      <c r="C126" s="56"/>
      <c r="D126" s="56"/>
      <c r="E126" s="17"/>
      <c r="F126" s="19"/>
      <c r="G126" s="57"/>
      <c r="H126" s="57"/>
      <c r="I126" s="57"/>
      <c r="J126" s="57"/>
      <c r="K126" s="57"/>
      <c r="L126" s="57"/>
      <c r="M126" s="57"/>
      <c r="N126" s="57"/>
      <c r="Q126" s="4"/>
    </row>
    <row r="127" spans="1:17">
      <c r="A127" s="17"/>
      <c r="B127" s="19"/>
      <c r="C127" s="56"/>
      <c r="D127" s="56"/>
      <c r="E127" s="17"/>
      <c r="F127" s="19"/>
      <c r="G127" s="57"/>
      <c r="H127" s="57"/>
      <c r="I127" s="57"/>
      <c r="J127" s="57"/>
      <c r="K127" s="57"/>
      <c r="L127" s="57"/>
      <c r="M127" s="57"/>
      <c r="N127" s="57"/>
      <c r="Q127" s="4"/>
    </row>
    <row r="128" spans="1:17">
      <c r="A128" s="17"/>
      <c r="B128" s="19"/>
      <c r="C128" s="56"/>
      <c r="D128" s="56"/>
      <c r="E128" s="17"/>
      <c r="F128" s="19"/>
      <c r="G128" s="57"/>
      <c r="H128" s="57"/>
      <c r="I128" s="57"/>
      <c r="J128" s="57"/>
      <c r="K128" s="57"/>
      <c r="L128" s="57"/>
      <c r="M128" s="57"/>
      <c r="N128" s="57"/>
      <c r="Q128" s="4"/>
    </row>
    <row r="129" spans="1:17">
      <c r="A129" s="17"/>
      <c r="B129" s="19"/>
      <c r="C129" s="56"/>
      <c r="D129" s="56"/>
      <c r="E129" s="17"/>
      <c r="F129" s="19"/>
      <c r="G129" s="57"/>
      <c r="H129" s="57"/>
      <c r="I129" s="57"/>
      <c r="J129" s="57"/>
      <c r="K129" s="57"/>
      <c r="L129" s="57"/>
      <c r="M129" s="57"/>
      <c r="N129" s="57"/>
      <c r="Q129" s="4"/>
    </row>
    <row r="130" spans="1:17">
      <c r="A130" s="17"/>
      <c r="B130" s="19"/>
      <c r="C130" s="56"/>
      <c r="D130" s="56"/>
      <c r="E130" s="17"/>
      <c r="F130" s="19"/>
      <c r="G130" s="57"/>
      <c r="H130" s="57"/>
      <c r="I130" s="57"/>
      <c r="J130" s="57"/>
      <c r="K130" s="57"/>
      <c r="L130" s="57"/>
      <c r="M130" s="57"/>
      <c r="N130" s="57"/>
      <c r="Q130" s="4"/>
    </row>
    <row r="131" spans="1:17">
      <c r="A131" s="17"/>
      <c r="B131" s="19"/>
      <c r="C131" s="56"/>
      <c r="D131" s="56"/>
      <c r="E131" s="17"/>
      <c r="F131" s="19"/>
      <c r="G131" s="57"/>
      <c r="H131" s="57"/>
      <c r="I131" s="57"/>
      <c r="J131" s="57"/>
      <c r="K131" s="57"/>
      <c r="L131" s="57"/>
      <c r="M131" s="57"/>
      <c r="N131" s="57"/>
      <c r="Q131" s="4"/>
    </row>
    <row r="132" spans="1:17">
      <c r="A132" s="17"/>
      <c r="B132" s="19"/>
      <c r="C132" s="56"/>
      <c r="D132" s="56"/>
      <c r="E132" s="17"/>
      <c r="F132" s="19"/>
      <c r="G132" s="57"/>
      <c r="H132" s="57"/>
      <c r="I132" s="57"/>
      <c r="J132" s="57"/>
      <c r="K132" s="57"/>
      <c r="L132" s="57"/>
      <c r="M132" s="57"/>
      <c r="N132" s="57"/>
      <c r="Q132" s="4"/>
    </row>
    <row r="133" spans="1:17">
      <c r="A133" s="17"/>
      <c r="B133" s="19"/>
      <c r="C133" s="56"/>
      <c r="D133" s="56"/>
      <c r="E133" s="17"/>
      <c r="F133" s="19"/>
      <c r="G133" s="57"/>
      <c r="H133" s="57"/>
      <c r="I133" s="57"/>
      <c r="J133" s="57"/>
      <c r="K133" s="57"/>
      <c r="L133" s="57"/>
      <c r="M133" s="57"/>
      <c r="N133" s="57"/>
      <c r="Q133" s="4"/>
    </row>
    <row r="134" spans="1:17">
      <c r="A134" s="17"/>
      <c r="B134" s="19"/>
      <c r="C134" s="56"/>
      <c r="D134" s="56"/>
      <c r="E134" s="17"/>
      <c r="F134" s="19"/>
      <c r="G134" s="57"/>
      <c r="H134" s="57"/>
      <c r="I134" s="57"/>
      <c r="J134" s="57"/>
      <c r="K134" s="57"/>
      <c r="L134" s="57"/>
      <c r="M134" s="57"/>
      <c r="N134" s="57"/>
      <c r="Q134" s="4"/>
    </row>
    <row r="135" spans="1:17">
      <c r="A135" s="17"/>
      <c r="B135" s="19"/>
      <c r="C135" s="56"/>
      <c r="D135" s="56"/>
      <c r="E135" s="17"/>
      <c r="F135" s="19"/>
      <c r="G135" s="57"/>
      <c r="H135" s="57"/>
      <c r="I135" s="57"/>
      <c r="J135" s="57"/>
      <c r="K135" s="57"/>
      <c r="L135" s="57"/>
      <c r="M135" s="57"/>
      <c r="N135" s="57"/>
      <c r="Q135" s="4"/>
    </row>
    <row r="136" spans="1:17">
      <c r="A136" s="17"/>
      <c r="B136" s="19"/>
      <c r="C136" s="56"/>
      <c r="D136" s="56"/>
      <c r="E136" s="17"/>
      <c r="F136" s="19"/>
      <c r="G136" s="57"/>
      <c r="H136" s="57"/>
      <c r="I136" s="57"/>
      <c r="J136" s="57"/>
      <c r="K136" s="57"/>
      <c r="L136" s="57"/>
      <c r="M136" s="57"/>
      <c r="N136" s="57"/>
      <c r="Q136" s="4"/>
    </row>
    <row r="137" spans="1:17">
      <c r="A137" s="17"/>
      <c r="B137" s="19"/>
      <c r="C137" s="56"/>
      <c r="D137" s="56"/>
      <c r="E137" s="17"/>
      <c r="F137" s="19"/>
      <c r="G137" s="57"/>
      <c r="H137" s="57"/>
      <c r="I137" s="57"/>
      <c r="J137" s="57"/>
      <c r="K137" s="57"/>
      <c r="L137" s="57"/>
      <c r="M137" s="57"/>
      <c r="N137" s="57"/>
      <c r="Q137" s="4"/>
    </row>
    <row r="138" spans="1:17">
      <c r="A138" s="17"/>
      <c r="B138" s="19"/>
      <c r="C138" s="56"/>
      <c r="D138" s="56"/>
      <c r="E138" s="17"/>
      <c r="F138" s="19"/>
      <c r="G138" s="57"/>
      <c r="H138" s="57"/>
      <c r="I138" s="57"/>
      <c r="J138" s="57"/>
      <c r="K138" s="57"/>
      <c r="L138" s="57"/>
      <c r="M138" s="57"/>
      <c r="N138" s="57"/>
      <c r="Q138" s="4"/>
    </row>
    <row r="139" spans="1:17">
      <c r="A139" s="17"/>
      <c r="B139" s="19"/>
      <c r="C139" s="56"/>
      <c r="D139" s="56"/>
      <c r="E139" s="17"/>
      <c r="F139" s="19"/>
      <c r="G139" s="57"/>
      <c r="H139" s="57"/>
      <c r="I139" s="57"/>
      <c r="J139" s="57"/>
      <c r="K139" s="57"/>
      <c r="L139" s="57"/>
      <c r="M139" s="57"/>
      <c r="N139" s="57"/>
      <c r="Q139" s="4"/>
    </row>
    <row r="140" spans="1:17">
      <c r="A140" s="17"/>
      <c r="B140" s="19"/>
      <c r="C140" s="56"/>
      <c r="D140" s="56"/>
      <c r="E140" s="17"/>
      <c r="F140" s="19"/>
      <c r="G140" s="57"/>
      <c r="H140" s="57"/>
      <c r="I140" s="57"/>
      <c r="J140" s="57"/>
      <c r="K140" s="57"/>
      <c r="L140" s="57"/>
      <c r="M140" s="57"/>
      <c r="N140" s="57"/>
      <c r="Q140" s="4"/>
    </row>
    <row r="141" spans="1:17">
      <c r="A141" s="17"/>
      <c r="B141" s="19"/>
      <c r="C141" s="56"/>
      <c r="D141" s="56"/>
      <c r="E141" s="17"/>
      <c r="F141" s="19"/>
      <c r="G141" s="57"/>
      <c r="H141" s="57"/>
      <c r="I141" s="57"/>
      <c r="J141" s="57"/>
      <c r="K141" s="57"/>
      <c r="L141" s="57"/>
      <c r="M141" s="57"/>
      <c r="N141" s="57"/>
      <c r="Q141" s="4"/>
    </row>
    <row r="142" spans="1:17">
      <c r="A142" s="17"/>
      <c r="B142" s="19"/>
      <c r="C142" s="56"/>
      <c r="D142" s="56"/>
      <c r="E142" s="17"/>
      <c r="F142" s="19"/>
      <c r="G142" s="57"/>
      <c r="H142" s="57"/>
      <c r="I142" s="57"/>
      <c r="J142" s="57"/>
      <c r="K142" s="57"/>
      <c r="L142" s="57"/>
      <c r="M142" s="57"/>
      <c r="N142" s="57"/>
      <c r="Q142" s="4"/>
    </row>
    <row r="143" spans="1:17">
      <c r="A143" s="17"/>
      <c r="B143" s="19"/>
      <c r="C143" s="56"/>
      <c r="D143" s="56"/>
      <c r="E143" s="17"/>
      <c r="F143" s="19"/>
      <c r="G143" s="57"/>
      <c r="H143" s="57"/>
      <c r="I143" s="57"/>
      <c r="J143" s="57"/>
      <c r="K143" s="57"/>
      <c r="L143" s="57"/>
      <c r="M143" s="57"/>
      <c r="N143" s="57"/>
      <c r="Q143" s="4"/>
    </row>
    <row r="144" spans="1:17">
      <c r="A144" s="17"/>
      <c r="B144" s="19"/>
      <c r="C144" s="56"/>
      <c r="D144" s="56"/>
      <c r="E144" s="17"/>
      <c r="F144" s="19"/>
      <c r="G144" s="57"/>
      <c r="H144" s="57"/>
      <c r="I144" s="57"/>
      <c r="J144" s="57"/>
      <c r="K144" s="57"/>
      <c r="L144" s="57"/>
      <c r="M144" s="57"/>
      <c r="N144" s="57"/>
      <c r="Q144" s="4"/>
    </row>
    <row r="145" spans="1:17">
      <c r="A145" s="17"/>
      <c r="B145" s="19"/>
      <c r="C145" s="56"/>
      <c r="D145" s="56"/>
      <c r="E145" s="17"/>
      <c r="F145" s="19"/>
      <c r="G145" s="57"/>
      <c r="H145" s="57"/>
      <c r="I145" s="57"/>
      <c r="J145" s="57"/>
      <c r="K145" s="57"/>
      <c r="L145" s="57"/>
      <c r="M145" s="57"/>
      <c r="N145" s="57"/>
      <c r="Q145" s="4"/>
    </row>
    <row r="146" spans="1:17">
      <c r="A146" s="17"/>
      <c r="B146" s="19"/>
      <c r="C146" s="56"/>
      <c r="D146" s="56"/>
      <c r="E146" s="17"/>
      <c r="F146" s="19"/>
      <c r="G146" s="57"/>
      <c r="H146" s="57"/>
      <c r="I146" s="57"/>
      <c r="J146" s="57"/>
      <c r="K146" s="57"/>
      <c r="L146" s="57"/>
      <c r="M146" s="57"/>
      <c r="N146" s="57"/>
      <c r="Q146" s="4"/>
    </row>
    <row r="147" spans="1:17">
      <c r="A147" s="17"/>
      <c r="B147" s="19"/>
      <c r="C147" s="56"/>
      <c r="D147" s="56"/>
      <c r="E147" s="17"/>
      <c r="F147" s="19"/>
      <c r="G147" s="57"/>
      <c r="H147" s="57"/>
      <c r="I147" s="57"/>
      <c r="J147" s="57"/>
      <c r="K147" s="57"/>
      <c r="L147" s="57"/>
      <c r="M147" s="57"/>
      <c r="N147" s="57"/>
      <c r="Q147" s="4"/>
    </row>
    <row r="148" spans="1:17">
      <c r="A148" s="17"/>
      <c r="B148" s="19"/>
      <c r="C148" s="56"/>
      <c r="D148" s="56"/>
      <c r="E148" s="17"/>
      <c r="F148" s="19"/>
      <c r="G148" s="57"/>
      <c r="H148" s="57"/>
      <c r="I148" s="57"/>
      <c r="J148" s="57"/>
      <c r="K148" s="57"/>
      <c r="L148" s="57"/>
      <c r="M148" s="57"/>
      <c r="N148" s="57"/>
      <c r="Q148" s="4"/>
    </row>
    <row r="149" spans="1:17">
      <c r="A149" s="17"/>
      <c r="B149" s="19"/>
      <c r="C149" s="56"/>
      <c r="D149" s="56"/>
      <c r="E149" s="17"/>
      <c r="F149" s="19"/>
      <c r="G149" s="57"/>
      <c r="H149" s="57"/>
      <c r="I149" s="57"/>
      <c r="J149" s="57"/>
      <c r="K149" s="57"/>
      <c r="L149" s="57"/>
      <c r="M149" s="57"/>
      <c r="N149" s="57"/>
      <c r="Q149" s="4"/>
    </row>
    <row r="150" spans="1:17">
      <c r="A150" s="17"/>
      <c r="B150" s="19"/>
      <c r="C150" s="56"/>
      <c r="D150" s="56"/>
      <c r="E150" s="17"/>
      <c r="F150" s="19"/>
      <c r="G150" s="57"/>
      <c r="H150" s="57"/>
      <c r="I150" s="57"/>
      <c r="J150" s="57"/>
      <c r="K150" s="57"/>
      <c r="L150" s="57"/>
      <c r="M150" s="57"/>
      <c r="N150" s="57"/>
      <c r="Q150" s="4"/>
    </row>
    <row r="151" spans="1:17">
      <c r="A151" s="17"/>
      <c r="B151" s="19"/>
      <c r="C151" s="56"/>
      <c r="D151" s="56"/>
      <c r="E151" s="17"/>
      <c r="F151" s="19"/>
      <c r="G151" s="57"/>
      <c r="H151" s="57"/>
      <c r="I151" s="57"/>
      <c r="J151" s="57"/>
      <c r="K151" s="57"/>
      <c r="L151" s="57"/>
      <c r="M151" s="57"/>
      <c r="N151" s="57"/>
      <c r="Q151" s="4"/>
    </row>
    <row r="152" spans="1:17">
      <c r="A152" s="17"/>
      <c r="B152" s="19"/>
      <c r="C152" s="56"/>
      <c r="D152" s="56"/>
      <c r="E152" s="17"/>
      <c r="F152" s="19"/>
      <c r="G152" s="57"/>
      <c r="H152" s="57"/>
      <c r="I152" s="57"/>
      <c r="J152" s="57"/>
      <c r="K152" s="57"/>
      <c r="L152" s="57"/>
      <c r="M152" s="57"/>
      <c r="N152" s="57"/>
      <c r="Q152" s="4"/>
    </row>
    <row r="153" spans="1:17">
      <c r="A153" s="17"/>
      <c r="B153" s="19"/>
      <c r="C153" s="56"/>
      <c r="D153" s="56"/>
      <c r="E153" s="17"/>
      <c r="F153" s="19"/>
      <c r="G153" s="57"/>
      <c r="H153" s="57"/>
      <c r="I153" s="57"/>
      <c r="J153" s="57"/>
      <c r="K153" s="57"/>
      <c r="L153" s="57"/>
      <c r="M153" s="57"/>
      <c r="N153" s="57"/>
      <c r="Q153" s="4"/>
    </row>
    <row r="154" spans="1:17">
      <c r="A154" s="17"/>
      <c r="B154" s="19"/>
      <c r="C154" s="56"/>
      <c r="D154" s="56"/>
      <c r="E154" s="17"/>
      <c r="F154" s="19"/>
      <c r="G154" s="57"/>
      <c r="H154" s="57"/>
      <c r="I154" s="57"/>
      <c r="J154" s="57"/>
      <c r="K154" s="57"/>
      <c r="L154" s="57"/>
      <c r="M154" s="57"/>
      <c r="N154" s="57"/>
      <c r="Q154" s="4"/>
    </row>
    <row r="155" spans="1:17">
      <c r="A155" s="17"/>
      <c r="B155" s="19"/>
      <c r="C155" s="56"/>
      <c r="D155" s="56"/>
      <c r="E155" s="17"/>
      <c r="F155" s="19"/>
      <c r="G155" s="57"/>
      <c r="H155" s="57"/>
      <c r="I155" s="57"/>
      <c r="J155" s="57"/>
      <c r="K155" s="57"/>
      <c r="L155" s="57"/>
      <c r="M155" s="57"/>
      <c r="N155" s="57"/>
      <c r="Q155" s="4"/>
    </row>
    <row r="156" spans="1:17">
      <c r="A156" s="17"/>
      <c r="B156" s="19"/>
      <c r="C156" s="56"/>
      <c r="D156" s="56"/>
      <c r="E156" s="17"/>
      <c r="F156" s="19"/>
      <c r="G156" s="57"/>
      <c r="H156" s="57"/>
      <c r="I156" s="57"/>
      <c r="J156" s="57"/>
      <c r="K156" s="57"/>
      <c r="L156" s="57"/>
      <c r="M156" s="57"/>
      <c r="N156" s="57"/>
      <c r="Q156" s="4"/>
    </row>
    <row r="157" spans="1:17">
      <c r="A157" s="17"/>
      <c r="B157" s="19"/>
      <c r="C157" s="56"/>
      <c r="D157" s="56"/>
      <c r="E157" s="17"/>
      <c r="F157" s="19"/>
      <c r="G157" s="57"/>
      <c r="H157" s="57"/>
      <c r="I157" s="57"/>
      <c r="J157" s="57"/>
      <c r="K157" s="57"/>
      <c r="L157" s="57"/>
      <c r="M157" s="57"/>
      <c r="N157" s="57"/>
      <c r="Q157" s="4"/>
    </row>
    <row r="158" spans="1:17">
      <c r="A158" s="17"/>
      <c r="B158" s="19"/>
      <c r="C158" s="56"/>
      <c r="D158" s="56"/>
      <c r="E158" s="17"/>
      <c r="F158" s="19"/>
      <c r="G158" s="57"/>
      <c r="H158" s="57"/>
      <c r="I158" s="57"/>
      <c r="J158" s="57"/>
      <c r="K158" s="57"/>
      <c r="L158" s="57"/>
      <c r="M158" s="57"/>
      <c r="N158" s="57"/>
      <c r="Q158" s="4"/>
    </row>
    <row r="159" spans="1:17">
      <c r="A159" s="17"/>
      <c r="B159" s="19"/>
      <c r="C159" s="56"/>
      <c r="D159" s="56"/>
      <c r="E159" s="17"/>
      <c r="F159" s="19"/>
      <c r="G159" s="57"/>
      <c r="H159" s="57"/>
      <c r="I159" s="57"/>
      <c r="J159" s="57"/>
      <c r="K159" s="57"/>
      <c r="L159" s="57"/>
      <c r="M159" s="57"/>
      <c r="N159" s="57"/>
      <c r="Q159" s="4"/>
    </row>
    <row r="160" spans="1:17">
      <c r="A160" s="17"/>
      <c r="B160" s="19"/>
      <c r="C160" s="56"/>
      <c r="D160" s="56"/>
      <c r="E160" s="17"/>
      <c r="F160" s="19"/>
      <c r="G160" s="57"/>
      <c r="H160" s="57"/>
      <c r="I160" s="57"/>
      <c r="J160" s="57"/>
      <c r="K160" s="57"/>
      <c r="L160" s="57"/>
      <c r="M160" s="57"/>
      <c r="N160" s="57"/>
      <c r="Q160" s="4"/>
    </row>
    <row r="161" spans="1:17">
      <c r="A161" s="17"/>
      <c r="B161" s="19"/>
      <c r="C161" s="56"/>
      <c r="D161" s="56"/>
      <c r="E161" s="17"/>
      <c r="F161" s="19"/>
      <c r="G161" s="57"/>
      <c r="H161" s="57"/>
      <c r="I161" s="57"/>
      <c r="J161" s="57"/>
      <c r="K161" s="57"/>
      <c r="L161" s="57"/>
      <c r="M161" s="57"/>
      <c r="N161" s="57"/>
      <c r="Q161" s="4"/>
    </row>
    <row r="162" spans="1:17">
      <c r="A162" s="17"/>
      <c r="B162" s="19"/>
      <c r="C162" s="56"/>
      <c r="D162" s="56"/>
      <c r="E162" s="17"/>
      <c r="F162" s="19"/>
      <c r="G162" s="57"/>
      <c r="H162" s="57"/>
      <c r="I162" s="57"/>
      <c r="J162" s="57"/>
      <c r="K162" s="57"/>
      <c r="L162" s="57"/>
      <c r="M162" s="57"/>
      <c r="N162" s="57"/>
      <c r="Q162" s="4"/>
    </row>
    <row r="163" spans="1:17">
      <c r="A163" s="17"/>
      <c r="B163" s="19"/>
      <c r="C163" s="56"/>
      <c r="D163" s="56"/>
      <c r="E163" s="17"/>
      <c r="F163" s="19"/>
      <c r="G163" s="57"/>
      <c r="H163" s="57"/>
      <c r="I163" s="57"/>
      <c r="J163" s="57"/>
      <c r="K163" s="57"/>
      <c r="L163" s="57"/>
      <c r="M163" s="57"/>
      <c r="N163" s="57"/>
      <c r="Q163" s="4"/>
    </row>
    <row r="164" spans="1:17">
      <c r="A164" s="17"/>
      <c r="B164" s="19"/>
      <c r="C164" s="56"/>
      <c r="D164" s="56"/>
      <c r="E164" s="17"/>
      <c r="F164" s="19"/>
      <c r="G164" s="57"/>
      <c r="H164" s="57"/>
      <c r="I164" s="57"/>
      <c r="J164" s="57"/>
      <c r="K164" s="57"/>
      <c r="L164" s="57"/>
      <c r="M164" s="57"/>
      <c r="N164" s="57"/>
      <c r="Q164" s="4"/>
    </row>
    <row r="165" spans="1:17">
      <c r="A165" s="17"/>
      <c r="B165" s="19"/>
      <c r="C165" s="56"/>
      <c r="D165" s="56"/>
      <c r="E165" s="17"/>
      <c r="F165" s="19"/>
      <c r="G165" s="57"/>
      <c r="H165" s="57"/>
      <c r="I165" s="57"/>
      <c r="J165" s="57"/>
      <c r="K165" s="57"/>
      <c r="L165" s="57"/>
      <c r="M165" s="57"/>
      <c r="N165" s="57"/>
      <c r="Q165" s="4"/>
    </row>
    <row r="166" spans="1:17">
      <c r="A166" s="17"/>
      <c r="B166" s="19"/>
      <c r="C166" s="56"/>
      <c r="D166" s="56"/>
      <c r="E166" s="17"/>
      <c r="F166" s="19"/>
      <c r="G166" s="57"/>
      <c r="H166" s="57"/>
      <c r="I166" s="57"/>
      <c r="J166" s="57"/>
      <c r="K166" s="57"/>
      <c r="L166" s="57"/>
      <c r="M166" s="57"/>
      <c r="N166" s="57"/>
      <c r="Q166" s="4"/>
    </row>
    <row r="167" spans="1:17">
      <c r="A167" s="17"/>
      <c r="B167" s="19"/>
      <c r="C167" s="56"/>
      <c r="D167" s="56"/>
      <c r="E167" s="17"/>
      <c r="F167" s="19"/>
      <c r="G167" s="57"/>
      <c r="H167" s="57"/>
      <c r="I167" s="57"/>
      <c r="J167" s="57"/>
      <c r="K167" s="57"/>
      <c r="L167" s="57"/>
      <c r="M167" s="57"/>
      <c r="N167" s="57"/>
      <c r="Q167" s="4"/>
    </row>
    <row r="168" spans="1:17">
      <c r="A168" s="17"/>
      <c r="B168" s="19"/>
      <c r="C168" s="56"/>
      <c r="D168" s="56"/>
      <c r="E168" s="17"/>
      <c r="F168" s="19"/>
      <c r="G168" s="57"/>
      <c r="H168" s="57"/>
      <c r="I168" s="57"/>
      <c r="J168" s="57"/>
      <c r="K168" s="57"/>
      <c r="L168" s="57"/>
      <c r="M168" s="57"/>
      <c r="N168" s="57"/>
      <c r="Q168" s="4"/>
    </row>
    <row r="169" spans="1:17">
      <c r="A169" s="17"/>
      <c r="B169" s="19"/>
      <c r="C169" s="56"/>
      <c r="D169" s="56"/>
      <c r="E169" s="17"/>
      <c r="F169" s="19"/>
      <c r="G169" s="57"/>
      <c r="H169" s="57"/>
      <c r="I169" s="57"/>
      <c r="J169" s="57"/>
      <c r="K169" s="57"/>
      <c r="L169" s="57"/>
      <c r="M169" s="57"/>
      <c r="N169" s="57"/>
      <c r="Q169" s="4"/>
    </row>
    <row r="170" spans="1:17">
      <c r="A170" s="17"/>
      <c r="B170" s="19"/>
      <c r="C170" s="56"/>
      <c r="D170" s="56"/>
      <c r="E170" s="17"/>
      <c r="F170" s="19"/>
      <c r="G170" s="57"/>
      <c r="H170" s="57"/>
      <c r="I170" s="57"/>
      <c r="J170" s="57"/>
      <c r="K170" s="57"/>
      <c r="L170" s="57"/>
      <c r="M170" s="57"/>
      <c r="N170" s="57"/>
      <c r="Q170" s="4"/>
    </row>
    <row r="171" spans="1:17">
      <c r="A171" s="17"/>
      <c r="B171" s="19"/>
      <c r="C171" s="56"/>
      <c r="D171" s="56"/>
      <c r="E171" s="17"/>
      <c r="F171" s="19"/>
      <c r="G171" s="57"/>
      <c r="H171" s="57"/>
      <c r="I171" s="57"/>
      <c r="J171" s="57"/>
      <c r="K171" s="57"/>
      <c r="L171" s="57"/>
      <c r="M171" s="57"/>
      <c r="N171" s="57"/>
      <c r="Q171" s="4"/>
    </row>
    <row r="172" spans="1:17">
      <c r="A172" s="17"/>
      <c r="B172" s="19"/>
      <c r="C172" s="56"/>
      <c r="D172" s="56"/>
      <c r="E172" s="17"/>
      <c r="F172" s="19"/>
      <c r="G172" s="57"/>
      <c r="H172" s="57"/>
      <c r="I172" s="57"/>
      <c r="J172" s="57"/>
      <c r="K172" s="57"/>
      <c r="L172" s="57"/>
      <c r="M172" s="57"/>
      <c r="N172" s="57"/>
      <c r="Q172" s="4"/>
    </row>
    <row r="173" spans="1:17">
      <c r="A173" s="17"/>
      <c r="B173" s="19"/>
      <c r="C173" s="56"/>
      <c r="D173" s="56"/>
      <c r="E173" s="17"/>
      <c r="F173" s="19"/>
      <c r="G173" s="57"/>
      <c r="H173" s="57"/>
      <c r="I173" s="57"/>
      <c r="J173" s="57"/>
      <c r="K173" s="57"/>
      <c r="L173" s="57"/>
      <c r="M173" s="57"/>
      <c r="N173" s="57"/>
      <c r="Q173" s="4"/>
    </row>
    <row r="174" spans="1:17">
      <c r="A174" s="17"/>
      <c r="B174" s="19"/>
      <c r="C174" s="56"/>
      <c r="D174" s="56"/>
      <c r="E174" s="17"/>
      <c r="F174" s="19"/>
      <c r="G174" s="57"/>
      <c r="H174" s="57"/>
      <c r="I174" s="57"/>
      <c r="J174" s="57"/>
      <c r="K174" s="57"/>
      <c r="L174" s="57"/>
      <c r="M174" s="57"/>
      <c r="N174" s="57"/>
      <c r="Q174" s="4"/>
    </row>
    <row r="175" spans="1:17">
      <c r="A175" s="17"/>
      <c r="B175" s="19"/>
      <c r="C175" s="56"/>
      <c r="D175" s="56"/>
      <c r="E175" s="17"/>
      <c r="F175" s="19"/>
      <c r="G175" s="57"/>
      <c r="H175" s="57"/>
      <c r="I175" s="57"/>
      <c r="J175" s="57"/>
      <c r="K175" s="57"/>
      <c r="L175" s="57"/>
      <c r="M175" s="57"/>
      <c r="N175" s="57"/>
      <c r="Q175" s="4"/>
    </row>
    <row r="176" spans="1:17">
      <c r="A176" s="17"/>
      <c r="B176" s="19"/>
      <c r="C176" s="56"/>
      <c r="D176" s="56"/>
      <c r="E176" s="17"/>
      <c r="F176" s="19"/>
      <c r="G176" s="57"/>
      <c r="H176" s="57"/>
      <c r="I176" s="57"/>
      <c r="J176" s="57"/>
      <c r="K176" s="57"/>
      <c r="L176" s="57"/>
      <c r="M176" s="57"/>
      <c r="N176" s="57"/>
      <c r="Q176" s="4"/>
    </row>
    <row r="177" spans="1:17">
      <c r="A177" s="17"/>
      <c r="B177" s="19"/>
      <c r="C177" s="56"/>
      <c r="D177" s="56"/>
      <c r="E177" s="17"/>
      <c r="F177" s="19"/>
      <c r="G177" s="57"/>
      <c r="H177" s="57"/>
      <c r="I177" s="57"/>
      <c r="J177" s="57"/>
      <c r="K177" s="57"/>
      <c r="L177" s="57"/>
      <c r="M177" s="57"/>
      <c r="N177" s="57"/>
      <c r="Q177" s="4"/>
    </row>
    <row r="178" spans="1:17">
      <c r="A178" s="17"/>
      <c r="B178" s="19"/>
      <c r="C178" s="56"/>
      <c r="D178" s="56"/>
      <c r="E178" s="17"/>
      <c r="F178" s="19"/>
      <c r="G178" s="57"/>
      <c r="H178" s="57"/>
      <c r="I178" s="57"/>
      <c r="J178" s="57"/>
      <c r="K178" s="57"/>
      <c r="L178" s="57"/>
      <c r="M178" s="57"/>
      <c r="N178" s="57"/>
      <c r="Q178" s="4"/>
    </row>
    <row r="179" spans="1:17">
      <c r="A179" s="17"/>
      <c r="B179" s="19"/>
      <c r="C179" s="56"/>
      <c r="D179" s="56"/>
      <c r="E179" s="17"/>
      <c r="F179" s="19"/>
      <c r="G179" s="57"/>
      <c r="H179" s="57"/>
      <c r="I179" s="57"/>
      <c r="J179" s="57"/>
      <c r="K179" s="57"/>
      <c r="L179" s="57"/>
      <c r="M179" s="57"/>
      <c r="N179" s="57"/>
      <c r="Q179" s="4"/>
    </row>
    <row r="180" spans="1:17">
      <c r="A180" s="17"/>
      <c r="B180" s="19"/>
      <c r="C180" s="56"/>
      <c r="D180" s="56"/>
      <c r="E180" s="17"/>
      <c r="F180" s="19"/>
      <c r="G180" s="57"/>
      <c r="H180" s="57"/>
      <c r="I180" s="57"/>
      <c r="J180" s="57"/>
      <c r="K180" s="57"/>
      <c r="L180" s="57"/>
      <c r="M180" s="57"/>
      <c r="N180" s="57"/>
      <c r="Q180" s="4"/>
    </row>
    <row r="181" spans="1:17">
      <c r="A181" s="17"/>
      <c r="B181" s="19"/>
      <c r="C181" s="56"/>
      <c r="D181" s="56"/>
      <c r="E181" s="17"/>
      <c r="F181" s="19"/>
      <c r="G181" s="57"/>
      <c r="H181" s="57"/>
      <c r="I181" s="57"/>
      <c r="J181" s="57"/>
      <c r="K181" s="57"/>
      <c r="L181" s="57"/>
      <c r="M181" s="57"/>
      <c r="N181" s="57"/>
      <c r="Q181" s="4"/>
    </row>
    <row r="182" spans="1:17">
      <c r="A182" s="17"/>
      <c r="B182" s="19"/>
      <c r="C182" s="56"/>
      <c r="D182" s="56"/>
      <c r="E182" s="17"/>
      <c r="F182" s="19"/>
      <c r="G182" s="57"/>
      <c r="H182" s="57"/>
      <c r="I182" s="57"/>
      <c r="J182" s="57"/>
      <c r="K182" s="57"/>
      <c r="L182" s="57"/>
      <c r="M182" s="57"/>
      <c r="N182" s="57"/>
      <c r="Q182" s="4"/>
    </row>
    <row r="183" spans="1:17">
      <c r="A183" s="17"/>
      <c r="B183" s="19"/>
      <c r="C183" s="56"/>
      <c r="D183" s="56"/>
      <c r="E183" s="17"/>
      <c r="F183" s="19"/>
      <c r="G183" s="57"/>
      <c r="H183" s="57"/>
      <c r="I183" s="57"/>
      <c r="J183" s="57"/>
      <c r="K183" s="57"/>
      <c r="L183" s="57"/>
      <c r="M183" s="57"/>
      <c r="N183" s="57"/>
      <c r="Q183" s="4"/>
    </row>
    <row r="184" spans="1:17">
      <c r="A184" s="17"/>
      <c r="B184" s="19"/>
      <c r="C184" s="56"/>
      <c r="D184" s="56"/>
      <c r="E184" s="17"/>
      <c r="F184" s="19"/>
      <c r="G184" s="57"/>
      <c r="H184" s="57"/>
      <c r="I184" s="57"/>
      <c r="J184" s="57"/>
      <c r="K184" s="57"/>
      <c r="L184" s="57"/>
      <c r="M184" s="57"/>
      <c r="N184" s="57"/>
      <c r="Q184" s="4"/>
    </row>
    <row r="185" spans="1:17">
      <c r="A185" s="17"/>
      <c r="B185" s="19"/>
      <c r="C185" s="56"/>
      <c r="D185" s="56"/>
      <c r="E185" s="17"/>
      <c r="F185" s="19"/>
      <c r="G185" s="57"/>
      <c r="H185" s="57"/>
      <c r="I185" s="57"/>
      <c r="J185" s="57"/>
      <c r="K185" s="57"/>
      <c r="L185" s="57"/>
      <c r="M185" s="57"/>
      <c r="N185" s="57"/>
      <c r="Q185" s="4"/>
    </row>
    <row r="186" spans="1:17">
      <c r="A186" s="17"/>
      <c r="B186" s="19"/>
      <c r="C186" s="56"/>
      <c r="D186" s="56"/>
      <c r="E186" s="17"/>
      <c r="F186" s="19"/>
      <c r="G186" s="57"/>
      <c r="H186" s="57"/>
      <c r="I186" s="57"/>
      <c r="J186" s="57"/>
      <c r="K186" s="57"/>
      <c r="L186" s="57"/>
      <c r="M186" s="57"/>
      <c r="N186" s="57"/>
      <c r="Q186" s="4"/>
    </row>
    <row r="187" spans="1:17">
      <c r="A187" s="17"/>
      <c r="B187" s="19"/>
      <c r="C187" s="56"/>
      <c r="D187" s="56"/>
      <c r="E187" s="17"/>
      <c r="F187" s="19"/>
      <c r="G187" s="57"/>
      <c r="H187" s="57"/>
      <c r="I187" s="57"/>
      <c r="J187" s="57"/>
      <c r="K187" s="57"/>
      <c r="L187" s="57"/>
      <c r="M187" s="57"/>
      <c r="N187" s="57"/>
      <c r="Q187" s="4"/>
    </row>
    <row r="188" spans="1:17">
      <c r="A188" s="17"/>
      <c r="B188" s="19"/>
      <c r="C188" s="56"/>
      <c r="D188" s="56"/>
      <c r="E188" s="17"/>
      <c r="F188" s="19"/>
      <c r="G188" s="57"/>
      <c r="H188" s="57"/>
      <c r="I188" s="57"/>
      <c r="J188" s="57"/>
      <c r="K188" s="57"/>
      <c r="L188" s="57"/>
      <c r="M188" s="57"/>
      <c r="N188" s="57"/>
      <c r="Q188" s="4"/>
    </row>
    <row r="189" spans="1:17">
      <c r="A189" s="17"/>
      <c r="B189" s="19"/>
      <c r="C189" s="56"/>
      <c r="D189" s="56"/>
      <c r="E189" s="17"/>
      <c r="F189" s="19"/>
      <c r="G189" s="57"/>
      <c r="H189" s="57"/>
      <c r="I189" s="57"/>
      <c r="J189" s="57"/>
      <c r="K189" s="57"/>
      <c r="L189" s="57"/>
      <c r="M189" s="57"/>
      <c r="N189" s="57"/>
      <c r="Q189" s="4"/>
    </row>
    <row r="190" spans="1:17">
      <c r="A190" s="17"/>
      <c r="B190" s="19"/>
      <c r="C190" s="56"/>
      <c r="D190" s="56"/>
      <c r="E190" s="17"/>
      <c r="F190" s="19"/>
      <c r="G190" s="57"/>
      <c r="H190" s="57"/>
      <c r="I190" s="57"/>
      <c r="J190" s="57"/>
      <c r="K190" s="57"/>
      <c r="L190" s="57"/>
      <c r="M190" s="57"/>
      <c r="N190" s="57"/>
      <c r="Q190" s="4"/>
    </row>
    <row r="191" spans="1:17">
      <c r="A191" s="17"/>
      <c r="B191" s="19"/>
      <c r="C191" s="56"/>
      <c r="D191" s="56"/>
      <c r="E191" s="17"/>
      <c r="F191" s="19"/>
      <c r="G191" s="57"/>
      <c r="H191" s="57"/>
      <c r="I191" s="57"/>
      <c r="J191" s="57"/>
      <c r="K191" s="57"/>
      <c r="L191" s="57"/>
      <c r="M191" s="57"/>
      <c r="N191" s="57"/>
      <c r="Q191" s="4"/>
    </row>
    <row r="192" spans="1:17">
      <c r="A192" s="17"/>
      <c r="B192" s="19"/>
      <c r="C192" s="56"/>
      <c r="D192" s="56"/>
      <c r="E192" s="17"/>
      <c r="F192" s="19"/>
      <c r="G192" s="57"/>
      <c r="H192" s="57"/>
      <c r="I192" s="57"/>
      <c r="J192" s="57"/>
      <c r="K192" s="57"/>
      <c r="L192" s="57"/>
      <c r="M192" s="57"/>
      <c r="N192" s="57"/>
      <c r="Q192" s="4"/>
    </row>
    <row r="193" spans="1:17">
      <c r="A193" s="17"/>
      <c r="B193" s="19"/>
      <c r="C193" s="56"/>
      <c r="D193" s="56"/>
      <c r="E193" s="17"/>
      <c r="F193" s="19"/>
      <c r="G193" s="57"/>
      <c r="H193" s="57"/>
      <c r="I193" s="57"/>
      <c r="J193" s="57"/>
      <c r="K193" s="57"/>
      <c r="L193" s="57"/>
      <c r="M193" s="57"/>
      <c r="N193" s="57"/>
      <c r="Q193" s="4"/>
    </row>
    <row r="194" spans="1:17">
      <c r="A194" s="17"/>
      <c r="B194" s="19"/>
      <c r="C194" s="56"/>
      <c r="D194" s="56"/>
      <c r="E194" s="17"/>
      <c r="F194" s="19"/>
      <c r="G194" s="57"/>
      <c r="H194" s="57"/>
      <c r="I194" s="57"/>
      <c r="J194" s="57"/>
      <c r="K194" s="57"/>
      <c r="L194" s="57"/>
      <c r="M194" s="57"/>
      <c r="N194" s="57"/>
      <c r="Q194" s="4"/>
    </row>
    <row r="195" spans="1:17">
      <c r="A195" s="17"/>
      <c r="B195" s="19"/>
      <c r="C195" s="56"/>
      <c r="D195" s="56"/>
      <c r="E195" s="17"/>
      <c r="F195" s="19"/>
      <c r="G195" s="57"/>
      <c r="H195" s="57"/>
      <c r="I195" s="57"/>
      <c r="J195" s="57"/>
      <c r="K195" s="57"/>
      <c r="L195" s="57"/>
      <c r="M195" s="57"/>
      <c r="N195" s="57"/>
      <c r="Q195" s="4"/>
    </row>
    <row r="196" spans="1:17">
      <c r="A196" s="17"/>
      <c r="B196" s="19"/>
      <c r="C196" s="56"/>
      <c r="D196" s="56"/>
      <c r="E196" s="17"/>
      <c r="F196" s="19"/>
      <c r="G196" s="57"/>
      <c r="H196" s="57"/>
      <c r="I196" s="57"/>
      <c r="J196" s="57"/>
      <c r="K196" s="57"/>
      <c r="L196" s="57"/>
      <c r="M196" s="57"/>
      <c r="N196" s="57"/>
      <c r="Q196" s="4"/>
    </row>
    <row r="197" spans="1:17">
      <c r="A197" s="17"/>
      <c r="B197" s="19"/>
      <c r="C197" s="56"/>
      <c r="D197" s="56"/>
      <c r="E197" s="17"/>
      <c r="F197" s="19"/>
      <c r="G197" s="57"/>
      <c r="H197" s="57"/>
      <c r="I197" s="57"/>
      <c r="J197" s="57"/>
      <c r="K197" s="57"/>
      <c r="L197" s="57"/>
      <c r="M197" s="57"/>
      <c r="N197" s="57"/>
      <c r="Q197" s="4"/>
    </row>
    <row r="198" spans="1:17">
      <c r="A198" s="17"/>
      <c r="B198" s="19"/>
      <c r="C198" s="56"/>
      <c r="D198" s="56"/>
      <c r="E198" s="17"/>
      <c r="F198" s="19"/>
      <c r="G198" s="57"/>
      <c r="H198" s="57"/>
      <c r="I198" s="57"/>
      <c r="J198" s="57"/>
      <c r="K198" s="57"/>
      <c r="L198" s="57"/>
      <c r="M198" s="57"/>
      <c r="N198" s="57"/>
      <c r="Q198" s="4"/>
    </row>
    <row r="199" spans="1:17">
      <c r="A199" s="17"/>
      <c r="B199" s="19"/>
      <c r="C199" s="56"/>
      <c r="D199" s="56"/>
      <c r="E199" s="17"/>
      <c r="F199" s="19"/>
      <c r="G199" s="57"/>
      <c r="H199" s="57"/>
      <c r="I199" s="57"/>
      <c r="J199" s="57"/>
      <c r="K199" s="57"/>
      <c r="L199" s="57"/>
      <c r="M199" s="57"/>
      <c r="N199" s="57"/>
      <c r="Q199" s="4"/>
    </row>
    <row r="200" spans="1:17">
      <c r="A200" s="17"/>
      <c r="B200" s="19"/>
      <c r="C200" s="56"/>
      <c r="D200" s="56"/>
      <c r="E200" s="17"/>
      <c r="F200" s="19"/>
      <c r="G200" s="57"/>
      <c r="H200" s="57"/>
      <c r="I200" s="57"/>
      <c r="J200" s="57"/>
      <c r="K200" s="57"/>
      <c r="L200" s="57"/>
      <c r="M200" s="57"/>
      <c r="N200" s="57"/>
      <c r="Q200" s="4"/>
    </row>
    <row r="201" spans="1:17">
      <c r="A201" s="17"/>
      <c r="B201" s="19"/>
      <c r="C201" s="56"/>
      <c r="D201" s="56"/>
      <c r="E201" s="17"/>
      <c r="F201" s="19"/>
      <c r="G201" s="57"/>
      <c r="H201" s="57"/>
      <c r="I201" s="57"/>
      <c r="J201" s="57"/>
      <c r="K201" s="57"/>
      <c r="L201" s="57"/>
      <c r="M201" s="57"/>
      <c r="N201" s="57"/>
      <c r="Q201" s="4"/>
    </row>
    <row r="202" spans="1:17">
      <c r="A202" s="17"/>
      <c r="B202" s="19"/>
      <c r="C202" s="56"/>
      <c r="D202" s="56"/>
      <c r="E202" s="17"/>
      <c r="F202" s="19"/>
      <c r="G202" s="57"/>
      <c r="H202" s="57"/>
      <c r="I202" s="57"/>
      <c r="J202" s="57"/>
      <c r="K202" s="57"/>
      <c r="L202" s="57"/>
      <c r="M202" s="57"/>
      <c r="N202" s="57"/>
      <c r="Q202" s="4"/>
    </row>
    <row r="203" spans="1:17">
      <c r="A203" s="17"/>
      <c r="B203" s="19"/>
      <c r="C203" s="56"/>
      <c r="D203" s="56"/>
      <c r="E203" s="17"/>
      <c r="F203" s="19"/>
      <c r="G203" s="57"/>
      <c r="H203" s="57"/>
      <c r="I203" s="57"/>
      <c r="J203" s="57"/>
      <c r="K203" s="57"/>
      <c r="L203" s="57"/>
      <c r="M203" s="57"/>
      <c r="N203" s="57"/>
      <c r="Q203" s="4"/>
    </row>
    <row r="204" spans="1:17">
      <c r="A204" s="17"/>
      <c r="B204" s="19"/>
      <c r="C204" s="56"/>
      <c r="D204" s="56"/>
      <c r="E204" s="17"/>
      <c r="F204" s="19"/>
      <c r="G204" s="57"/>
      <c r="H204" s="57"/>
      <c r="I204" s="57"/>
      <c r="J204" s="57"/>
      <c r="K204" s="57"/>
      <c r="L204" s="57"/>
      <c r="M204" s="57"/>
      <c r="N204" s="57"/>
      <c r="Q204" s="4"/>
    </row>
    <row r="205" spans="1:17">
      <c r="A205" s="17"/>
      <c r="B205" s="19"/>
      <c r="C205" s="56"/>
      <c r="D205" s="56"/>
      <c r="E205" s="17"/>
      <c r="F205" s="19"/>
      <c r="G205" s="57"/>
      <c r="H205" s="57"/>
      <c r="I205" s="57"/>
      <c r="J205" s="57"/>
      <c r="K205" s="57"/>
      <c r="L205" s="57"/>
      <c r="M205" s="57"/>
      <c r="N205" s="57"/>
      <c r="Q205" s="4"/>
    </row>
    <row r="206" spans="1:17">
      <c r="A206" s="18"/>
      <c r="B206" s="20"/>
      <c r="E206" s="18"/>
      <c r="F206" s="20"/>
    </row>
  </sheetData>
  <autoFilter ref="A13:Q13">
    <sortState ref="A14:Q23">
      <sortCondition descending="1" ref="G13"/>
    </sortState>
  </autoFilter>
  <phoneticPr fontId="1" type="noConversion"/>
  <conditionalFormatting sqref="P14:P23">
    <cfRule type="cellIs" dxfId="29" priority="67" operator="lessThan">
      <formula>-0.01</formula>
    </cfRule>
    <cfRule type="cellIs" dxfId="28" priority="68" operator="greaterThan">
      <formula>0.01</formula>
    </cfRule>
  </conditionalFormatting>
  <conditionalFormatting sqref="P20">
    <cfRule type="cellIs" dxfId="27" priority="13" operator="lessThan">
      <formula>-0.01</formula>
    </cfRule>
    <cfRule type="cellIs" dxfId="26" priority="14" operator="greaterThan">
      <formula>0.01</formula>
    </cfRule>
  </conditionalFormatting>
  <conditionalFormatting sqref="P21">
    <cfRule type="cellIs" dxfId="25" priority="11" operator="lessThan">
      <formula>-0.01</formula>
    </cfRule>
    <cfRule type="cellIs" dxfId="24" priority="12" operator="greaterThan">
      <formula>0.01</formula>
    </cfRule>
  </conditionalFormatting>
  <conditionalFormatting sqref="P21">
    <cfRule type="cellIs" dxfId="23" priority="9" operator="lessThan">
      <formula>-0.01</formula>
    </cfRule>
    <cfRule type="cellIs" dxfId="22" priority="10" operator="greaterThan">
      <formula>0.01</formula>
    </cfRule>
  </conditionalFormatting>
  <conditionalFormatting sqref="P22">
    <cfRule type="cellIs" dxfId="21" priority="7" operator="lessThan">
      <formula>-0.01</formula>
    </cfRule>
    <cfRule type="cellIs" dxfId="20" priority="8" operator="greaterThan">
      <formula>0.01</formula>
    </cfRule>
  </conditionalFormatting>
  <conditionalFormatting sqref="P22">
    <cfRule type="cellIs" dxfId="19" priority="5" operator="lessThan">
      <formula>-0.01</formula>
    </cfRule>
    <cfRule type="cellIs" dxfId="18" priority="6" operator="greaterThan">
      <formula>0.01</formula>
    </cfRule>
  </conditionalFormatting>
  <conditionalFormatting sqref="P23">
    <cfRule type="cellIs" dxfId="17" priority="3" operator="lessThan">
      <formula>-0.01</formula>
    </cfRule>
    <cfRule type="cellIs" dxfId="16" priority="4" operator="greaterThan">
      <formula>0.01</formula>
    </cfRule>
  </conditionalFormatting>
  <conditionalFormatting sqref="P23">
    <cfRule type="cellIs" dxfId="15" priority="1" operator="lessThan">
      <formula>-0.01</formula>
    </cfRule>
    <cfRule type="cellIs" dxfId="14" priority="2" operator="greaterThan">
      <formula>0.01</formula>
    </cfRule>
  </conditionalFormatting>
  <hyperlinks>
    <hyperlink ref="A14" location="国改!A1" display="150209.SZ"/>
    <hyperlink ref="A23" location="国改!A1" display="150209.SZ"/>
    <hyperlink ref="A15" location="国改!A1" display="150209.SZ"/>
    <hyperlink ref="A17" location="国改!A1" display="150209.SZ"/>
    <hyperlink ref="A19" location="国改!A1" display="150209.SZ"/>
    <hyperlink ref="A20" location="国改!A1" display="150209.SZ"/>
    <hyperlink ref="A18" location="国改!A1" display="150209.SZ"/>
    <hyperlink ref="A22" location="国改!A1" display="150209.SZ"/>
    <hyperlink ref="A21" location="国改!A1" display="150209.SZ"/>
    <hyperlink ref="A16" location="国改!A1" display="150209.SZ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30"/>
  <dimension ref="B2:O28"/>
  <sheetViews>
    <sheetView topLeftCell="C1" workbookViewId="0">
      <selection activeCell="H32" sqref="H32"/>
    </sheetView>
  </sheetViews>
  <sheetFormatPr defaultRowHeight="13.5"/>
  <cols>
    <col min="2" max="2" width="11.625" bestFit="1" customWidth="1"/>
    <col min="3" max="3" width="17.25" bestFit="1" customWidth="1"/>
    <col min="4" max="4" width="15" style="21" customWidth="1"/>
    <col min="5" max="5" width="14.625" bestFit="1" customWidth="1"/>
    <col min="6" max="6" width="12.75" style="21" customWidth="1"/>
    <col min="7" max="7" width="10.125" bestFit="1" customWidth="1"/>
    <col min="8" max="9" width="11.625" bestFit="1" customWidth="1"/>
    <col min="10" max="10" width="9.5" bestFit="1" customWidth="1"/>
  </cols>
  <sheetData>
    <row r="2" spans="2:15">
      <c r="B2" s="21" t="s">
        <v>823</v>
      </c>
      <c r="C2" s="148">
        <f ca="1">TODAY()</f>
        <v>42599</v>
      </c>
      <c r="D2" s="148"/>
      <c r="G2">
        <v>12</v>
      </c>
      <c r="H2">
        <v>1690</v>
      </c>
      <c r="J2" s="154">
        <v>0.82899999999999996</v>
      </c>
    </row>
    <row r="3" spans="2:15">
      <c r="B3" s="21" t="s">
        <v>824</v>
      </c>
      <c r="C3" s="5" t="str">
        <f ca="1">[1]!TDaysOffset(C2,"Offset=-1")</f>
        <v>2016-08-16</v>
      </c>
      <c r="D3" s="5"/>
      <c r="H3">
        <v>1718</v>
      </c>
      <c r="I3">
        <f>H3/H2-1</f>
        <v>1.6568047337278013E-2</v>
      </c>
      <c r="J3" s="154">
        <f>J2*H3/H2</f>
        <v>0.84273491124260358</v>
      </c>
    </row>
    <row r="4" spans="2:15">
      <c r="B4" s="21" t="s">
        <v>828</v>
      </c>
      <c r="C4" s="5" t="str">
        <f ca="1">[1]!TDaysOffset(C2,"Offset=-2")</f>
        <v>2016-08-15</v>
      </c>
      <c r="D4" s="5"/>
    </row>
    <row r="6" spans="2:15">
      <c r="B6" s="21" t="s">
        <v>826</v>
      </c>
      <c r="C6" s="21" t="s">
        <v>825</v>
      </c>
      <c r="E6" s="21" t="s">
        <v>6</v>
      </c>
      <c r="G6" s="21" t="s">
        <v>827</v>
      </c>
      <c r="H6" s="21" t="s">
        <v>829</v>
      </c>
      <c r="I6" s="21" t="s">
        <v>830</v>
      </c>
      <c r="J6" s="21" t="s">
        <v>831</v>
      </c>
      <c r="K6" s="21" t="s">
        <v>260</v>
      </c>
      <c r="L6" s="21" t="s">
        <v>832</v>
      </c>
      <c r="M6" s="21" t="s">
        <v>834</v>
      </c>
    </row>
    <row r="7" spans="2:15">
      <c r="B7" s="21" t="s">
        <v>833</v>
      </c>
      <c r="C7" s="21" t="str">
        <f>[1]!f_info_name(B7)</f>
        <v>华安标普全球石油</v>
      </c>
      <c r="E7" s="21" t="str">
        <f>[1]!f_info_trackindexcode(B7)</f>
        <v>SPGOGUP.SPI</v>
      </c>
      <c r="G7" s="116">
        <f ca="1">[1]!f_nav_unit(B7,$C$4)</f>
        <v>0.91</v>
      </c>
      <c r="H7" s="116">
        <f ca="1">[1]!i_dq_close(E7,$C$4)</f>
        <v>2537.83</v>
      </c>
      <c r="I7" s="116">
        <f ca="1">[1]!i_dq_close(E7,$C$2)</f>
        <v>2545.81</v>
      </c>
      <c r="J7" s="4">
        <f ca="1">I7/H7-1</f>
        <v>3.1444186568840848E-3</v>
      </c>
      <c r="K7">
        <f ca="1">G7*(1+J7*0.9)</f>
        <v>0.91257527887998813</v>
      </c>
      <c r="L7" s="116">
        <f>RTD("wdf.rtq",,B7,"Rt_Price")</f>
        <v>0.90100000000000002</v>
      </c>
      <c r="M7" s="4">
        <f ca="1">L7/K7-1</f>
        <v>-1.2684190715964383E-2</v>
      </c>
    </row>
    <row r="8" spans="2:15">
      <c r="B8" s="21" t="s">
        <v>835</v>
      </c>
      <c r="C8" s="21" t="str">
        <f>[1]!f_info_name(B8)</f>
        <v>华宝兴业标普油气人民币</v>
      </c>
      <c r="E8" s="21" t="str">
        <f>[1]!f_info_trackindexcode(B8)</f>
        <v>SPSIOPTR.SPI</v>
      </c>
      <c r="G8" s="116">
        <f ca="1">[1]!f_nav_unit(B8,$C$4)</f>
        <v>0.61</v>
      </c>
      <c r="H8" s="116">
        <f ca="1">[1]!i_dq_close(E8,$C$4)</f>
        <v>6490.83</v>
      </c>
      <c r="I8" s="116">
        <f ca="1">[1]!i_dq_close(E8,$C$2)</f>
        <v>6489.7</v>
      </c>
      <c r="J8" s="4">
        <f ca="1">I8/H8-1</f>
        <v>-1.7409175714044878E-4</v>
      </c>
      <c r="K8" s="21">
        <f ca="1">G8*(1+J8*0.9)</f>
        <v>0.60990442362532982</v>
      </c>
      <c r="L8" s="116">
        <f>RTD("wdf.rtq",,B8,"Rt_Price")</f>
        <v>0.60199999999999998</v>
      </c>
      <c r="M8" s="4">
        <f ca="1">L8/K8-1</f>
        <v>-1.2960102139192853E-2</v>
      </c>
      <c r="O8" s="21" t="s">
        <v>1150</v>
      </c>
    </row>
    <row r="9" spans="2:15">
      <c r="O9" s="21" t="s">
        <v>1151</v>
      </c>
    </row>
    <row r="11" spans="2:15">
      <c r="B11" s="21" t="s">
        <v>1136</v>
      </c>
      <c r="C11" s="21" t="s">
        <v>1137</v>
      </c>
      <c r="D11" s="21" t="s">
        <v>1143</v>
      </c>
      <c r="E11" s="21" t="s">
        <v>1138</v>
      </c>
      <c r="F11" s="21" t="s">
        <v>1142</v>
      </c>
      <c r="G11" s="21" t="s">
        <v>1141</v>
      </c>
      <c r="H11" s="21" t="s">
        <v>1139</v>
      </c>
      <c r="I11" s="21" t="s">
        <v>1140</v>
      </c>
      <c r="J11" s="21" t="s">
        <v>1147</v>
      </c>
    </row>
    <row r="12" spans="2:15">
      <c r="B12">
        <v>1</v>
      </c>
      <c r="C12" s="148">
        <v>42452</v>
      </c>
      <c r="D12" s="148" t="s">
        <v>1145</v>
      </c>
      <c r="E12">
        <v>0.80800000000000005</v>
      </c>
      <c r="F12" s="5" t="str">
        <f>[1]!TDaysOffset(C12,"Offset=1")</f>
        <v>2016-03-24</v>
      </c>
      <c r="G12" s="116">
        <f>[1]!f_nav_unit(D12,F12)</f>
        <v>0.80400000000000005</v>
      </c>
      <c r="H12">
        <v>200000</v>
      </c>
      <c r="I12">
        <f>H12*(G12-E12)</f>
        <v>-800.00000000000068</v>
      </c>
    </row>
    <row r="13" spans="2:15">
      <c r="C13" s="148">
        <v>42453</v>
      </c>
      <c r="D13" s="148" t="s">
        <v>1145</v>
      </c>
      <c r="E13">
        <v>0.79400000000000004</v>
      </c>
      <c r="F13" s="5" t="str">
        <f>[1]!TDaysOffset(C13,"Offset=1")</f>
        <v>2016-03-25</v>
      </c>
      <c r="G13" s="116">
        <f>[1]!f_nav_unit(D13,F13)</f>
        <v>0.80500000000000005</v>
      </c>
      <c r="H13">
        <v>200000</v>
      </c>
      <c r="I13" s="21">
        <f>H13*(G13-E13)</f>
        <v>2200.0000000000018</v>
      </c>
      <c r="J13" s="21"/>
    </row>
    <row r="14" spans="2:15">
      <c r="C14" s="148">
        <v>42454</v>
      </c>
      <c r="D14" s="148" t="s">
        <v>1144</v>
      </c>
      <c r="E14">
        <v>0.79600000000000004</v>
      </c>
      <c r="F14" s="5" t="str">
        <f>[1]!TDaysOffset(C14,"Offset=1")</f>
        <v>2016-03-28</v>
      </c>
      <c r="G14" s="116">
        <f>[1]!f_nav_unit(D14,F14)</f>
        <v>0.80400000000000005</v>
      </c>
      <c r="H14" s="21">
        <v>200000</v>
      </c>
      <c r="I14" s="21">
        <f>H14*(G14-E14)</f>
        <v>1600.0000000000014</v>
      </c>
      <c r="J14" s="21"/>
    </row>
    <row r="15" spans="2:15">
      <c r="C15" s="148">
        <v>42458</v>
      </c>
      <c r="D15" s="148" t="s">
        <v>1144</v>
      </c>
      <c r="E15">
        <v>0.79600000000000004</v>
      </c>
      <c r="F15" s="5" t="str">
        <f>[1]!TDaysOffset(C15,"Offset=1")</f>
        <v>2016-03-30</v>
      </c>
      <c r="G15" s="116">
        <f>[1]!f_nav_unit(D15,F15)</f>
        <v>0.81200000000000006</v>
      </c>
      <c r="H15" s="21">
        <v>200000</v>
      </c>
      <c r="I15" s="21">
        <f t="shared" ref="I15:I18" si="0">H15*(G15-E15)</f>
        <v>3200.0000000000027</v>
      </c>
    </row>
    <row r="16" spans="2:15">
      <c r="C16" s="148">
        <v>42459</v>
      </c>
      <c r="D16" s="148" t="s">
        <v>1146</v>
      </c>
      <c r="E16">
        <v>0.48499999999999999</v>
      </c>
      <c r="F16" s="5" t="str">
        <f>[1]!TDaysOffset(C16,"Offset=1")</f>
        <v>2016-03-31</v>
      </c>
      <c r="G16" s="116">
        <f>[1]!f_nav_unit(D16,F16)</f>
        <v>0.495</v>
      </c>
      <c r="H16">
        <v>200000</v>
      </c>
      <c r="I16" s="21">
        <f t="shared" si="0"/>
        <v>2000.0000000000018</v>
      </c>
      <c r="L16">
        <v>160416</v>
      </c>
    </row>
    <row r="17" spans="3:10">
      <c r="C17" s="149">
        <v>42460</v>
      </c>
      <c r="D17" s="149" t="s">
        <v>1144</v>
      </c>
      <c r="E17" s="145">
        <v>0.79849999999999999</v>
      </c>
      <c r="F17" s="150" t="str">
        <f>[1]!TDaysOffset(C17,"Offset=1")</f>
        <v>2016-04-01</v>
      </c>
      <c r="G17" s="146">
        <f>[1]!f_nav_unit(D17,F17)</f>
        <v>0.79400000000000004</v>
      </c>
      <c r="H17" s="145">
        <v>400000</v>
      </c>
      <c r="I17" s="145">
        <f t="shared" si="0"/>
        <v>-1799.9999999999793</v>
      </c>
      <c r="J17" s="21" t="s">
        <v>1148</v>
      </c>
    </row>
    <row r="18" spans="3:10">
      <c r="C18" s="149">
        <v>42461</v>
      </c>
      <c r="D18" s="149" t="s">
        <v>1146</v>
      </c>
      <c r="E18" s="145">
        <v>0.48699999999999999</v>
      </c>
      <c r="F18" s="150" t="str">
        <f>[1]!TDaysOffset(C18,"Offset=1")</f>
        <v>2016-04-05</v>
      </c>
      <c r="G18" s="146">
        <f>[1]!f_nav_unit(D18,F18)</f>
        <v>0.47699999999999998</v>
      </c>
      <c r="H18" s="145">
        <v>400000</v>
      </c>
      <c r="I18" s="145">
        <f t="shared" si="0"/>
        <v>-4000.0000000000036</v>
      </c>
      <c r="J18" s="21" t="s">
        <v>1149</v>
      </c>
    </row>
    <row r="19" spans="3:10">
      <c r="C19" s="148">
        <v>42465</v>
      </c>
      <c r="D19" s="148" t="s">
        <v>1146</v>
      </c>
      <c r="E19">
        <v>0.47499999999999998</v>
      </c>
      <c r="F19" s="5">
        <v>42467</v>
      </c>
      <c r="G19" s="116"/>
      <c r="I19" s="21"/>
    </row>
    <row r="20" spans="3:10">
      <c r="C20" s="148">
        <v>42467</v>
      </c>
      <c r="D20" s="148" t="s">
        <v>1146</v>
      </c>
      <c r="E20">
        <v>0.48799999999999999</v>
      </c>
      <c r="F20" s="5" t="str">
        <f>[1]!TDaysOffset(C20,"Offset=1")</f>
        <v>2016-04-08</v>
      </c>
      <c r="G20" s="116"/>
      <c r="I20" s="21"/>
    </row>
    <row r="24" spans="3:10">
      <c r="F24" s="155"/>
    </row>
    <row r="25" spans="3:10">
      <c r="C25" s="21" t="s">
        <v>1600</v>
      </c>
      <c r="D25" s="21" t="s">
        <v>1601</v>
      </c>
      <c r="E25" s="21" t="s">
        <v>1602</v>
      </c>
      <c r="F25" s="21" t="s">
        <v>1604</v>
      </c>
      <c r="H25" s="21" t="s">
        <v>1605</v>
      </c>
    </row>
    <row r="26" spans="3:10">
      <c r="C26" s="116">
        <f>RTD("wdf.rtq",,C25,"PctChg")</f>
        <v>0</v>
      </c>
      <c r="D26" s="21" t="s">
        <v>1603</v>
      </c>
      <c r="F26" s="21" t="s">
        <v>1606</v>
      </c>
    </row>
    <row r="28" spans="3:10">
      <c r="D28" s="4"/>
    </row>
  </sheetData>
  <phoneticPr fontId="1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31"/>
  <dimension ref="A2:F10"/>
  <sheetViews>
    <sheetView workbookViewId="0">
      <selection activeCell="I41" sqref="I41"/>
    </sheetView>
  </sheetViews>
  <sheetFormatPr defaultRowHeight="13.5"/>
  <cols>
    <col min="1" max="2" width="10.5" bestFit="1" customWidth="1"/>
    <col min="8" max="8" width="9.375" customWidth="1"/>
    <col min="9" max="9" width="10.5" bestFit="1" customWidth="1"/>
  </cols>
  <sheetData>
    <row r="2" spans="1:6">
      <c r="A2" s="139" t="s">
        <v>426</v>
      </c>
      <c r="B2" s="140">
        <f ca="1">TODAY()</f>
        <v>42599</v>
      </c>
    </row>
    <row r="4" spans="1:6">
      <c r="A4" s="136" t="s">
        <v>605</v>
      </c>
      <c r="B4" s="136" t="s">
        <v>606</v>
      </c>
      <c r="C4" s="136" t="s">
        <v>607</v>
      </c>
      <c r="D4" s="136" t="s">
        <v>608</v>
      </c>
      <c r="E4" s="136" t="s">
        <v>609</v>
      </c>
      <c r="F4" s="136" t="s">
        <v>610</v>
      </c>
    </row>
    <row r="5" spans="1:6">
      <c r="A5" s="14" t="s">
        <v>2519</v>
      </c>
      <c r="B5" s="137">
        <v>800000</v>
      </c>
      <c r="C5" s="138">
        <f ca="1">[1]!f_nav_unit(A5,$B$2)</f>
        <v>0.80100000000000005</v>
      </c>
      <c r="D5" s="138">
        <f>[1]!f_info_purchasefeeratio(A5)</f>
        <v>1.2000000476837158</v>
      </c>
      <c r="E5" s="137">
        <f ca="1">B5*(1-D5/100)/C5</f>
        <v>986766.54134647967</v>
      </c>
      <c r="F5" s="137">
        <f ca="1">FLOOR(E5,100)</f>
        <v>986700</v>
      </c>
    </row>
    <row r="6" spans="1:6">
      <c r="A6" s="14" t="s">
        <v>360</v>
      </c>
      <c r="B6" s="137">
        <v>800000</v>
      </c>
      <c r="C6" s="138">
        <f ca="1">[1]!f_nav_unit(A6,$B$2)</f>
        <v>0.64239999999999997</v>
      </c>
      <c r="D6" s="138">
        <f>[1]!f_info_purchasefeeratio(A6)</f>
        <v>1.2000000476837158</v>
      </c>
      <c r="E6" s="137">
        <f ca="1">B6*(1-D6/100)/C6</f>
        <v>1230386.051710041</v>
      </c>
      <c r="F6" s="137">
        <f ca="1">FLOOR(E6,100)</f>
        <v>1230300</v>
      </c>
    </row>
    <row r="7" spans="1:6">
      <c r="A7" s="14" t="s">
        <v>311</v>
      </c>
      <c r="B7" s="137">
        <v>800000</v>
      </c>
      <c r="C7" s="138">
        <f ca="1">[1]!f_nav_unit(A7,$B$2)</f>
        <v>0.76600000000000001</v>
      </c>
      <c r="D7" s="138">
        <f>[1]!f_info_purchasefeeratio(A7)</f>
        <v>1.2000000476837158</v>
      </c>
      <c r="E7" s="137">
        <f t="shared" ref="E7:E10" ca="1" si="0">B7*(1-D7/100)/C7</f>
        <v>1031853.785402781</v>
      </c>
      <c r="F7" s="137">
        <f t="shared" ref="F7:F10" ca="1" si="1">FLOOR(E7,100)</f>
        <v>1031800</v>
      </c>
    </row>
    <row r="8" spans="1:6">
      <c r="A8" s="14" t="s">
        <v>286</v>
      </c>
      <c r="B8" s="137">
        <v>100000</v>
      </c>
      <c r="C8" s="138">
        <f ca="1">[1]!f_nav_unit(A8,$B$2)</f>
        <v>0.81540000000000001</v>
      </c>
      <c r="D8" s="138">
        <f>[1]!f_info_purchasefeeratio(A8)</f>
        <v>1</v>
      </c>
      <c r="E8" s="137">
        <f t="shared" ca="1" si="0"/>
        <v>121412.80353200882</v>
      </c>
      <c r="F8" s="137">
        <f t="shared" ca="1" si="1"/>
        <v>121400</v>
      </c>
    </row>
    <row r="9" spans="1:6">
      <c r="A9" s="14" t="s">
        <v>364</v>
      </c>
      <c r="B9" s="137">
        <v>100000</v>
      </c>
      <c r="C9" s="138">
        <f ca="1">[1]!f_nav_unit(A9,$B$2)</f>
        <v>0.98040000000000005</v>
      </c>
      <c r="D9" s="138">
        <f>[1]!f_info_purchasefeeratio(A9)</f>
        <v>1</v>
      </c>
      <c r="E9" s="137">
        <f t="shared" ca="1" si="0"/>
        <v>100979.19216646266</v>
      </c>
      <c r="F9" s="137">
        <f t="shared" ca="1" si="1"/>
        <v>100900</v>
      </c>
    </row>
    <row r="10" spans="1:6">
      <c r="A10" s="14" t="s">
        <v>302</v>
      </c>
      <c r="B10" s="137">
        <v>100000</v>
      </c>
      <c r="C10" s="138">
        <f ca="1">[1]!f_nav_unit(A10,$B$2)</f>
        <v>0.80100000000000005</v>
      </c>
      <c r="D10" s="138">
        <f>[1]!f_info_purchasefeeratio(A10)</f>
        <v>1.2000000476837158</v>
      </c>
      <c r="E10" s="137">
        <f t="shared" ca="1" si="0"/>
        <v>123345.81766830996</v>
      </c>
      <c r="F10" s="137">
        <f t="shared" ca="1" si="1"/>
        <v>123300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39"/>
  <sheetViews>
    <sheetView workbookViewId="0">
      <selection activeCell="C42" sqref="C42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9" style="3" bestFit="1" customWidth="1"/>
    <col min="6" max="6" width="8.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5.12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7.5" style="3" bestFit="1" customWidth="1"/>
    <col min="17" max="17" width="11.625" style="3" bestFit="1" customWidth="1"/>
    <col min="18" max="19" width="7.5" style="3" bestFit="1" customWidth="1"/>
    <col min="20" max="16384" width="9" style="21"/>
  </cols>
  <sheetData>
    <row r="1" spans="1:19" s="9" customFormat="1" ht="22.5">
      <c r="A1" s="8" t="s">
        <v>0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82" t="s">
        <v>58</v>
      </c>
      <c r="B2" s="83" t="str">
        <f>[1]!S_INFO_NAME(A2)</f>
        <v>银行A</v>
      </c>
      <c r="C2" s="84">
        <f>RTD("wdf.rtq",,A2,"Rt_Price")</f>
        <v>1.044</v>
      </c>
      <c r="D2" s="85">
        <f>RTD("wdf.rtq",,A2,"PctChg")/100</f>
        <v>3.8E-3</v>
      </c>
      <c r="E2" s="86">
        <f ca="1">[1]!f_unit_floortrading(A2,TODAY())/100000000</f>
        <v>27.364875090000002</v>
      </c>
      <c r="F2" s="87">
        <f ca="1">[1]!f_unit_floortrading(A2,TODAY())/10000-[1]!f_unit_floortrading(A2,TODAY()-1)/10000</f>
        <v>2585.0044999999809</v>
      </c>
      <c r="G2" s="88">
        <f>RTD("wdf.rtq",,A2,"Volume")/10000</f>
        <v>3205.0754000000002</v>
      </c>
      <c r="H2" s="98" t="s">
        <v>68</v>
      </c>
      <c r="I2" s="99" t="str">
        <f>[1]!S_INFO_NAME(H2)</f>
        <v>银行B</v>
      </c>
      <c r="J2" s="99">
        <f>RTD("wdf.rtq",,H2,"Rt_Price")</f>
        <v>0.72799999999999998</v>
      </c>
      <c r="K2" s="100">
        <f>RTD("wdf.rtq",,H2,"PctChg")/100</f>
        <v>-1.7500000000000002E-2</v>
      </c>
      <c r="L2" s="101">
        <f>RTD("wdf.rtq",,H2,"Volume")/10000</f>
        <v>13276.5854</v>
      </c>
      <c r="M2" s="70">
        <f ca="1">(C2+J2)/S2/2-1</f>
        <v>6.8307214371670089E-3</v>
      </c>
      <c r="N2" s="11">
        <f>RTD("wdf.rtq",,Q2,"PctChg")/100</f>
        <v>-2.4000000000000002E-3</v>
      </c>
      <c r="O2" s="14" t="str">
        <f>[1]!f_info_smfcode(H2)</f>
        <v>160631.OF</v>
      </c>
      <c r="P2" s="13">
        <f ca="1">VLOOKUP(O2,净值更新!A:B,2)</f>
        <v>0.88200000000000001</v>
      </c>
      <c r="Q2" s="13" t="str">
        <f>[1]!f_info_trackindexcode(O2)</f>
        <v>399986.SZ</v>
      </c>
      <c r="R2" s="11">
        <v>0.95</v>
      </c>
      <c r="S2" s="13">
        <f t="shared" ref="S2:S5" ca="1" si="0">P2*(1+N2*R2)</f>
        <v>0.87998904</v>
      </c>
    </row>
    <row r="3" spans="1:19">
      <c r="A3" s="89" t="s">
        <v>61</v>
      </c>
      <c r="B3" s="74" t="str">
        <f>[1]!S_INFO_NAME(A3)</f>
        <v>银行A级</v>
      </c>
      <c r="C3" s="75">
        <f>RTD("wdf.rtq",,A3,"Rt_Price")</f>
        <v>1.034</v>
      </c>
      <c r="D3" s="76">
        <f>RTD("wdf.rtq",,A3,"PctChg")/100</f>
        <v>4.8999999999999998E-3</v>
      </c>
      <c r="E3" s="77">
        <f ca="1">[1]!f_unit_floortrading(A3,TODAY())/100000000</f>
        <v>0.85316473999999998</v>
      </c>
      <c r="F3" s="78">
        <f ca="1">[1]!f_unit_floortrading(A3,TODAY())/10000-[1]!f_unit_floortrading(A3,TODAY()-1)/10000</f>
        <v>-24.489999999999782</v>
      </c>
      <c r="G3" s="90">
        <f>RTD("wdf.rtq",,A3,"Volume")/10000</f>
        <v>115.42870000000001</v>
      </c>
      <c r="H3" s="102" t="s">
        <v>74</v>
      </c>
      <c r="I3" s="80" t="str">
        <f>[1]!S_INFO_NAME(H3)</f>
        <v>银行B级</v>
      </c>
      <c r="J3" s="80">
        <f>RTD("wdf.rtq",,H3,"Rt_Price")</f>
        <v>0.84799999999999998</v>
      </c>
      <c r="K3" s="81">
        <f>RTD("wdf.rtq",,H3,"PctChg")/100</f>
        <v>-2.3E-2</v>
      </c>
      <c r="L3" s="103">
        <f>RTD("wdf.rtq",,H3,"Volume")/10000</f>
        <v>183.43</v>
      </c>
      <c r="M3" s="71">
        <f t="shared" ref="M3:M5" ca="1" si="1">(C3+J3)/S3/2-1</f>
        <v>1.5947282391337581E-4</v>
      </c>
      <c r="N3" s="11">
        <f>RTD("wdf.rtq",,Q3,"PctChg")/100</f>
        <v>-2.4000000000000002E-3</v>
      </c>
      <c r="O3" s="14" t="str">
        <f>[1]!f_info_smfcode(H3)</f>
        <v>161029.OF</v>
      </c>
      <c r="P3" s="13">
        <f ca="1">VLOOKUP(O3,净值更新!A:B,2)</f>
        <v>0.94299999999999995</v>
      </c>
      <c r="Q3" s="13" t="str">
        <f>[1]!f_info_trackindexcode(O3)</f>
        <v>399986.SZ</v>
      </c>
      <c r="R3" s="11">
        <v>0.95</v>
      </c>
      <c r="S3" s="13">
        <f t="shared" ca="1" si="0"/>
        <v>0.94084995999999999</v>
      </c>
    </row>
    <row r="4" spans="1:19">
      <c r="A4" s="89" t="s">
        <v>144</v>
      </c>
      <c r="B4" s="74" t="str">
        <f>[1]!S_INFO_NAME(A4)</f>
        <v>银行A份</v>
      </c>
      <c r="C4" s="75">
        <f>RTD("wdf.rtq",,A4,"Rt_Price")</f>
        <v>1.087</v>
      </c>
      <c r="D4" s="76">
        <f>RTD("wdf.rtq",,A4,"PctChg")/100</f>
        <v>3.7000000000000002E-3</v>
      </c>
      <c r="E4" s="77">
        <f ca="1">[1]!f_unit_floortrading(A4,TODAY())/100000000</f>
        <v>1.96616488</v>
      </c>
      <c r="F4" s="78">
        <f ca="1">[1]!f_unit_floortrading(A4,TODAY())/10000-[1]!f_unit_floortrading(A4,TODAY()-1)/10000</f>
        <v>8.4199999999982538</v>
      </c>
      <c r="G4" s="90">
        <f>RTD("wdf.rtq",,A4,"Volume")/10000</f>
        <v>102.83</v>
      </c>
      <c r="H4" s="102" t="s">
        <v>137</v>
      </c>
      <c r="I4" s="80" t="str">
        <f>[1]!S_INFO_NAME(H4)</f>
        <v>银行B份</v>
      </c>
      <c r="J4" s="80">
        <f>RTD("wdf.rtq",,H4,"Rt_Price")</f>
        <v>0.59499999999999997</v>
      </c>
      <c r="K4" s="81">
        <f>RTD("wdf.rtq",,H4,"PctChg")/100</f>
        <v>-1.1600000000000001E-2</v>
      </c>
      <c r="L4" s="103">
        <f>RTD("wdf.rtq",,H4,"Volume")/10000</f>
        <v>547.91</v>
      </c>
      <c r="M4" s="71">
        <f t="shared" ca="1" si="1"/>
        <v>3.4784069583411181E-3</v>
      </c>
      <c r="N4" s="11">
        <f>RTD("wdf.rtq",,Q4,"PctChg")/100</f>
        <v>-2.4000000000000002E-3</v>
      </c>
      <c r="O4" s="14" t="str">
        <f>[1]!f_info_smfcode(H4)</f>
        <v>168205.OF</v>
      </c>
      <c r="P4" s="13">
        <f ca="1">VLOOKUP(O4,净值更新!A:B,2)</f>
        <v>0.84</v>
      </c>
      <c r="Q4" s="13" t="str">
        <f>[1]!f_info_trackindexcode(O4)</f>
        <v>399986.SZ</v>
      </c>
      <c r="R4" s="11">
        <v>0.95</v>
      </c>
      <c r="S4" s="13">
        <f t="shared" ca="1" si="0"/>
        <v>0.83808479999999996</v>
      </c>
    </row>
    <row r="5" spans="1:19">
      <c r="A5" s="91" t="s">
        <v>147</v>
      </c>
      <c r="B5" s="92" t="str">
        <f>[1]!S_INFO_NAME(A5)</f>
        <v>银行股A</v>
      </c>
      <c r="C5" s="93">
        <f>RTD("wdf.rtq",,A5,"Rt_Price")</f>
        <v>1.0900000000000001</v>
      </c>
      <c r="D5" s="94">
        <f>RTD("wdf.rtq",,A5,"PctChg")/100</f>
        <v>2.7999999999999995E-3</v>
      </c>
      <c r="E5" s="95">
        <f ca="1">[1]!f_unit_floortrading(A5,TODAY())/100000000</f>
        <v>4.0392377599999998</v>
      </c>
      <c r="F5" s="96">
        <f ca="1">[1]!f_unit_floortrading(A5,TODAY())/10000-[1]!f_unit_floortrading(A5,TODAY()-1)/10000</f>
        <v>299.73720000000321</v>
      </c>
      <c r="G5" s="97">
        <f>RTD("wdf.rtq",,A5,"Volume")/10000</f>
        <v>903.73699999999997</v>
      </c>
      <c r="H5" s="104" t="s">
        <v>140</v>
      </c>
      <c r="I5" s="105" t="str">
        <f>[1]!S_INFO_NAME(H5)</f>
        <v>银行股B</v>
      </c>
      <c r="J5" s="105">
        <f>RTD("wdf.rtq",,H5,"Rt_Price")</f>
        <v>0.54100000000000004</v>
      </c>
      <c r="K5" s="106">
        <f>RTD("wdf.rtq",,H5,"PctChg")/100</f>
        <v>-1.1000000000000001E-2</v>
      </c>
      <c r="L5" s="107">
        <f>RTD("wdf.rtq",,H5,"Volume")/10000</f>
        <v>2618.6014</v>
      </c>
      <c r="M5" s="72">
        <f t="shared" ca="1" si="1"/>
        <v>5.614651799804582E-3</v>
      </c>
      <c r="N5" s="11">
        <f>RTD("wdf.rtq",,Q5,"PctChg")/100</f>
        <v>-2.4000000000000002E-3</v>
      </c>
      <c r="O5" s="14" t="str">
        <f>[1]!f_info_smfcode(H5)</f>
        <v>160418.OF</v>
      </c>
      <c r="P5" s="13">
        <f ca="1">VLOOKUP(O5,净值更新!A:B,2)</f>
        <v>0.81279999999999997</v>
      </c>
      <c r="Q5" s="13" t="str">
        <f>[1]!f_info_trackindexcode(O5)</f>
        <v>399986.SZ</v>
      </c>
      <c r="R5" s="11">
        <v>0.95</v>
      </c>
      <c r="S5" s="13">
        <f t="shared" ca="1" si="0"/>
        <v>0.81094681599999996</v>
      </c>
    </row>
    <row r="7" spans="1:19">
      <c r="M7" s="50"/>
      <c r="N7" s="51"/>
      <c r="O7" s="51"/>
      <c r="P7" s="51"/>
    </row>
    <row r="8" spans="1:19">
      <c r="A8" s="43" t="s">
        <v>2334</v>
      </c>
      <c r="B8" s="44" t="s">
        <v>164</v>
      </c>
      <c r="C8" s="45" t="s">
        <v>175</v>
      </c>
      <c r="E8" s="43" t="str">
        <f>INDEX(H1:H5,MATCH(A8,A1:A5,FALSE))</f>
        <v>150292.SZ</v>
      </c>
      <c r="F8" s="44" t="s">
        <v>164</v>
      </c>
      <c r="G8" s="45" t="s">
        <v>175</v>
      </c>
      <c r="H8" s="21"/>
      <c r="J8" s="3" t="s">
        <v>70</v>
      </c>
      <c r="K8" s="46">
        <f ca="1">INDEX(S1:S5,MATCH(A8,A1:A5,FALSE))</f>
        <v>0.83808479999999996</v>
      </c>
      <c r="L8" s="21"/>
      <c r="M8" s="50"/>
      <c r="N8" s="52"/>
      <c r="O8" s="51"/>
      <c r="P8" s="51"/>
      <c r="Q8" s="53"/>
    </row>
    <row r="9" spans="1:19">
      <c r="A9" s="23" t="s">
        <v>171</v>
      </c>
      <c r="B9" s="24">
        <f>RTD("wdf.rtq",,$A$8,"Ask_Price5")</f>
        <v>1.0980000000000001</v>
      </c>
      <c r="C9" s="25">
        <f>RTD("wdf.rtq",,$A$8,"ask_Volume5")/10000</f>
        <v>0.3</v>
      </c>
      <c r="E9" s="23" t="s">
        <v>171</v>
      </c>
      <c r="F9" s="24">
        <f>RTD("wdf.rtq",,$E$8,"Ask_Price5")</f>
        <v>0.6</v>
      </c>
      <c r="G9" s="25">
        <f>RTD("wdf.rtq",,$E$8,"ask_Volume5")/10000</f>
        <v>91.69</v>
      </c>
      <c r="H9" s="4">
        <f ca="1">($B$19+F9)/2/$K$8-1</f>
        <v>7.6545953345055207E-3</v>
      </c>
      <c r="K9" s="21"/>
      <c r="L9" s="21"/>
      <c r="M9" s="50"/>
      <c r="N9" s="52"/>
      <c r="O9" s="51"/>
      <c r="P9" s="51"/>
    </row>
    <row r="10" spans="1:19">
      <c r="A10" s="26" t="s">
        <v>172</v>
      </c>
      <c r="B10" s="27">
        <f>RTD("wdf.rtq",,$A$8,"Ask_Price4")</f>
        <v>1.0920000000000001</v>
      </c>
      <c r="C10" s="28">
        <f>RTD("wdf.rtq",,$A$8,"ask_Volume4")/10000</f>
        <v>14.99</v>
      </c>
      <c r="E10" s="26" t="s">
        <v>172</v>
      </c>
      <c r="F10" s="27">
        <f>RTD("wdf.rtq",,$E$8,"Ask_Price4")</f>
        <v>0.59899999999999998</v>
      </c>
      <c r="G10" s="28">
        <f>RTD("wdf.rtq",,$E$8,"ask_Volume4")/10000</f>
        <v>14.96</v>
      </c>
      <c r="H10" s="4">
        <f t="shared" ref="H10:H19" ca="1" si="2">($B$19+F10)/2/$K$8-1</f>
        <v>7.0579969950534949E-3</v>
      </c>
      <c r="J10" s="3" t="s">
        <v>181</v>
      </c>
      <c r="K10" s="21"/>
      <c r="L10" s="21"/>
      <c r="M10" s="3" t="s">
        <v>424</v>
      </c>
      <c r="N10" s="134" t="s">
        <v>425</v>
      </c>
      <c r="O10" s="21"/>
      <c r="P10" s="21"/>
      <c r="Q10" s="21"/>
    </row>
    <row r="11" spans="1:19">
      <c r="A11" s="26" t="s">
        <v>165</v>
      </c>
      <c r="B11" s="27">
        <f>RTD("wdf.rtq",,$A$8,"Ask_Price3")</f>
        <v>1.091</v>
      </c>
      <c r="C11" s="28">
        <f>RTD("wdf.rtq",,$A$8,"ask_Volume3")/10000</f>
        <v>92.99</v>
      </c>
      <c r="E11" s="26" t="s">
        <v>165</v>
      </c>
      <c r="F11" s="27">
        <f>RTD("wdf.rtq",,$E$8,"Ask_Price3")</f>
        <v>0.59799999999999998</v>
      </c>
      <c r="G11" s="28">
        <f>RTD("wdf.rtq",,$E$8,"ask_Volume3")/10000</f>
        <v>9.75</v>
      </c>
      <c r="H11" s="4">
        <f t="shared" ca="1" si="2"/>
        <v>6.4613986556014691E-3</v>
      </c>
      <c r="J11" s="21" t="s">
        <v>182</v>
      </c>
      <c r="K11" s="4">
        <f ca="1">(B13+F13)/2/$K$8-1</f>
        <v>5.2682019766974175E-3</v>
      </c>
      <c r="L11" s="21"/>
      <c r="M11" s="3" t="s">
        <v>426</v>
      </c>
      <c r="N11" s="134">
        <v>20160301</v>
      </c>
      <c r="O11" s="21"/>
      <c r="P11" s="21"/>
      <c r="Q11" s="21"/>
      <c r="R11" s="21"/>
      <c r="S11" s="21"/>
    </row>
    <row r="12" spans="1:19">
      <c r="A12" s="26" t="s">
        <v>166</v>
      </c>
      <c r="B12" s="27">
        <f>RTD("wdf.rtq",,$A$8,"Ask_Price2")</f>
        <v>1.0900000000000001</v>
      </c>
      <c r="C12" s="28">
        <f>RTD("wdf.rtq",,$A$8,"ask_Volume2")/10000</f>
        <v>32.35</v>
      </c>
      <c r="E12" s="26" t="s">
        <v>166</v>
      </c>
      <c r="F12" s="27">
        <f>RTD("wdf.rtq",,$E$8,"Ask_Price2")</f>
        <v>0.59699999999999998</v>
      </c>
      <c r="G12" s="28">
        <f>RTD("wdf.rtq",,$E$8,"ask_Volume2")/10000</f>
        <v>9.76</v>
      </c>
      <c r="H12" s="4">
        <f t="shared" ca="1" si="2"/>
        <v>5.8648003161494433E-3</v>
      </c>
      <c r="J12" s="3" t="s">
        <v>183</v>
      </c>
      <c r="K12" s="4">
        <f ca="1">(B14+F14)/2/$K$8-1</f>
        <v>3.4784069583411181E-3</v>
      </c>
      <c r="L12" s="21"/>
      <c r="M12" s="3" t="s">
        <v>427</v>
      </c>
      <c r="N12" s="134" t="s">
        <v>1233</v>
      </c>
      <c r="O12" s="21"/>
      <c r="P12" s="21"/>
      <c r="Q12" s="21">
        <f>SUMPRODUCT(P15:P39,Q15:Q39)/100</f>
        <v>-0.24368339999999999</v>
      </c>
      <c r="R12" s="21"/>
      <c r="S12" s="21"/>
    </row>
    <row r="13" spans="1:19">
      <c r="A13" s="29" t="s">
        <v>167</v>
      </c>
      <c r="B13" s="30">
        <f>RTD("wdf.rtq",,$A$8,"Ask_Price1")</f>
        <v>1.089</v>
      </c>
      <c r="C13" s="31">
        <f>RTD("wdf.rtq",,$A$8,"ask_Volume1")/10000</f>
        <v>58.035699999999999</v>
      </c>
      <c r="E13" s="29" t="s">
        <v>167</v>
      </c>
      <c r="F13" s="30">
        <f>RTD("wdf.rtq",,$E$8,"Ask_Price1")</f>
        <v>0.59599999999999997</v>
      </c>
      <c r="G13" s="31">
        <f>RTD("wdf.rtq",,$E$8,"ask_Volume1")/10000</f>
        <v>5.99</v>
      </c>
      <c r="H13" s="4">
        <f t="shared" ca="1" si="2"/>
        <v>5.2682019766974175E-3</v>
      </c>
      <c r="I13" s="21"/>
      <c r="J13" s="3" t="s">
        <v>185</v>
      </c>
      <c r="K13" s="4">
        <f ca="1">(B13+F14)/2/K8-1</f>
        <v>4.6716036372453917E-3</v>
      </c>
      <c r="L13" s="21"/>
      <c r="N13" s="134"/>
      <c r="O13" s="21"/>
      <c r="P13" s="21"/>
      <c r="Q13" s="21"/>
      <c r="R13" s="21"/>
      <c r="S13" s="21"/>
    </row>
    <row r="14" spans="1:19">
      <c r="A14" s="32" t="s">
        <v>168</v>
      </c>
      <c r="B14" s="33">
        <f>RTD("wdf.rtq",,$A$8,"bid_Price1")</f>
        <v>1.087</v>
      </c>
      <c r="C14" s="34">
        <f>RTD("wdf.rtq",,$A$8,"Bid_Volume1")/10000</f>
        <v>9.17</v>
      </c>
      <c r="E14" s="32" t="s">
        <v>168</v>
      </c>
      <c r="F14" s="33">
        <f>RTD("wdf.rtq",,$E$8,"bid_Price1")</f>
        <v>0.59499999999999997</v>
      </c>
      <c r="G14" s="34">
        <f>RTD("wdf.rtq",,$E$8,"Bid_Volume1")/10000</f>
        <v>0.41</v>
      </c>
      <c r="H14" s="4">
        <f t="shared" ca="1" si="2"/>
        <v>4.6716036372453917E-3</v>
      </c>
      <c r="I14" s="21"/>
      <c r="J14" s="3" t="s">
        <v>186</v>
      </c>
      <c r="K14" s="4">
        <f ca="1">(B14+F13)/2/K8-1</f>
        <v>4.0750052977931439E-3</v>
      </c>
      <c r="L14" s="21"/>
      <c r="M14" s="3" t="s">
        <v>426</v>
      </c>
      <c r="N14" s="3" t="s">
        <v>427</v>
      </c>
      <c r="O14" s="21" t="s">
        <v>428</v>
      </c>
      <c r="P14" s="21" t="s">
        <v>429</v>
      </c>
      <c r="Q14" s="3" t="s">
        <v>4</v>
      </c>
      <c r="R14" s="21"/>
      <c r="S14" s="21"/>
    </row>
    <row r="15" spans="1:19">
      <c r="A15" s="35" t="s">
        <v>169</v>
      </c>
      <c r="B15" s="36">
        <f>RTD("wdf.rtq",,$A$8,"bid_Price2")</f>
        <v>1.081</v>
      </c>
      <c r="C15" s="37">
        <f>RTD("wdf.rtq",,$A$8,"Bid_Volume2")/10000</f>
        <v>2</v>
      </c>
      <c r="E15" s="35" t="s">
        <v>169</v>
      </c>
      <c r="F15" s="36">
        <f>RTD("wdf.rtq",,$E$8,"bid_Price2")</f>
        <v>0.59399999999999997</v>
      </c>
      <c r="G15" s="37">
        <f>RTD("wdf.rtq",,$E$8,"Bid_Volume2")/10000</f>
        <v>2.6</v>
      </c>
      <c r="H15" s="4">
        <f t="shared" ca="1" si="2"/>
        <v>4.0750052977931439E-3</v>
      </c>
      <c r="I15" s="21"/>
      <c r="J15" s="21"/>
      <c r="K15" s="21"/>
      <c r="L15" s="21"/>
      <c r="M15" s="5">
        <f>[1]!wset("IndexConstituent","date="&amp;N11,"windcode="&amp;N12,"cols=4;rows=16")</f>
        <v>42430</v>
      </c>
      <c r="N15" s="16" t="s">
        <v>2535</v>
      </c>
      <c r="O15" s="16" t="s">
        <v>2536</v>
      </c>
      <c r="P15" s="49">
        <v>3.633</v>
      </c>
      <c r="Q15" s="116">
        <f>RTD("wdf.rtq",,N15,"PctChg")</f>
        <v>0.32</v>
      </c>
      <c r="R15" s="21"/>
      <c r="S15" s="21"/>
    </row>
    <row r="16" spans="1:19">
      <c r="A16" s="35" t="s">
        <v>170</v>
      </c>
      <c r="B16" s="36">
        <f>RTD("wdf.rtq",,$A$8,"bid_Price3")</f>
        <v>1.075</v>
      </c>
      <c r="C16" s="37">
        <f>RTD("wdf.rtq",,$A$8,"Bid_Volume3")/10000</f>
        <v>0.47</v>
      </c>
      <c r="E16" s="35" t="s">
        <v>170</v>
      </c>
      <c r="F16" s="36">
        <f>RTD("wdf.rtq",,$E$8,"bid_Price3")</f>
        <v>0.59299999999999997</v>
      </c>
      <c r="G16" s="37">
        <f>RTD("wdf.rtq",,$E$8,"Bid_Volume3")/10000</f>
        <v>3.59</v>
      </c>
      <c r="H16" s="4">
        <f t="shared" ca="1" si="2"/>
        <v>3.4784069583411181E-3</v>
      </c>
      <c r="I16" s="21"/>
      <c r="J16" s="21"/>
      <c r="K16" s="21"/>
      <c r="L16" s="21"/>
      <c r="M16" s="5">
        <v>42430</v>
      </c>
      <c r="N16" s="16" t="s">
        <v>1170</v>
      </c>
      <c r="O16" s="16" t="s">
        <v>1171</v>
      </c>
      <c r="P16" s="49">
        <v>1.5469999999999999</v>
      </c>
      <c r="Q16" s="116">
        <f>RTD("wdf.rtq",,N16,"PctChg")</f>
        <v>-0.18000000000000002</v>
      </c>
      <c r="R16" s="21"/>
      <c r="S16" s="21"/>
    </row>
    <row r="17" spans="1:19">
      <c r="A17" s="35" t="s">
        <v>173</v>
      </c>
      <c r="B17" s="36">
        <f>RTD("wdf.rtq",,$A$8,"bid_Price4")</f>
        <v>0</v>
      </c>
      <c r="C17" s="37">
        <f>RTD("wdf.rtq",,$A$8,"Bid_Volume4")/10000</f>
        <v>0</v>
      </c>
      <c r="E17" s="35" t="s">
        <v>173</v>
      </c>
      <c r="F17" s="36">
        <f>RTD("wdf.rtq",,$E$8,"bid_Price4")</f>
        <v>0.59199999999999997</v>
      </c>
      <c r="G17" s="37">
        <f>RTD("wdf.rtq",,$E$8,"Bid_Volume4")/10000</f>
        <v>11.28</v>
      </c>
      <c r="H17" s="4">
        <f t="shared" ca="1" si="2"/>
        <v>2.8818086188893144E-3</v>
      </c>
      <c r="I17" s="21"/>
      <c r="J17" s="21"/>
      <c r="K17" s="21"/>
      <c r="L17" s="21"/>
      <c r="M17" s="5">
        <v>42430</v>
      </c>
      <c r="N17" s="16" t="s">
        <v>1178</v>
      </c>
      <c r="O17" s="16" t="s">
        <v>1179</v>
      </c>
      <c r="P17" s="49">
        <v>11.425000000000001</v>
      </c>
      <c r="Q17" s="116">
        <f>RTD("wdf.rtq",,N17,"PctChg")</f>
        <v>-0.36000000000000004</v>
      </c>
      <c r="R17" s="21"/>
      <c r="S17" s="21"/>
    </row>
    <row r="18" spans="1:19">
      <c r="A18" s="38" t="s">
        <v>174</v>
      </c>
      <c r="B18" s="39">
        <f>RTD("wdf.rtq",,$A$8,"bid_Price5")</f>
        <v>0</v>
      </c>
      <c r="C18" s="40">
        <f>RTD("wdf.rtq",,$A$8,"Bid_Volume5")/10000</f>
        <v>0</v>
      </c>
      <c r="E18" s="38" t="s">
        <v>174</v>
      </c>
      <c r="F18" s="39">
        <f>RTD("wdf.rtq",,$E$8,"bid_Price5")</f>
        <v>0.59099999999999997</v>
      </c>
      <c r="G18" s="40">
        <f>RTD("wdf.rtq",,$E$8,"Bid_Volume5")/10000</f>
        <v>6.32</v>
      </c>
      <c r="H18" s="4">
        <f t="shared" ca="1" si="2"/>
        <v>2.2852102794370666E-3</v>
      </c>
      <c r="I18" s="21"/>
      <c r="J18" s="21"/>
      <c r="K18" s="21"/>
      <c r="L18" s="21"/>
      <c r="M18" s="5">
        <v>42430</v>
      </c>
      <c r="N18" s="16" t="s">
        <v>1180</v>
      </c>
      <c r="O18" s="16" t="s">
        <v>1181</v>
      </c>
      <c r="P18" s="49">
        <v>3.3029999999999999</v>
      </c>
      <c r="Q18" s="116">
        <f>RTD("wdf.rtq",,N18,"PctChg")</f>
        <v>-0.27999999999999997</v>
      </c>
      <c r="R18" s="21"/>
      <c r="S18" s="21"/>
    </row>
    <row r="19" spans="1:19">
      <c r="A19" s="3" t="s">
        <v>184</v>
      </c>
      <c r="B19" s="47">
        <f>B13</f>
        <v>1.089</v>
      </c>
      <c r="E19" s="3" t="s">
        <v>184</v>
      </c>
      <c r="F19" s="48">
        <f>F14</f>
        <v>0.59499999999999997</v>
      </c>
      <c r="H19" s="4">
        <f t="shared" ca="1" si="2"/>
        <v>4.6716036372453917E-3</v>
      </c>
      <c r="I19" s="21"/>
      <c r="J19" s="21"/>
      <c r="K19" s="21"/>
      <c r="L19" s="21"/>
      <c r="M19" s="5">
        <v>42430</v>
      </c>
      <c r="N19" s="16" t="s">
        <v>1182</v>
      </c>
      <c r="O19" s="16" t="s">
        <v>1183</v>
      </c>
      <c r="P19" s="49">
        <v>16.550999999999998</v>
      </c>
      <c r="Q19" s="116">
        <f>RTD("wdf.rtq",,N19,"PctChg")</f>
        <v>0</v>
      </c>
    </row>
    <row r="20" spans="1:19">
      <c r="M20" s="5">
        <v>42430</v>
      </c>
      <c r="N20" s="16" t="s">
        <v>1186</v>
      </c>
      <c r="O20" s="16" t="s">
        <v>1187</v>
      </c>
      <c r="P20" s="49">
        <v>9.9710000000000001</v>
      </c>
      <c r="Q20" s="116">
        <f>RTD("wdf.rtq",,N20,"PctChg")</f>
        <v>0.49</v>
      </c>
    </row>
    <row r="21" spans="1:19">
      <c r="M21" s="5">
        <v>42430</v>
      </c>
      <c r="N21" s="16" t="s">
        <v>1198</v>
      </c>
      <c r="O21" s="16" t="s">
        <v>1199</v>
      </c>
      <c r="P21" s="49">
        <v>1.956</v>
      </c>
      <c r="Q21" s="116">
        <f>RTD("wdf.rtq",,N21,"PctChg")</f>
        <v>-1.1900000000000002</v>
      </c>
    </row>
    <row r="22" spans="1:19">
      <c r="A22" s="43" t="s">
        <v>722</v>
      </c>
      <c r="B22" s="44" t="s">
        <v>164</v>
      </c>
      <c r="C22" s="45" t="s">
        <v>175</v>
      </c>
      <c r="E22" s="43" t="str">
        <f>INDEX(H1:H5,MATCH(A22,A1:A5,FALSE))</f>
        <v>150242.SZ</v>
      </c>
      <c r="F22" s="44" t="s">
        <v>164</v>
      </c>
      <c r="G22" s="45" t="s">
        <v>175</v>
      </c>
      <c r="H22" s="21"/>
      <c r="J22" s="3" t="s">
        <v>70</v>
      </c>
      <c r="K22" s="46">
        <f ca="1">INDEX(S1:S5,MATCH(A22,A1:A5,FALSE))</f>
        <v>0.94084995999999999</v>
      </c>
      <c r="M22" s="5">
        <v>42430</v>
      </c>
      <c r="N22" s="16" t="s">
        <v>1202</v>
      </c>
      <c r="O22" s="16" t="s">
        <v>1203</v>
      </c>
      <c r="P22" s="49">
        <v>12.555999999999999</v>
      </c>
      <c r="Q22" s="116">
        <f>RTD("wdf.rtq",,N22,"PctChg")</f>
        <v>-0.55999999999999994</v>
      </c>
    </row>
    <row r="23" spans="1:19">
      <c r="A23" s="23" t="s">
        <v>171</v>
      </c>
      <c r="B23" s="24">
        <f>RTD("wdf.rtq",,$A$22,"Ask_Price5")</f>
        <v>1.038</v>
      </c>
      <c r="C23" s="25">
        <f>RTD("wdf.rtq",,$A$22,"ask_Volume5")/10000</f>
        <v>30</v>
      </c>
      <c r="E23" s="23" t="s">
        <v>171</v>
      </c>
      <c r="F23" s="24">
        <f>RTD("wdf.rtq",,$E$22,"Ask_Price5")</f>
        <v>0.85899999999999999</v>
      </c>
      <c r="G23" s="25">
        <f>RTD("wdf.rtq",,$E$22,"ask_Volume5")/10000</f>
        <v>0.2</v>
      </c>
      <c r="H23" s="4">
        <f ca="1">($B$33+F23)/2/$K$22-1</f>
        <v>6.0052508266037474E-3</v>
      </c>
      <c r="K23" s="21"/>
      <c r="M23" s="5">
        <v>42430</v>
      </c>
      <c r="N23" s="16" t="s">
        <v>1204</v>
      </c>
      <c r="O23" s="16" t="s">
        <v>1205</v>
      </c>
      <c r="P23" s="49">
        <v>6.468</v>
      </c>
      <c r="Q23" s="116">
        <f>RTD("wdf.rtq",,N23,"PctChg")</f>
        <v>-0.11</v>
      </c>
    </row>
    <row r="24" spans="1:19">
      <c r="A24" s="26" t="s">
        <v>172</v>
      </c>
      <c r="B24" s="27">
        <f>RTD("wdf.rtq",,$A$22,"Ask_Price4")</f>
        <v>1.0369999999999999</v>
      </c>
      <c r="C24" s="28">
        <f>RTD("wdf.rtq",,$A$22,"ask_Volume4")/10000</f>
        <v>27.42</v>
      </c>
      <c r="E24" s="26" t="s">
        <v>172</v>
      </c>
      <c r="F24" s="27">
        <f>RTD("wdf.rtq",,$E$22,"Ask_Price4")</f>
        <v>0.85799999999999998</v>
      </c>
      <c r="G24" s="28">
        <f>RTD("wdf.rtq",,$E$22,"ask_Volume4")/10000</f>
        <v>0.23</v>
      </c>
      <c r="H24" s="4">
        <f t="shared" ref="H24:H33" ca="1" si="3">($B$33+F24)/2/$K$22-1</f>
        <v>5.4738164627226027E-3</v>
      </c>
      <c r="J24" s="3" t="s">
        <v>181</v>
      </c>
      <c r="K24" s="21"/>
      <c r="M24" s="5">
        <v>42430</v>
      </c>
      <c r="N24" s="16" t="s">
        <v>1210</v>
      </c>
      <c r="O24" s="16" t="s">
        <v>1211</v>
      </c>
      <c r="P24" s="49">
        <v>7.5890000000000004</v>
      </c>
      <c r="Q24" s="116">
        <f>RTD("wdf.rtq",,N24,"PctChg")</f>
        <v>-0.63</v>
      </c>
    </row>
    <row r="25" spans="1:19">
      <c r="A25" s="26" t="s">
        <v>165</v>
      </c>
      <c r="B25" s="27">
        <f>RTD("wdf.rtq",,$A$22,"Ask_Price3")</f>
        <v>1.036</v>
      </c>
      <c r="C25" s="28">
        <f>RTD("wdf.rtq",,$A$22,"ask_Volume3")/10000</f>
        <v>30.23</v>
      </c>
      <c r="E25" s="26" t="s">
        <v>165</v>
      </c>
      <c r="F25" s="27">
        <f>RTD("wdf.rtq",,$E$22,"Ask_Price3")</f>
        <v>0.85499999999999998</v>
      </c>
      <c r="G25" s="28">
        <f>RTD("wdf.rtq",,$E$22,"ask_Volume3")/10000</f>
        <v>8</v>
      </c>
      <c r="H25" s="4">
        <f t="shared" ca="1" si="3"/>
        <v>3.8795133710798346E-3</v>
      </c>
      <c r="J25" s="21" t="s">
        <v>182</v>
      </c>
      <c r="K25" s="4">
        <f ca="1">(B27+F27)/2/$K$22-1</f>
        <v>1.5947282391337581E-4</v>
      </c>
      <c r="M25" s="5">
        <v>42430</v>
      </c>
      <c r="N25" s="16" t="s">
        <v>976</v>
      </c>
      <c r="O25" s="16" t="s">
        <v>977</v>
      </c>
      <c r="P25" s="49">
        <v>8.0839999999999996</v>
      </c>
      <c r="Q25" s="116">
        <f>RTD("wdf.rtq",,N25,"PctChg")</f>
        <v>0</v>
      </c>
    </row>
    <row r="26" spans="1:19">
      <c r="A26" s="26" t="s">
        <v>166</v>
      </c>
      <c r="B26" s="27">
        <f>RTD("wdf.rtq",,$A$22,"Ask_Price2")</f>
        <v>1.0349999999999999</v>
      </c>
      <c r="C26" s="28">
        <f>RTD("wdf.rtq",,$A$22,"ask_Volume2")/10000</f>
        <v>6</v>
      </c>
      <c r="E26" s="26" t="s">
        <v>166</v>
      </c>
      <c r="F26" s="27">
        <f>RTD("wdf.rtq",,$E$22,"Ask_Price2")</f>
        <v>0.85</v>
      </c>
      <c r="G26" s="28">
        <f>RTD("wdf.rtq",,$E$22,"ask_Volume2")/10000</f>
        <v>16.350000000000001</v>
      </c>
      <c r="H26" s="4">
        <f t="shared" ca="1" si="3"/>
        <v>1.2223415516752212E-3</v>
      </c>
      <c r="J26" s="3" t="s">
        <v>183</v>
      </c>
      <c r="K26" s="4">
        <f ca="1">(B28+F28)/2/$K$22-1</f>
        <v>-9.0339590384846957E-4</v>
      </c>
      <c r="M26" s="5">
        <v>42430</v>
      </c>
      <c r="N26" s="16" t="s">
        <v>1214</v>
      </c>
      <c r="O26" s="16" t="s">
        <v>1215</v>
      </c>
      <c r="P26" s="49">
        <v>5.7709999999999999</v>
      </c>
      <c r="Q26" s="116">
        <f>RTD("wdf.rtq",,N26,"PctChg")</f>
        <v>0</v>
      </c>
    </row>
    <row r="27" spans="1:19">
      <c r="A27" s="29" t="s">
        <v>167</v>
      </c>
      <c r="B27" s="30">
        <f>RTD("wdf.rtq",,$A$22,"Ask_Price1")</f>
        <v>1.034</v>
      </c>
      <c r="C27" s="31">
        <f>RTD("wdf.rtq",,$A$22,"ask_Volume1")/10000</f>
        <v>195.0821</v>
      </c>
      <c r="E27" s="29" t="s">
        <v>167</v>
      </c>
      <c r="F27" s="30">
        <f>RTD("wdf.rtq",,$E$22,"Ask_Price1")</f>
        <v>0.84799999999999998</v>
      </c>
      <c r="G27" s="31">
        <f>RTD("wdf.rtq",,$E$22,"ask_Volume1")/10000</f>
        <v>1.91</v>
      </c>
      <c r="H27" s="4">
        <f t="shared" ca="1" si="3"/>
        <v>1.5947282391337581E-4</v>
      </c>
      <c r="I27" s="21"/>
      <c r="J27" s="3" t="s">
        <v>185</v>
      </c>
      <c r="K27" s="4">
        <f ca="1">(B27+F28)/2/K22-1</f>
        <v>-3.7196153996754688E-4</v>
      </c>
      <c r="M27" s="5">
        <v>42430</v>
      </c>
      <c r="N27" s="16" t="s">
        <v>1220</v>
      </c>
      <c r="O27" s="16" t="s">
        <v>1221</v>
      </c>
      <c r="P27" s="49">
        <v>3.5950000000000002</v>
      </c>
      <c r="Q27" s="116">
        <f>RTD("wdf.rtq",,N27,"PctChg")</f>
        <v>-1.7000000000000002</v>
      </c>
    </row>
    <row r="28" spans="1:19">
      <c r="A28" s="32" t="s">
        <v>168</v>
      </c>
      <c r="B28" s="33">
        <f>RTD("wdf.rtq",,$A$22,"bid_Price1")</f>
        <v>1.0329999999999999</v>
      </c>
      <c r="C28" s="34">
        <f>RTD("wdf.rtq",,$A$22,"Bid_Volume1")/10000</f>
        <v>30</v>
      </c>
      <c r="E28" s="32" t="s">
        <v>168</v>
      </c>
      <c r="F28" s="33">
        <f>RTD("wdf.rtq",,$E$22,"bid_Price1")</f>
        <v>0.84699999999999998</v>
      </c>
      <c r="G28" s="34">
        <f>RTD("wdf.rtq",,$E$22,"Bid_Volume1")/10000</f>
        <v>3.5</v>
      </c>
      <c r="H28" s="4">
        <f t="shared" ca="1" si="3"/>
        <v>-3.7196153996754688E-4</v>
      </c>
      <c r="I28" s="21"/>
      <c r="J28" s="3" t="s">
        <v>186</v>
      </c>
      <c r="K28" s="4">
        <f ca="1">(B28+F27)/2/K22-1</f>
        <v>-3.7196153996765791E-4</v>
      </c>
      <c r="M28" s="5">
        <v>42430</v>
      </c>
      <c r="N28" s="16" t="s">
        <v>1224</v>
      </c>
      <c r="O28" s="16" t="s">
        <v>1225</v>
      </c>
      <c r="P28" s="49">
        <v>2.02</v>
      </c>
      <c r="Q28" s="116">
        <f>RTD("wdf.rtq",,N28,"PctChg")</f>
        <v>-0.75000000000000011</v>
      </c>
    </row>
    <row r="29" spans="1:19">
      <c r="A29" s="35" t="s">
        <v>169</v>
      </c>
      <c r="B29" s="36">
        <f>RTD("wdf.rtq",,$A$22,"bid_Price2")</f>
        <v>1.032</v>
      </c>
      <c r="C29" s="37">
        <f>RTD("wdf.rtq",,$A$22,"Bid_Volume2")/10000</f>
        <v>30</v>
      </c>
      <c r="E29" s="35" t="s">
        <v>169</v>
      </c>
      <c r="F29" s="36">
        <f>RTD("wdf.rtq",,$E$22,"bid_Price2")</f>
        <v>0.84599999999999997</v>
      </c>
      <c r="G29" s="37">
        <f>RTD("wdf.rtq",,$E$22,"Bid_Volume2")/10000</f>
        <v>4.49</v>
      </c>
      <c r="H29" s="4">
        <f t="shared" ca="1" si="3"/>
        <v>-9.0339590384846957E-4</v>
      </c>
      <c r="I29" s="21"/>
      <c r="J29" s="21"/>
      <c r="K29" s="21"/>
      <c r="M29" s="5">
        <v>42430</v>
      </c>
      <c r="N29" s="16" t="s">
        <v>1226</v>
      </c>
      <c r="O29" s="16" t="s">
        <v>1227</v>
      </c>
      <c r="P29" s="49">
        <v>4.4359999999999999</v>
      </c>
      <c r="Q29" s="116">
        <f>RTD("wdf.rtq",,N29,"PctChg")</f>
        <v>-0.29000000000000004</v>
      </c>
    </row>
    <row r="30" spans="1:19">
      <c r="A30" s="35" t="s">
        <v>170</v>
      </c>
      <c r="B30" s="36">
        <f>RTD("wdf.rtq",,$A$22,"bid_Price3")</f>
        <v>1.0309999999999999</v>
      </c>
      <c r="C30" s="37">
        <f>RTD("wdf.rtq",,$A$22,"Bid_Volume3")/10000</f>
        <v>7.79</v>
      </c>
      <c r="E30" s="35" t="s">
        <v>170</v>
      </c>
      <c r="F30" s="36">
        <f>RTD("wdf.rtq",,$E$22,"bid_Price3")</f>
        <v>0.84499999999999997</v>
      </c>
      <c r="G30" s="37">
        <f>RTD("wdf.rtq",,$E$22,"Bid_Volume3")/10000</f>
        <v>3</v>
      </c>
      <c r="H30" s="4">
        <f t="shared" ca="1" si="3"/>
        <v>-1.4348302677293923E-3</v>
      </c>
      <c r="I30" s="21"/>
      <c r="J30" s="21"/>
      <c r="K30" s="21"/>
      <c r="M30" s="5">
        <v>42430</v>
      </c>
      <c r="N30" s="16" t="s">
        <v>1228</v>
      </c>
      <c r="O30" s="16" t="s">
        <v>1229</v>
      </c>
      <c r="P30" s="49">
        <v>1.095</v>
      </c>
      <c r="Q30" s="116">
        <f>RTD("wdf.rtq",,N30,"PctChg")</f>
        <v>-1.22</v>
      </c>
    </row>
    <row r="31" spans="1:19">
      <c r="A31" s="35" t="s">
        <v>173</v>
      </c>
      <c r="B31" s="36">
        <f>RTD("wdf.rtq",,$A$22,"bid_Price4")</f>
        <v>1.03</v>
      </c>
      <c r="C31" s="37">
        <f>RTD("wdf.rtq",,$A$22,"Bid_Volume4")/10000</f>
        <v>1</v>
      </c>
      <c r="E31" s="35" t="s">
        <v>173</v>
      </c>
      <c r="F31" s="36">
        <f>RTD("wdf.rtq",,$E$22,"bid_Price4")</f>
        <v>0.84199999999999997</v>
      </c>
      <c r="G31" s="37">
        <f>RTD("wdf.rtq",,$E$22,"Bid_Volume4")/10000</f>
        <v>6.5</v>
      </c>
      <c r="H31" s="4">
        <f t="shared" ca="1" si="3"/>
        <v>-3.0291333593722714E-3</v>
      </c>
      <c r="I31" s="21"/>
      <c r="J31" s="21"/>
      <c r="K31" s="21"/>
      <c r="M31" s="5"/>
      <c r="N31" s="16"/>
      <c r="O31" s="16"/>
      <c r="P31" s="49"/>
      <c r="Q31" s="116"/>
    </row>
    <row r="32" spans="1:19">
      <c r="A32" s="38" t="s">
        <v>174</v>
      </c>
      <c r="B32" s="39">
        <f>RTD("wdf.rtq",,$A$22,"bid_Price5")</f>
        <v>1.028</v>
      </c>
      <c r="C32" s="40">
        <f>RTD("wdf.rtq",,$A$22,"Bid_Volume5")/10000</f>
        <v>47.5</v>
      </c>
      <c r="E32" s="38" t="s">
        <v>174</v>
      </c>
      <c r="F32" s="39">
        <f>RTD("wdf.rtq",,$E$22,"bid_Price5")</f>
        <v>0.84099999999999997</v>
      </c>
      <c r="G32" s="40">
        <f>RTD("wdf.rtq",,$E$22,"Bid_Volume5")/10000</f>
        <v>15</v>
      </c>
      <c r="H32" s="4">
        <f t="shared" ca="1" si="3"/>
        <v>-3.560567723253083E-3</v>
      </c>
      <c r="I32" s="21"/>
      <c r="J32" s="21"/>
      <c r="K32" s="21"/>
      <c r="M32" s="5"/>
      <c r="N32" s="16"/>
      <c r="O32" s="16"/>
      <c r="P32" s="49"/>
      <c r="Q32" s="116"/>
    </row>
    <row r="33" spans="1:17">
      <c r="A33" s="3" t="s">
        <v>184</v>
      </c>
      <c r="B33" s="47">
        <f>B27</f>
        <v>1.034</v>
      </c>
      <c r="E33" s="3" t="s">
        <v>184</v>
      </c>
      <c r="F33" s="48">
        <f>F28</f>
        <v>0.84699999999999998</v>
      </c>
      <c r="H33" s="4">
        <f t="shared" ca="1" si="3"/>
        <v>-3.7196153996754688E-4</v>
      </c>
      <c r="I33" s="21"/>
      <c r="J33" s="21"/>
      <c r="K33" s="21"/>
      <c r="M33" s="5"/>
      <c r="N33" s="16"/>
      <c r="O33" s="16"/>
      <c r="P33" s="49"/>
      <c r="Q33" s="116"/>
    </row>
    <row r="34" spans="1:17">
      <c r="M34" s="5"/>
      <c r="N34" s="16"/>
      <c r="O34" s="16"/>
      <c r="P34" s="49"/>
      <c r="Q34" s="116"/>
    </row>
    <row r="35" spans="1:17">
      <c r="A35" s="1">
        <f ca="1">TODAY()</f>
        <v>42599</v>
      </c>
      <c r="M35" s="5"/>
      <c r="N35" s="16"/>
      <c r="O35" s="16"/>
      <c r="P35" s="49"/>
      <c r="Q35" s="116"/>
    </row>
    <row r="36" spans="1:17">
      <c r="M36" s="5"/>
      <c r="N36" s="16"/>
      <c r="O36" s="16"/>
      <c r="P36" s="49"/>
      <c r="Q36" s="116"/>
    </row>
    <row r="37" spans="1:17">
      <c r="A37" s="109" t="s">
        <v>265</v>
      </c>
      <c r="M37" s="5"/>
      <c r="N37" s="16"/>
      <c r="O37" s="16"/>
      <c r="P37" s="49"/>
      <c r="Q37" s="116"/>
    </row>
    <row r="38" spans="1:17">
      <c r="M38" s="5"/>
      <c r="N38" s="16"/>
      <c r="O38" s="16"/>
      <c r="P38" s="49"/>
      <c r="Q38" s="116"/>
    </row>
    <row r="39" spans="1:17">
      <c r="M39" s="5"/>
      <c r="N39" s="16"/>
      <c r="O39" s="16"/>
      <c r="P39" s="49"/>
      <c r="Q39" s="116"/>
    </row>
  </sheetData>
  <phoneticPr fontId="1" type="noConversion"/>
  <conditionalFormatting sqref="M2:M5">
    <cfRule type="cellIs" dxfId="75" priority="1" operator="lessThan">
      <formula>-0.01</formula>
    </cfRule>
    <cfRule type="cellIs" dxfId="74" priority="2" operator="greaterThan">
      <formula>0.01</formula>
    </cfRule>
  </conditionalFormatting>
  <hyperlinks>
    <hyperlink ref="A37" location="持仓!A1" display="返回持仓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S312"/>
  <sheetViews>
    <sheetView workbookViewId="0">
      <selection activeCell="E40" sqref="E40"/>
    </sheetView>
  </sheetViews>
  <sheetFormatPr defaultRowHeight="13.5"/>
  <cols>
    <col min="1" max="1" width="9.25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9" style="3" bestFit="1" customWidth="1"/>
    <col min="6" max="6" width="8.5" style="3" bestFit="1" customWidth="1"/>
    <col min="7" max="7" width="9" style="3" bestFit="1" customWidth="1"/>
    <col min="8" max="8" width="10.125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7.25" style="3" bestFit="1" customWidth="1"/>
    <col min="13" max="13" width="11.625" style="3" bestFit="1" customWidth="1"/>
    <col min="14" max="14" width="10.5" style="3" bestFit="1" customWidth="1"/>
    <col min="15" max="15" width="9.25" style="3" bestFit="1" customWidth="1"/>
    <col min="16" max="16" width="7.5" style="3" bestFit="1" customWidth="1"/>
    <col min="17" max="17" width="10.5" style="3" bestFit="1" customWidth="1"/>
    <col min="18" max="19" width="7.5" style="3" bestFit="1" customWidth="1"/>
    <col min="20" max="16384" width="9" style="21"/>
  </cols>
  <sheetData>
    <row r="1" spans="1:19" s="9" customFormat="1" ht="22.5">
      <c r="A1" s="8">
        <v>399673</v>
      </c>
      <c r="B1" s="6" t="s">
        <v>187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188</v>
      </c>
      <c r="I1" s="6" t="s">
        <v>189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74" t="s">
        <v>22</v>
      </c>
      <c r="B2" s="74" t="s">
        <v>23</v>
      </c>
      <c r="C2" s="75">
        <f>RTD("wdf.rtq",,A2,"Rt_Price")</f>
        <v>1.0429999999999999</v>
      </c>
      <c r="D2" s="76">
        <f>RTD("wdf.rtq",,A2,"PctChg")/100</f>
        <v>2.9000000000000002E-3</v>
      </c>
      <c r="E2" s="77">
        <f ca="1">[1]!f_unit_floortrading(A2,TODAY())/100000000</f>
        <v>35.042195489999997</v>
      </c>
      <c r="F2" s="78">
        <f ca="1">[1]!f_unit_floortrading(A2,TODAY())/10000-[1]!f_unit_floortrading(A2,TODAY()-1)/10000</f>
        <v>67.931900000025053</v>
      </c>
      <c r="G2" s="90">
        <f>RTD("wdf.rtq",,A2,"Volume")/10000</f>
        <v>3588.0131999999999</v>
      </c>
      <c r="H2" s="110" t="s">
        <v>77</v>
      </c>
      <c r="I2" s="80" t="s">
        <v>91</v>
      </c>
      <c r="J2" s="80">
        <f>RTD("wdf.rtq",,H2,"Rt_Price")</f>
        <v>1.3180000000000001</v>
      </c>
      <c r="K2" s="81">
        <f>RTD("wdf.rtq",,H2,"PctChg")/100</f>
        <v>-3.8E-3</v>
      </c>
      <c r="L2" s="103">
        <f>RTD("wdf.rtq",,H2,"Volume")/10000</f>
        <v>44621.529600000002</v>
      </c>
      <c r="M2" s="71">
        <f t="shared" ref="M2:M7" ca="1" si="0">(C2+J2)/S2/2-1</f>
        <v>-2.2977523017619905E-4</v>
      </c>
      <c r="N2" s="11">
        <f>RTD("wdf.rtq",,Q2,"PctChg")/100</f>
        <v>-5.7000000000000002E-3</v>
      </c>
      <c r="O2" s="14" t="str">
        <f>[1]!f_info_smfcode(H2)</f>
        <v>163113.OF</v>
      </c>
      <c r="P2" s="13">
        <f ca="1">VLOOKUP(O2,净值更新!A:B,2)</f>
        <v>1.1872</v>
      </c>
      <c r="Q2" s="13" t="str">
        <f>[1]!f_info_trackindexcode(O2)</f>
        <v>399707.SZ</v>
      </c>
      <c r="R2" s="11">
        <v>0.95</v>
      </c>
      <c r="S2" s="13">
        <f t="shared" ref="S2:S7" ca="1" si="1">P2*(1+N2*R2)</f>
        <v>1.1807713120000001</v>
      </c>
    </row>
    <row r="3" spans="1:19">
      <c r="A3" s="74" t="s">
        <v>36</v>
      </c>
      <c r="B3" s="74" t="s">
        <v>37</v>
      </c>
      <c r="C3" s="75">
        <f>RTD("wdf.rtq",,A3,"Rt_Price")</f>
        <v>1.0409999999999999</v>
      </c>
      <c r="D3" s="76">
        <f>RTD("wdf.rtq",,A3,"PctChg")/100</f>
        <v>5.8000000000000005E-3</v>
      </c>
      <c r="E3" s="77">
        <f ca="1">[1]!f_unit_floortrading(A3,TODAY())/100000000</f>
        <v>93.991965109999995</v>
      </c>
      <c r="F3" s="78">
        <f ca="1">[1]!f_unit_floortrading(A3,TODAY())/10000-[1]!f_unit_floortrading(A3,TODAY()-1)/10000</f>
        <v>-4908.5925000000279</v>
      </c>
      <c r="G3" s="90">
        <f>RTD("wdf.rtq",,A3,"Volume")/10000</f>
        <v>35601.650500000003</v>
      </c>
      <c r="H3" s="102" t="s">
        <v>78</v>
      </c>
      <c r="I3" s="80" t="s">
        <v>100</v>
      </c>
      <c r="J3" s="80">
        <f>RTD("wdf.rtq",,H3,"Rt_Price")</f>
        <v>0.621</v>
      </c>
      <c r="K3" s="81">
        <f>RTD("wdf.rtq",,H3,"PctChg")/100</f>
        <v>-8.0000000000000002E-3</v>
      </c>
      <c r="L3" s="103">
        <f>RTD("wdf.rtq",,H3,"Volume")/10000</f>
        <v>204764.41949999999</v>
      </c>
      <c r="M3" s="71">
        <f t="shared" ca="1" si="0"/>
        <v>7.2356769633019624E-4</v>
      </c>
      <c r="N3" s="11">
        <f>RTD("wdf.rtq",,Q3,"PctChg")/100</f>
        <v>-5.8000000000000005E-3</v>
      </c>
      <c r="O3" s="14" t="str">
        <f>[1]!f_info_smfcode(H3)</f>
        <v>161720.OF</v>
      </c>
      <c r="P3" s="13">
        <f ca="1">VLOOKUP(O3,净值更新!A:B,2)</f>
        <v>0.83499999999999996</v>
      </c>
      <c r="Q3" s="13" t="str">
        <f>[1]!f_info_trackindexcode(O3)</f>
        <v>399975.SZ</v>
      </c>
      <c r="R3" s="11">
        <v>0.95</v>
      </c>
      <c r="S3" s="13">
        <f t="shared" ca="1" si="1"/>
        <v>0.83039914999999997</v>
      </c>
    </row>
    <row r="4" spans="1:19">
      <c r="A4" s="74" t="s">
        <v>54</v>
      </c>
      <c r="B4" s="74" t="s">
        <v>55</v>
      </c>
      <c r="C4" s="75">
        <f>RTD("wdf.rtq",,A4,"Rt_Price")</f>
        <v>1.2170000000000001</v>
      </c>
      <c r="D4" s="76">
        <f>RTD("wdf.rtq",,A4,"PctChg")/100</f>
        <v>3.3E-3</v>
      </c>
      <c r="E4" s="77">
        <f ca="1">[1]!f_unit_floortrading(A4,TODAY())/100000000</f>
        <v>16.914692120000002</v>
      </c>
      <c r="F4" s="78">
        <f ca="1">[1]!f_unit_floortrading(A4,TODAY())/10000-[1]!f_unit_floortrading(A4,TODAY()-1)/10000</f>
        <v>-868.27999999999884</v>
      </c>
      <c r="G4" s="90">
        <f>RTD("wdf.rtq",,A4,"Volume")/10000</f>
        <v>2035.9983</v>
      </c>
      <c r="H4" s="102" t="s">
        <v>79</v>
      </c>
      <c r="I4" s="80" t="s">
        <v>108</v>
      </c>
      <c r="J4" s="80">
        <f>RTD("wdf.rtq",,H4,"Rt_Price")</f>
        <v>1.036</v>
      </c>
      <c r="K4" s="81">
        <f>RTD("wdf.rtq",,H4,"PctChg")/100</f>
        <v>-9.6000000000000009E-3</v>
      </c>
      <c r="L4" s="103">
        <f>RTD("wdf.rtq",,H4,"Volume")/10000</f>
        <v>20273.088500000002</v>
      </c>
      <c r="M4" s="71">
        <f t="shared" ca="1" si="0"/>
        <v>-2.868481388790034E-3</v>
      </c>
      <c r="N4" s="11">
        <f>RTD("wdf.rtq",,Q4,"PctChg")/100</f>
        <v>-5.8000000000000005E-3</v>
      </c>
      <c r="O4" s="14" t="str">
        <f>[1]!f_info_smfcode(H4)</f>
        <v>161027.OF</v>
      </c>
      <c r="P4" s="13">
        <f ca="1">VLOOKUP(O4,净值更新!A:B,2)</f>
        <v>1.1359999999999999</v>
      </c>
      <c r="Q4" s="13" t="str">
        <f>[1]!f_info_trackindexcode(O4)</f>
        <v>399975.SZ</v>
      </c>
      <c r="R4" s="11">
        <v>0.95</v>
      </c>
      <c r="S4" s="13">
        <f t="shared" ca="1" si="1"/>
        <v>1.1297406399999999</v>
      </c>
    </row>
    <row r="5" spans="1:19">
      <c r="A5" s="74" t="s">
        <v>148</v>
      </c>
      <c r="B5" s="74" t="s">
        <v>149</v>
      </c>
      <c r="C5" s="75">
        <f>RTD("wdf.rtq",,A5,"Rt_Price")</f>
        <v>1.0920000000000001</v>
      </c>
      <c r="D5" s="76">
        <f>RTD("wdf.rtq",,A5,"PctChg")/100</f>
        <v>0</v>
      </c>
      <c r="E5" s="77">
        <f ca="1">[1]!f_unit_floortrading(A5,TODAY())/100000000</f>
        <v>0.50457845999999995</v>
      </c>
      <c r="F5" s="78">
        <f ca="1">[1]!f_unit_floortrading(A5,TODAY())/10000-[1]!f_unit_floortrading(A5,TODAY()-1)/10000</f>
        <v>-42.103799999999865</v>
      </c>
      <c r="G5" s="90">
        <f>RTD("wdf.rtq",,A5,"Volume")/10000</f>
        <v>63.701799999999999</v>
      </c>
      <c r="H5" s="102" t="s">
        <v>190</v>
      </c>
      <c r="I5" s="80" t="s">
        <v>161</v>
      </c>
      <c r="J5" s="80">
        <f>RTD("wdf.rtq",,H5,"Rt_Price")</f>
        <v>1.256</v>
      </c>
      <c r="K5" s="81">
        <f>RTD("wdf.rtq",,H5,"PctChg")/100</f>
        <v>-8.7000000000000011E-3</v>
      </c>
      <c r="L5" s="103">
        <f>RTD("wdf.rtq",,H5,"Volume")/10000</f>
        <v>289.34289999999999</v>
      </c>
      <c r="M5" s="71">
        <f t="shared" ca="1" si="0"/>
        <v>-3.8776641320510397E-3</v>
      </c>
      <c r="N5" s="11">
        <f>RTD("wdf.rtq",,Q5,"PctChg")/100</f>
        <v>-5.8000000000000005E-3</v>
      </c>
      <c r="O5" s="14" t="str">
        <f>[1]!f_info_smfcode(H5)</f>
        <v>160419.OF</v>
      </c>
      <c r="P5" s="13">
        <f ca="1">VLOOKUP(O5,净值更新!A:B,2)</f>
        <v>1.1851</v>
      </c>
      <c r="Q5" s="13" t="str">
        <f>[1]!f_info_trackindexcode(O5)</f>
        <v>399975.SZ</v>
      </c>
      <c r="R5" s="11">
        <v>0.95</v>
      </c>
      <c r="S5" s="13">
        <f t="shared" ca="1" si="1"/>
        <v>1.1785700990000001</v>
      </c>
    </row>
    <row r="6" spans="1:19">
      <c r="A6" s="74" t="s">
        <v>208</v>
      </c>
      <c r="B6" s="74" t="s">
        <v>23</v>
      </c>
      <c r="C6" s="75">
        <f>RTD("wdf.rtq",,A6,"Rt_Price")</f>
        <v>1.012</v>
      </c>
      <c r="D6" s="76">
        <f>RTD("wdf.rtq",,A6,"PctChg")/100</f>
        <v>4.0000000000000001E-3</v>
      </c>
      <c r="E6" s="77">
        <f ca="1">[1]!f_unit_floortrading(A6,TODAY())/100000000</f>
        <v>1.4324250000000001</v>
      </c>
      <c r="F6" s="78">
        <f ca="1">[1]!f_unit_floortrading(A6,TODAY())/10000-[1]!f_unit_floortrading(A6,TODAY()-1)/10000</f>
        <v>0</v>
      </c>
      <c r="G6" s="90">
        <f>RTD("wdf.rtq",,A6,"Volume")/10000</f>
        <v>782.81759999999997</v>
      </c>
      <c r="H6" s="102" t="s">
        <v>209</v>
      </c>
      <c r="I6" s="80" t="s">
        <v>91</v>
      </c>
      <c r="J6" s="80">
        <f>RTD("wdf.rtq",,H6,"Rt_Price")</f>
        <v>1.4239999999999999</v>
      </c>
      <c r="K6" s="81">
        <f>RTD("wdf.rtq",,H6,"PctChg")/100</f>
        <v>3.5000000000000005E-3</v>
      </c>
      <c r="L6" s="103">
        <f>RTD("wdf.rtq",,H6,"Volume")/10000</f>
        <v>2325.9542999999999</v>
      </c>
      <c r="M6" s="71">
        <f t="shared" ca="1" si="0"/>
        <v>4.0567006745289014E-3</v>
      </c>
      <c r="N6" s="11">
        <f>RTD("wdf.rtq",,Q6,"PctChg")/100</f>
        <v>-5.8000000000000005E-3</v>
      </c>
      <c r="O6" s="14" t="str">
        <f>[1]!f_info_smfcode(H6)</f>
        <v>502010.SH</v>
      </c>
      <c r="P6" s="13">
        <f ca="1">VLOOKUP(O6,净值更新!A:B,2)</f>
        <v>1.2198</v>
      </c>
      <c r="Q6" s="13" t="str">
        <f>[1]!f_info_trackindexcode(O6)</f>
        <v>399975.SZ</v>
      </c>
      <c r="R6" s="11">
        <v>0.95</v>
      </c>
      <c r="S6" s="13">
        <f t="shared" ca="1" si="1"/>
        <v>1.2130789019999999</v>
      </c>
    </row>
    <row r="7" spans="1:19">
      <c r="A7" s="74" t="s">
        <v>210</v>
      </c>
      <c r="B7" s="74" t="s">
        <v>212</v>
      </c>
      <c r="C7" s="75">
        <f>RTD("wdf.rtq",,A7,"Rt_Price")</f>
        <v>1.0900000000000001</v>
      </c>
      <c r="D7" s="76">
        <f>RTD("wdf.rtq",,A7,"PctChg")/100</f>
        <v>5.5000000000000005E-3</v>
      </c>
      <c r="E7" s="77">
        <f ca="1">[1]!f_unit_floortrading(A7,TODAY())/100000000</f>
        <v>0.86229900000000004</v>
      </c>
      <c r="F7" s="78">
        <f ca="1">[1]!f_unit_floortrading(A7,TODAY())/10000-[1]!f_unit_floortrading(A7,TODAY()-1)/10000</f>
        <v>0</v>
      </c>
      <c r="G7" s="90">
        <f>RTD("wdf.rtq",,A7,"Volume")/10000</f>
        <v>170.80529999999999</v>
      </c>
      <c r="H7" s="102" t="s">
        <v>211</v>
      </c>
      <c r="I7" s="80" t="s">
        <v>213</v>
      </c>
      <c r="J7" s="80">
        <f>RTD("wdf.rtq",,H7,"Rt_Price")</f>
        <v>1.139</v>
      </c>
      <c r="K7" s="81">
        <f>RTD("wdf.rtq",,H7,"PctChg")/100</f>
        <v>-1.8000000000000002E-3</v>
      </c>
      <c r="L7" s="103">
        <f>RTD("wdf.rtq",,H7,"Volume")/10000</f>
        <v>1801.7107000000001</v>
      </c>
      <c r="M7" s="71">
        <f t="shared" ca="1" si="0"/>
        <v>-1.1809992846680828E-3</v>
      </c>
      <c r="N7" s="11">
        <f>RTD("wdf.rtq",,Q7,"PctChg")/100</f>
        <v>-5.8000000000000005E-3</v>
      </c>
      <c r="O7" s="14" t="str">
        <f>[1]!f_info_smfcode(H7)</f>
        <v>502053.SH</v>
      </c>
      <c r="P7" s="13">
        <f ca="1">VLOOKUP(O7,净值更新!A:B,2)</f>
        <v>1.1220000000000001</v>
      </c>
      <c r="Q7" s="13" t="str">
        <f>[1]!f_info_trackindexcode(O7)</f>
        <v>399975.SZ</v>
      </c>
      <c r="R7" s="11">
        <v>0.95</v>
      </c>
      <c r="S7" s="13">
        <f t="shared" ca="1" si="1"/>
        <v>1.11581778</v>
      </c>
    </row>
    <row r="8" spans="1:19">
      <c r="M8" s="50"/>
      <c r="N8" s="51"/>
      <c r="O8" s="51"/>
      <c r="P8" s="51"/>
    </row>
    <row r="9" spans="1:19">
      <c r="A9" s="43" t="s">
        <v>2472</v>
      </c>
      <c r="B9" s="44" t="s">
        <v>164</v>
      </c>
      <c r="C9" s="45" t="s">
        <v>175</v>
      </c>
      <c r="E9" s="43" t="str">
        <f>INDEX(H1:H7,MATCH(A9,A1:A7,FALSE))</f>
        <v>150224.SZ</v>
      </c>
      <c r="F9" s="44" t="s">
        <v>164</v>
      </c>
      <c r="G9" s="45" t="s">
        <v>175</v>
      </c>
      <c r="H9" s="21"/>
      <c r="J9" s="3" t="s">
        <v>70</v>
      </c>
      <c r="K9" s="46">
        <f ca="1">INDEX(S1:S7,MATCH(A9,A1:A7,FALSE))</f>
        <v>1.1297406399999999</v>
      </c>
      <c r="L9" s="21"/>
      <c r="M9" s="50"/>
      <c r="N9" s="52"/>
      <c r="O9" s="51"/>
      <c r="P9" s="51"/>
      <c r="Q9" s="53"/>
    </row>
    <row r="10" spans="1:19">
      <c r="A10" s="23" t="s">
        <v>171</v>
      </c>
      <c r="B10" s="24">
        <f>RTD("wdf.rtq",,$A$9,"Ask_Price5")</f>
        <v>1.333</v>
      </c>
      <c r="C10" s="25">
        <f>RTD("wdf.rtq",,$A$9,"ask_Volume5")/10000</f>
        <v>20.02</v>
      </c>
      <c r="E10" s="23" t="s">
        <v>171</v>
      </c>
      <c r="F10" s="24">
        <f>RTD("wdf.rtq",,$E$9,"Ask_Price5")</f>
        <v>1.04</v>
      </c>
      <c r="G10" s="25">
        <f>RTD("wdf.rtq",,$E$9,"ask_Volume5")/10000</f>
        <v>1.38</v>
      </c>
      <c r="H10" s="4">
        <f t="shared" ref="H10:H20" ca="1" si="2">($B$20+F10)/2/$K$9-1</f>
        <v>-1.0981635572566706E-3</v>
      </c>
      <c r="K10" s="21"/>
      <c r="L10" s="21"/>
      <c r="M10" s="50"/>
      <c r="N10" s="52"/>
      <c r="O10" s="51"/>
      <c r="P10" s="51"/>
    </row>
    <row r="11" spans="1:19">
      <c r="A11" s="26" t="s">
        <v>172</v>
      </c>
      <c r="B11" s="27">
        <f>RTD("wdf.rtq",,$A$9,"Ask_Price4")</f>
        <v>1.23</v>
      </c>
      <c r="C11" s="28">
        <f>RTD("wdf.rtq",,$A$9,"ask_Volume4")/10000</f>
        <v>59.85</v>
      </c>
      <c r="E11" s="26" t="s">
        <v>172</v>
      </c>
      <c r="F11" s="27">
        <f>RTD("wdf.rtq",,$E$9,"Ask_Price4")</f>
        <v>1.0389999999999999</v>
      </c>
      <c r="G11" s="28">
        <f>RTD("wdf.rtq",,$E$9,"ask_Volume4")/10000</f>
        <v>20.100000000000001</v>
      </c>
      <c r="H11" s="4">
        <f t="shared" ca="1" si="2"/>
        <v>-1.5407430151399559E-3</v>
      </c>
      <c r="J11" s="3" t="s">
        <v>181</v>
      </c>
      <c r="K11" s="21"/>
      <c r="L11" s="21"/>
      <c r="M11" s="50"/>
      <c r="N11" s="119"/>
      <c r="O11" s="51"/>
      <c r="P11" s="51"/>
      <c r="Q11" s="22"/>
    </row>
    <row r="12" spans="1:19">
      <c r="A12" s="26" t="s">
        <v>165</v>
      </c>
      <c r="B12" s="27">
        <f>RTD("wdf.rtq",,$A$9,"Ask_Price3")</f>
        <v>1.2250000000000001</v>
      </c>
      <c r="C12" s="28">
        <f>RTD("wdf.rtq",,$A$9,"ask_Volume3")/10000</f>
        <v>5</v>
      </c>
      <c r="E12" s="26" t="s">
        <v>165</v>
      </c>
      <c r="F12" s="27">
        <f>RTD("wdf.rtq",,$E$9,"Ask_Price3")</f>
        <v>1.038</v>
      </c>
      <c r="G12" s="28">
        <f>RTD("wdf.rtq",,$E$9,"ask_Volume3")/10000</f>
        <v>16.670000000000002</v>
      </c>
      <c r="H12" s="4">
        <f t="shared" ca="1" si="2"/>
        <v>-1.9833224730234633E-3</v>
      </c>
      <c r="J12" s="21" t="s">
        <v>182</v>
      </c>
      <c r="K12" s="4">
        <f ca="1">(B14+F14)/2/$K$9-1</f>
        <v>-1.9833224730234633E-3</v>
      </c>
      <c r="L12" s="21"/>
      <c r="O12" s="21"/>
      <c r="P12" s="21"/>
    </row>
    <row r="13" spans="1:19">
      <c r="A13" s="26" t="s">
        <v>166</v>
      </c>
      <c r="B13" s="27">
        <f>RTD("wdf.rtq",,$A$9,"Ask_Price2")</f>
        <v>1.22</v>
      </c>
      <c r="C13" s="28">
        <f>RTD("wdf.rtq",,$A$9,"ask_Volume2")/10000</f>
        <v>40</v>
      </c>
      <c r="E13" s="26" t="s">
        <v>166</v>
      </c>
      <c r="F13" s="27">
        <f>RTD("wdf.rtq",,$E$9,"Ask_Price2")</f>
        <v>1.0369999999999999</v>
      </c>
      <c r="G13" s="28">
        <f>RTD("wdf.rtq",,$E$9,"ask_Volume2")/10000</f>
        <v>14</v>
      </c>
      <c r="H13" s="4">
        <f t="shared" ca="1" si="2"/>
        <v>-2.4259019309067487E-3</v>
      </c>
      <c r="J13" s="3" t="s">
        <v>183</v>
      </c>
      <c r="K13" s="4">
        <f ca="1">(B15+F15)/2/$K$9-1</f>
        <v>-3.3110608466735414E-3</v>
      </c>
      <c r="L13" s="21"/>
      <c r="M13" s="3" t="s">
        <v>424</v>
      </c>
      <c r="N13" s="134" t="s">
        <v>425</v>
      </c>
      <c r="O13" s="21"/>
      <c r="P13" s="21"/>
      <c r="Q13" s="21"/>
    </row>
    <row r="14" spans="1:19">
      <c r="A14" s="29" t="s">
        <v>167</v>
      </c>
      <c r="B14" s="30">
        <f>RTD("wdf.rtq",,$A$9,"Ask_Price1")</f>
        <v>1.2190000000000001</v>
      </c>
      <c r="C14" s="31">
        <f>RTD("wdf.rtq",,$A$9,"ask_Volume1")/10000</f>
        <v>10.14</v>
      </c>
      <c r="E14" s="29" t="s">
        <v>167</v>
      </c>
      <c r="F14" s="30">
        <f>RTD("wdf.rtq",,$E$9,"Ask_Price1")</f>
        <v>1.036</v>
      </c>
      <c r="G14" s="31">
        <f>RTD("wdf.rtq",,$E$9,"ask_Volume1")/10000</f>
        <v>43.857999999999997</v>
      </c>
      <c r="H14" s="4">
        <f t="shared" ca="1" si="2"/>
        <v>-2.868481388790034E-3</v>
      </c>
      <c r="I14" s="21"/>
      <c r="J14" s="3" t="s">
        <v>185</v>
      </c>
      <c r="K14" s="4">
        <f ca="1">(B14+F15)/2/K9-1</f>
        <v>-2.4259019309067487E-3</v>
      </c>
      <c r="L14" s="21"/>
      <c r="M14" s="3" t="s">
        <v>426</v>
      </c>
      <c r="N14" s="134">
        <v>20160301</v>
      </c>
      <c r="O14" s="21"/>
      <c r="P14" s="21"/>
      <c r="Q14" s="21"/>
    </row>
    <row r="15" spans="1:19">
      <c r="A15" s="32" t="s">
        <v>168</v>
      </c>
      <c r="B15" s="33">
        <f>RTD("wdf.rtq",,$A$9,"bid_Price1")</f>
        <v>1.2170000000000001</v>
      </c>
      <c r="C15" s="34">
        <f>RTD("wdf.rtq",,$A$9,"Bid_Volume1")/10000</f>
        <v>375.3143</v>
      </c>
      <c r="E15" s="32" t="s">
        <v>168</v>
      </c>
      <c r="F15" s="33">
        <f>RTD("wdf.rtq",,$E$9,"bid_Price1")</f>
        <v>1.0349999999999999</v>
      </c>
      <c r="G15" s="34">
        <f>RTD("wdf.rtq",,$E$9,"Bid_Volume1")/10000</f>
        <v>31.34</v>
      </c>
      <c r="H15" s="4">
        <f t="shared" ca="1" si="2"/>
        <v>-3.3110608466735414E-3</v>
      </c>
      <c r="I15" s="21"/>
      <c r="J15" s="3" t="s">
        <v>186</v>
      </c>
      <c r="K15" s="4">
        <f ca="1">(B15+F14)/2/K9-1</f>
        <v>-2.868481388790034E-3</v>
      </c>
      <c r="L15" s="21"/>
      <c r="M15" s="3" t="s">
        <v>427</v>
      </c>
      <c r="N15" s="134" t="s">
        <v>1230</v>
      </c>
      <c r="O15" s="21"/>
      <c r="P15" s="21"/>
      <c r="Q15" s="21">
        <f>SUMPRODUCT(P18:P42,Q18:Q42)/100</f>
        <v>-0.56207630000000008</v>
      </c>
    </row>
    <row r="16" spans="1:19">
      <c r="A16" s="35" t="s">
        <v>169</v>
      </c>
      <c r="B16" s="36">
        <f>RTD("wdf.rtq",,$A$9,"bid_Price2")</f>
        <v>1.2150000000000001</v>
      </c>
      <c r="C16" s="37">
        <f>RTD("wdf.rtq",,$A$9,"Bid_Volume2")/10000</f>
        <v>2.83</v>
      </c>
      <c r="E16" s="35" t="s">
        <v>169</v>
      </c>
      <c r="F16" s="36">
        <f>RTD("wdf.rtq",,$E$9,"bid_Price2")</f>
        <v>1.034</v>
      </c>
      <c r="G16" s="37">
        <f>RTD("wdf.rtq",,$E$9,"Bid_Volume2")/10000</f>
        <v>40.928800000000003</v>
      </c>
      <c r="H16" s="4">
        <f t="shared" ca="1" si="2"/>
        <v>-3.7536403045567157E-3</v>
      </c>
      <c r="I16" s="21"/>
      <c r="J16" s="21"/>
      <c r="K16" s="21"/>
      <c r="L16" s="21"/>
      <c r="N16" s="134"/>
      <c r="O16" s="21"/>
      <c r="P16" s="21"/>
      <c r="Q16" s="21"/>
    </row>
    <row r="17" spans="1:17">
      <c r="A17" s="35" t="s">
        <v>170</v>
      </c>
      <c r="B17" s="36">
        <f>RTD("wdf.rtq",,$A$9,"bid_Price3")</f>
        <v>1.214</v>
      </c>
      <c r="C17" s="37">
        <f>RTD("wdf.rtq",,$A$9,"Bid_Volume3")/10000</f>
        <v>150</v>
      </c>
      <c r="E17" s="35" t="s">
        <v>170</v>
      </c>
      <c r="F17" s="36">
        <f>RTD("wdf.rtq",,$E$9,"bid_Price3")</f>
        <v>1.0329999999999999</v>
      </c>
      <c r="G17" s="37">
        <f>RTD("wdf.rtq",,$E$9,"Bid_Volume3")/10000</f>
        <v>44.25</v>
      </c>
      <c r="H17" s="4">
        <f t="shared" ca="1" si="2"/>
        <v>-4.1962197624402231E-3</v>
      </c>
      <c r="I17" s="21"/>
      <c r="J17" s="21"/>
      <c r="K17" s="21"/>
      <c r="L17" s="21"/>
      <c r="M17" s="3" t="s">
        <v>426</v>
      </c>
      <c r="N17" s="3" t="s">
        <v>427</v>
      </c>
      <c r="O17" s="21" t="s">
        <v>428</v>
      </c>
      <c r="P17" s="21" t="s">
        <v>429</v>
      </c>
      <c r="Q17" s="3" t="s">
        <v>4</v>
      </c>
    </row>
    <row r="18" spans="1:17">
      <c r="A18" s="35" t="s">
        <v>173</v>
      </c>
      <c r="B18" s="36">
        <f>RTD("wdf.rtq",,$A$9,"bid_Price4")</f>
        <v>1.2130000000000001</v>
      </c>
      <c r="C18" s="37">
        <f>RTD("wdf.rtq",,$A$9,"Bid_Volume4")/10000</f>
        <v>150</v>
      </c>
      <c r="E18" s="35" t="s">
        <v>173</v>
      </c>
      <c r="F18" s="36">
        <f>RTD("wdf.rtq",,$E$9,"bid_Price4")</f>
        <v>1.032</v>
      </c>
      <c r="G18" s="37">
        <f>RTD("wdf.rtq",,$E$9,"Bid_Volume4")/10000</f>
        <v>85.844300000000004</v>
      </c>
      <c r="H18" s="4">
        <f t="shared" ca="1" si="2"/>
        <v>-4.6387992203235084E-3</v>
      </c>
      <c r="I18" s="21"/>
      <c r="J18" s="21"/>
      <c r="K18" s="21"/>
      <c r="L18" s="21"/>
      <c r="M18" s="5">
        <f>[1]!wset("IndexConstituent","date="&amp;N14,"windcode="&amp;N15,"cols=4;rows=25")</f>
        <v>42430</v>
      </c>
      <c r="N18" s="16" t="s">
        <v>2545</v>
      </c>
      <c r="O18" s="16" t="s">
        <v>2546</v>
      </c>
      <c r="P18" s="49">
        <v>4.5679999999999996</v>
      </c>
      <c r="Q18" s="116">
        <f>RTD("wdf.rtq",,N18,"PctChg")</f>
        <v>0.15</v>
      </c>
    </row>
    <row r="19" spans="1:17">
      <c r="A19" s="38" t="s">
        <v>174</v>
      </c>
      <c r="B19" s="39">
        <f>RTD("wdf.rtq",,$A$9,"bid_Price5")</f>
        <v>1.212</v>
      </c>
      <c r="C19" s="40">
        <f>RTD("wdf.rtq",,$A$9,"Bid_Volume5")/10000</f>
        <v>200.2</v>
      </c>
      <c r="E19" s="38" t="s">
        <v>174</v>
      </c>
      <c r="F19" s="39">
        <f>RTD("wdf.rtq",,$E$9,"bid_Price5")</f>
        <v>1.0309999999999999</v>
      </c>
      <c r="G19" s="40">
        <f>RTD("wdf.rtq",,$E$9,"Bid_Volume5")/10000</f>
        <v>56.194000000000003</v>
      </c>
      <c r="H19" s="4">
        <f t="shared" ca="1" si="2"/>
        <v>-5.0813786782067938E-3</v>
      </c>
      <c r="I19" s="21"/>
      <c r="J19" s="21"/>
      <c r="K19" s="21"/>
      <c r="L19" s="21"/>
      <c r="M19" s="5">
        <v>42430</v>
      </c>
      <c r="N19" s="16" t="s">
        <v>1160</v>
      </c>
      <c r="O19" s="16" t="s">
        <v>1161</v>
      </c>
      <c r="P19" s="49">
        <v>1.827</v>
      </c>
      <c r="Q19" s="116">
        <f>RTD("wdf.rtq",,N19,"PctChg")</f>
        <v>-1.04</v>
      </c>
    </row>
    <row r="20" spans="1:17">
      <c r="A20" s="3" t="s">
        <v>184</v>
      </c>
      <c r="B20" s="47">
        <f>B15</f>
        <v>1.2170000000000001</v>
      </c>
      <c r="E20" s="3" t="s">
        <v>184</v>
      </c>
      <c r="F20" s="48">
        <f>F15</f>
        <v>1.0349999999999999</v>
      </c>
      <c r="H20" s="4">
        <f t="shared" ca="1" si="2"/>
        <v>-3.3110608466735414E-3</v>
      </c>
      <c r="I20" s="21"/>
      <c r="J20" s="21"/>
      <c r="K20" s="21"/>
      <c r="L20" s="21"/>
      <c r="M20" s="5">
        <v>42430</v>
      </c>
      <c r="N20" s="16" t="s">
        <v>1162</v>
      </c>
      <c r="O20" s="16" t="s">
        <v>1163</v>
      </c>
      <c r="P20" s="49">
        <v>1.1120000000000001</v>
      </c>
      <c r="Q20" s="116">
        <f>RTD("wdf.rtq",,N20,"PctChg")</f>
        <v>-1.35</v>
      </c>
    </row>
    <row r="21" spans="1:17">
      <c r="M21" s="5">
        <v>42430</v>
      </c>
      <c r="N21" s="16" t="s">
        <v>857</v>
      </c>
      <c r="O21" s="16" t="s">
        <v>858</v>
      </c>
      <c r="P21" s="49">
        <v>2.427</v>
      </c>
      <c r="Q21" s="116">
        <f>RTD("wdf.rtq",,N21,"PctChg")</f>
        <v>-1.2</v>
      </c>
    </row>
    <row r="22" spans="1:17">
      <c r="M22" s="5">
        <v>42430</v>
      </c>
      <c r="N22" s="16" t="s">
        <v>1164</v>
      </c>
      <c r="O22" s="16" t="s">
        <v>1165</v>
      </c>
      <c r="P22" s="49">
        <v>1.591</v>
      </c>
      <c r="Q22" s="116">
        <f>RTD("wdf.rtq",,N22,"PctChg")</f>
        <v>1.08</v>
      </c>
    </row>
    <row r="23" spans="1:17">
      <c r="A23" s="43" t="s">
        <v>611</v>
      </c>
      <c r="B23" s="44" t="s">
        <v>164</v>
      </c>
      <c r="C23" s="45" t="s">
        <v>175</v>
      </c>
      <c r="E23" s="43" t="str">
        <f>INDEX(H1:H5,MATCH(A23,A1:A5,FALSE))</f>
        <v>150201.SZ</v>
      </c>
      <c r="F23" s="44" t="s">
        <v>164</v>
      </c>
      <c r="G23" s="45" t="s">
        <v>175</v>
      </c>
      <c r="H23" s="21"/>
      <c r="J23" s="3" t="s">
        <v>70</v>
      </c>
      <c r="K23" s="46">
        <f ca="1">INDEX(S1:S5,MATCH(A23,A1:A5,FALSE))</f>
        <v>0.83039914999999997</v>
      </c>
      <c r="M23" s="5">
        <v>42430</v>
      </c>
      <c r="N23" s="16" t="s">
        <v>1166</v>
      </c>
      <c r="O23" s="16" t="s">
        <v>1167</v>
      </c>
      <c r="P23" s="49">
        <v>5.2249999999999996</v>
      </c>
      <c r="Q23" s="116">
        <f>RTD("wdf.rtq",,N23,"PctChg")</f>
        <v>0.22</v>
      </c>
    </row>
    <row r="24" spans="1:17">
      <c r="A24" s="23" t="s">
        <v>171</v>
      </c>
      <c r="B24" s="24">
        <f>RTD("wdf.rtq",,$A$23,"Ask_Price5")</f>
        <v>1.0449999999999999</v>
      </c>
      <c r="C24" s="25">
        <f>RTD("wdf.rtq",,$A$23,"ask_Volume5")/10000</f>
        <v>132.0702</v>
      </c>
      <c r="E24" s="23" t="s">
        <v>171</v>
      </c>
      <c r="F24" s="24">
        <f>RTD("wdf.rtq",,$E$23,"Ask_Price5")</f>
        <v>0.626</v>
      </c>
      <c r="G24" s="25">
        <f>RTD("wdf.rtq",,$E$23,"ask_Volume5")/10000</f>
        <v>497.98</v>
      </c>
      <c r="H24" s="4">
        <f t="shared" ref="H24:H34" ca="1" si="3">($B$34+F24)/2/$K$23-1</f>
        <v>3.132048003661847E-3</v>
      </c>
      <c r="K24" s="21"/>
      <c r="M24" s="5">
        <v>42430</v>
      </c>
      <c r="N24" s="16" t="s">
        <v>1168</v>
      </c>
      <c r="O24" s="16" t="s">
        <v>1169</v>
      </c>
      <c r="P24" s="49">
        <v>3.8140000000000001</v>
      </c>
      <c r="Q24" s="116">
        <f>RTD("wdf.rtq",,N24,"PctChg")</f>
        <v>-0.18000000000000002</v>
      </c>
    </row>
    <row r="25" spans="1:17">
      <c r="A25" s="26" t="s">
        <v>172</v>
      </c>
      <c r="B25" s="27">
        <f>RTD("wdf.rtq",,$A$23,"Ask_Price4")</f>
        <v>1.044</v>
      </c>
      <c r="C25" s="28">
        <f>RTD("wdf.rtq",,$A$23,"ask_Volume4")/10000</f>
        <v>49.34</v>
      </c>
      <c r="E25" s="26" t="s">
        <v>172</v>
      </c>
      <c r="F25" s="27">
        <f>RTD("wdf.rtq",,$E$23,"Ask_Price4")</f>
        <v>0.625</v>
      </c>
      <c r="G25" s="28">
        <f>RTD("wdf.rtq",,$E$23,"ask_Volume4")/10000</f>
        <v>700.85699999999997</v>
      </c>
      <c r="H25" s="4">
        <f t="shared" ca="1" si="3"/>
        <v>2.5299279268289343E-3</v>
      </c>
      <c r="J25" s="3" t="s">
        <v>181</v>
      </c>
      <c r="K25" s="21"/>
      <c r="M25" s="5">
        <v>42430</v>
      </c>
      <c r="N25" s="16" t="s">
        <v>1172</v>
      </c>
      <c r="O25" s="16" t="s">
        <v>1173</v>
      </c>
      <c r="P25" s="49">
        <v>1.456</v>
      </c>
      <c r="Q25" s="116">
        <f>RTD("wdf.rtq",,N25,"PctChg")</f>
        <v>-0.98</v>
      </c>
    </row>
    <row r="26" spans="1:17">
      <c r="A26" s="26" t="s">
        <v>165</v>
      </c>
      <c r="B26" s="27">
        <f>RTD("wdf.rtq",,$A$23,"Ask_Price3")</f>
        <v>1.0429999999999999</v>
      </c>
      <c r="C26" s="28">
        <f>RTD("wdf.rtq",,$A$23,"ask_Volume3")/10000</f>
        <v>3035.4333999999999</v>
      </c>
      <c r="E26" s="26" t="s">
        <v>165</v>
      </c>
      <c r="F26" s="27">
        <f>RTD("wdf.rtq",,$E$23,"Ask_Price3")</f>
        <v>0.624</v>
      </c>
      <c r="G26" s="28">
        <f>RTD("wdf.rtq",,$E$23,"ask_Volume3")/10000</f>
        <v>247.15</v>
      </c>
      <c r="H26" s="4">
        <f t="shared" ca="1" si="3"/>
        <v>1.9278078499960216E-3</v>
      </c>
      <c r="J26" s="21" t="s">
        <v>182</v>
      </c>
      <c r="K26" s="4">
        <f ca="1">(B28+F28)/2/$K$23-1</f>
        <v>1.3256877731628869E-3</v>
      </c>
      <c r="M26" s="5">
        <v>42430</v>
      </c>
      <c r="N26" s="16" t="s">
        <v>1174</v>
      </c>
      <c r="O26" s="16" t="s">
        <v>1175</v>
      </c>
      <c r="P26" s="49">
        <v>2.964</v>
      </c>
      <c r="Q26" s="116">
        <f>RTD("wdf.rtq",,N26,"PctChg")</f>
        <v>-0.72000000000000008</v>
      </c>
    </row>
    <row r="27" spans="1:17">
      <c r="A27" s="26" t="s">
        <v>166</v>
      </c>
      <c r="B27" s="27">
        <f>RTD("wdf.rtq",,$A$23,"Ask_Price2")</f>
        <v>1.042</v>
      </c>
      <c r="C27" s="28">
        <f>RTD("wdf.rtq",,$A$23,"ask_Volume2")/10000</f>
        <v>1149.5666000000001</v>
      </c>
      <c r="E27" s="26" t="s">
        <v>166</v>
      </c>
      <c r="F27" s="27">
        <f>RTD("wdf.rtq",,$E$23,"Ask_Price2")</f>
        <v>0.623</v>
      </c>
      <c r="G27" s="28">
        <f>RTD("wdf.rtq",,$E$23,"ask_Volume2")/10000</f>
        <v>129.66999999999999</v>
      </c>
      <c r="H27" s="4">
        <f t="shared" ca="1" si="3"/>
        <v>1.3256877731631089E-3</v>
      </c>
      <c r="J27" s="3" t="s">
        <v>183</v>
      </c>
      <c r="K27" s="4">
        <f ca="1">(B29+F29)/2/$K$23-1</f>
        <v>1.2144761949728355E-4</v>
      </c>
      <c r="M27" s="5">
        <v>42430</v>
      </c>
      <c r="N27" s="16" t="s">
        <v>1176</v>
      </c>
      <c r="O27" s="16" t="s">
        <v>1177</v>
      </c>
      <c r="P27" s="49">
        <v>2.29</v>
      </c>
      <c r="Q27" s="116">
        <f>RTD("wdf.rtq",,N27,"PctChg")</f>
        <v>-0.55000000000000004</v>
      </c>
    </row>
    <row r="28" spans="1:17">
      <c r="A28" s="29" t="s">
        <v>167</v>
      </c>
      <c r="B28" s="30">
        <f>RTD("wdf.rtq",,$A$23,"Ask_Price1")</f>
        <v>1.0409999999999999</v>
      </c>
      <c r="C28" s="31">
        <f>RTD("wdf.rtq",,$A$23,"ask_Volume1")/10000</f>
        <v>348.4796</v>
      </c>
      <c r="E28" s="29" t="s">
        <v>167</v>
      </c>
      <c r="F28" s="30">
        <f>RTD("wdf.rtq",,$E$23,"Ask_Price1")</f>
        <v>0.622</v>
      </c>
      <c r="G28" s="31">
        <f>RTD("wdf.rtq",,$E$23,"ask_Volume1")/10000</f>
        <v>582.32650000000001</v>
      </c>
      <c r="H28" s="4">
        <f t="shared" ca="1" si="3"/>
        <v>7.2356769633019624E-4</v>
      </c>
      <c r="I28" s="21"/>
      <c r="J28" s="3" t="s">
        <v>185</v>
      </c>
      <c r="K28" s="4">
        <f ca="1">(B28+F29)/2/K23-1</f>
        <v>7.2356769633019624E-4</v>
      </c>
      <c r="M28" s="5">
        <v>42430</v>
      </c>
      <c r="N28" s="16" t="s">
        <v>1184</v>
      </c>
      <c r="O28" s="16" t="s">
        <v>1185</v>
      </c>
      <c r="P28" s="49">
        <v>15.503</v>
      </c>
      <c r="Q28" s="116">
        <f>RTD("wdf.rtq",,N28,"PctChg")</f>
        <v>-0.34</v>
      </c>
    </row>
    <row r="29" spans="1:17">
      <c r="A29" s="32" t="s">
        <v>168</v>
      </c>
      <c r="B29" s="33">
        <f>RTD("wdf.rtq",,$A$23,"bid_Price1")</f>
        <v>1.04</v>
      </c>
      <c r="C29" s="34">
        <f>RTD("wdf.rtq",,$A$23,"Bid_Volume1")/10000</f>
        <v>757.7663</v>
      </c>
      <c r="E29" s="32" t="s">
        <v>168</v>
      </c>
      <c r="F29" s="33">
        <f>RTD("wdf.rtq",,$E$23,"bid_Price1")</f>
        <v>0.621</v>
      </c>
      <c r="G29" s="34">
        <f>RTD("wdf.rtq",,$E$23,"Bid_Volume1")/10000</f>
        <v>108.18</v>
      </c>
      <c r="H29" s="4">
        <f t="shared" ca="1" si="3"/>
        <v>1.2144761949728355E-4</v>
      </c>
      <c r="I29" s="21"/>
      <c r="J29" s="3" t="s">
        <v>186</v>
      </c>
      <c r="K29" s="4">
        <f ca="1">(B29+F28)/2/K23-1</f>
        <v>7.2356769633019624E-4</v>
      </c>
      <c r="M29" s="5">
        <v>42430</v>
      </c>
      <c r="N29" s="16" t="s">
        <v>1231</v>
      </c>
      <c r="O29" s="16" t="s">
        <v>1232</v>
      </c>
      <c r="P29" s="49">
        <v>0.628</v>
      </c>
      <c r="Q29" s="116">
        <f>RTD("wdf.rtq",,N29,"PctChg")</f>
        <v>-0.8</v>
      </c>
    </row>
    <row r="30" spans="1:17">
      <c r="A30" s="35" t="s">
        <v>169</v>
      </c>
      <c r="B30" s="36">
        <f>RTD("wdf.rtq",,$A$23,"bid_Price2")</f>
        <v>1.0389999999999999</v>
      </c>
      <c r="C30" s="37">
        <f>RTD("wdf.rtq",,$A$23,"Bid_Volume2")/10000</f>
        <v>262</v>
      </c>
      <c r="E30" s="35" t="s">
        <v>169</v>
      </c>
      <c r="F30" s="36">
        <f>RTD("wdf.rtq",,$E$23,"bid_Price2")</f>
        <v>0.62</v>
      </c>
      <c r="G30" s="37">
        <f>RTD("wdf.rtq",,$E$23,"Bid_Volume2")/10000</f>
        <v>669.23</v>
      </c>
      <c r="H30" s="4">
        <f t="shared" ca="1" si="3"/>
        <v>-4.8067245733562913E-4</v>
      </c>
      <c r="I30" s="21"/>
      <c r="J30" s="21"/>
      <c r="K30" s="21"/>
      <c r="M30" s="5">
        <v>42430</v>
      </c>
      <c r="N30" s="16" t="s">
        <v>1188</v>
      </c>
      <c r="O30" s="16" t="s">
        <v>1189</v>
      </c>
      <c r="P30" s="49">
        <v>2.8460000000000001</v>
      </c>
      <c r="Q30" s="116">
        <f>RTD("wdf.rtq",,N30,"PctChg")</f>
        <v>-0.5</v>
      </c>
    </row>
    <row r="31" spans="1:17">
      <c r="A31" s="35" t="s">
        <v>170</v>
      </c>
      <c r="B31" s="36">
        <f>RTD("wdf.rtq",,$A$23,"bid_Price3")</f>
        <v>1.038</v>
      </c>
      <c r="C31" s="37">
        <f>RTD("wdf.rtq",,$A$23,"Bid_Volume3")/10000</f>
        <v>0.27</v>
      </c>
      <c r="E31" s="35" t="s">
        <v>170</v>
      </c>
      <c r="F31" s="36">
        <f>RTD("wdf.rtq",,$E$23,"bid_Price3")</f>
        <v>0.61899999999999999</v>
      </c>
      <c r="G31" s="37">
        <f>RTD("wdf.rtq",,$E$23,"Bid_Volume3")/10000</f>
        <v>389.4427</v>
      </c>
      <c r="H31" s="4">
        <f t="shared" ca="1" si="3"/>
        <v>-1.0827925341686528E-3</v>
      </c>
      <c r="I31" s="21"/>
      <c r="J31" s="21"/>
      <c r="K31" s="21"/>
      <c r="M31" s="5">
        <v>42430</v>
      </c>
      <c r="N31" s="16" t="s">
        <v>1190</v>
      </c>
      <c r="O31" s="16" t="s">
        <v>1191</v>
      </c>
      <c r="P31" s="49">
        <v>2.8420000000000001</v>
      </c>
      <c r="Q31" s="116">
        <f>RTD("wdf.rtq",,N31,"PctChg")</f>
        <v>-0.52</v>
      </c>
    </row>
    <row r="32" spans="1:17">
      <c r="A32" s="35" t="s">
        <v>173</v>
      </c>
      <c r="B32" s="36">
        <f>RTD("wdf.rtq",,$A$23,"bid_Price4")</f>
        <v>1.036</v>
      </c>
      <c r="C32" s="37">
        <f>RTD("wdf.rtq",,$A$23,"Bid_Volume4")/10000</f>
        <v>920.76</v>
      </c>
      <c r="E32" s="35" t="s">
        <v>173</v>
      </c>
      <c r="F32" s="36">
        <f>RTD("wdf.rtq",,$E$23,"bid_Price4")</f>
        <v>0.61799999999999999</v>
      </c>
      <c r="G32" s="37">
        <f>RTD("wdf.rtq",,$E$23,"Bid_Volume4")/10000</f>
        <v>307.66000000000003</v>
      </c>
      <c r="H32" s="4">
        <f t="shared" ca="1" si="3"/>
        <v>-1.6849126110015655E-3</v>
      </c>
      <c r="I32" s="21"/>
      <c r="J32" s="21"/>
      <c r="K32" s="21"/>
      <c r="M32" s="5">
        <v>42430</v>
      </c>
      <c r="N32" s="16" t="s">
        <v>1192</v>
      </c>
      <c r="O32" s="16" t="s">
        <v>1193</v>
      </c>
      <c r="P32" s="49">
        <v>13.84</v>
      </c>
      <c r="Q32" s="116">
        <f>RTD("wdf.rtq",,N32,"PctChg")</f>
        <v>-0.25</v>
      </c>
    </row>
    <row r="33" spans="1:17">
      <c r="A33" s="38" t="s">
        <v>174</v>
      </c>
      <c r="B33" s="39">
        <f>RTD("wdf.rtq",,$A$23,"bid_Price5")</f>
        <v>1.0349999999999999</v>
      </c>
      <c r="C33" s="40">
        <f>RTD("wdf.rtq",,$A$23,"Bid_Volume5")/10000</f>
        <v>111.98</v>
      </c>
      <c r="E33" s="38" t="s">
        <v>174</v>
      </c>
      <c r="F33" s="39">
        <f>RTD("wdf.rtq",,$E$23,"bid_Price5")</f>
        <v>0.61699999999999999</v>
      </c>
      <c r="G33" s="40">
        <f>RTD("wdf.rtq",,$E$23,"Bid_Volume5")/10000</f>
        <v>148.08000000000001</v>
      </c>
      <c r="H33" s="4">
        <f t="shared" ca="1" si="3"/>
        <v>-2.2870326878344782E-3</v>
      </c>
      <c r="I33" s="21"/>
      <c r="J33" s="21"/>
      <c r="K33" s="21"/>
      <c r="M33" s="5">
        <v>42430</v>
      </c>
      <c r="N33" s="16" t="s">
        <v>1194</v>
      </c>
      <c r="O33" s="16" t="s">
        <v>1195</v>
      </c>
      <c r="P33" s="49">
        <v>2.516</v>
      </c>
      <c r="Q33" s="116">
        <f>RTD("wdf.rtq",,N33,"PctChg")</f>
        <v>-0.47000000000000003</v>
      </c>
    </row>
    <row r="34" spans="1:17">
      <c r="A34" s="3" t="s">
        <v>184</v>
      </c>
      <c r="B34" s="47">
        <f>B29</f>
        <v>1.04</v>
      </c>
      <c r="E34" s="3" t="s">
        <v>184</v>
      </c>
      <c r="F34" s="48">
        <v>0.58299999999999996</v>
      </c>
      <c r="H34" s="4">
        <f t="shared" ca="1" si="3"/>
        <v>-2.2759115300154065E-2</v>
      </c>
      <c r="I34" s="21"/>
      <c r="J34" s="21"/>
      <c r="K34" s="21"/>
      <c r="M34" s="5">
        <v>42430</v>
      </c>
      <c r="N34" s="16" t="s">
        <v>1196</v>
      </c>
      <c r="O34" s="16" t="s">
        <v>1197</v>
      </c>
      <c r="P34" s="49">
        <v>5.5960000000000001</v>
      </c>
      <c r="Q34" s="116">
        <f>RTD("wdf.rtq",,N34,"PctChg")</f>
        <v>-0.80999999999999994</v>
      </c>
    </row>
    <row r="35" spans="1:17">
      <c r="M35" s="5">
        <v>42430</v>
      </c>
      <c r="N35" s="16" t="s">
        <v>1200</v>
      </c>
      <c r="O35" s="16" t="s">
        <v>1201</v>
      </c>
      <c r="P35" s="49">
        <v>3.722</v>
      </c>
      <c r="Q35" s="116">
        <f>RTD("wdf.rtq",,N35,"PctChg")</f>
        <v>-0.62000000000000011</v>
      </c>
    </row>
    <row r="36" spans="1:17">
      <c r="M36" s="5">
        <v>42430</v>
      </c>
      <c r="N36" s="16" t="s">
        <v>1206</v>
      </c>
      <c r="O36" s="16" t="s">
        <v>1207</v>
      </c>
      <c r="P36" s="49">
        <v>1.3320000000000001</v>
      </c>
      <c r="Q36" s="116">
        <f>RTD("wdf.rtq",,N36,"PctChg")</f>
        <v>-0.47000000000000003</v>
      </c>
    </row>
    <row r="37" spans="1:17">
      <c r="M37" s="5">
        <v>42430</v>
      </c>
      <c r="N37" s="16" t="s">
        <v>1208</v>
      </c>
      <c r="O37" s="16" t="s">
        <v>1209</v>
      </c>
      <c r="P37" s="49">
        <v>3.4369999999999998</v>
      </c>
      <c r="Q37" s="116">
        <f>RTD("wdf.rtq",,N37,"PctChg")</f>
        <v>-0.48000000000000004</v>
      </c>
    </row>
    <row r="38" spans="1:17">
      <c r="A38" s="109" t="s">
        <v>265</v>
      </c>
      <c r="M38" s="5">
        <v>42430</v>
      </c>
      <c r="N38" s="16" t="s">
        <v>1212</v>
      </c>
      <c r="O38" s="16" t="s">
        <v>1213</v>
      </c>
      <c r="P38" s="49">
        <v>5.423</v>
      </c>
      <c r="Q38" s="116">
        <f>RTD("wdf.rtq",,N38,"PctChg")</f>
        <v>-0.49</v>
      </c>
    </row>
    <row r="39" spans="1:17">
      <c r="M39" s="5">
        <v>42430</v>
      </c>
      <c r="N39" s="16" t="s">
        <v>980</v>
      </c>
      <c r="O39" s="16" t="s">
        <v>981</v>
      </c>
      <c r="P39" s="49">
        <v>2.8620000000000001</v>
      </c>
      <c r="Q39" s="116">
        <f>RTD("wdf.rtq",,N39,"PctChg")</f>
        <v>-0.77</v>
      </c>
    </row>
    <row r="40" spans="1:17">
      <c r="M40" s="5">
        <v>42430</v>
      </c>
      <c r="N40" s="16" t="s">
        <v>1216</v>
      </c>
      <c r="O40" s="16" t="s">
        <v>1217</v>
      </c>
      <c r="P40" s="49">
        <v>6.141</v>
      </c>
      <c r="Q40" s="116">
        <f>RTD("wdf.rtq",,N40,"PctChg")</f>
        <v>-2.12</v>
      </c>
    </row>
    <row r="41" spans="1:17">
      <c r="M41" s="5">
        <v>42430</v>
      </c>
      <c r="N41" s="16" t="s">
        <v>1218</v>
      </c>
      <c r="O41" s="16" t="s">
        <v>1219</v>
      </c>
      <c r="P41" s="49">
        <v>2.42</v>
      </c>
      <c r="Q41" s="116">
        <f>RTD("wdf.rtq",,N41,"PctChg")</f>
        <v>-1</v>
      </c>
    </row>
    <row r="42" spans="1:17">
      <c r="M42" s="5">
        <v>42430</v>
      </c>
      <c r="N42" s="16" t="s">
        <v>1222</v>
      </c>
      <c r="O42" s="16" t="s">
        <v>1223</v>
      </c>
      <c r="P42" s="49">
        <v>3.6160000000000001</v>
      </c>
      <c r="Q42" s="116">
        <f>RTD("wdf.rtq",,N42,"PctChg")</f>
        <v>-1.4400000000000002</v>
      </c>
    </row>
    <row r="43" spans="1:17">
      <c r="M43" s="5"/>
      <c r="N43" s="16"/>
      <c r="O43" s="16"/>
      <c r="P43" s="49"/>
      <c r="Q43" s="116"/>
    </row>
    <row r="44" spans="1:17">
      <c r="M44" s="5"/>
      <c r="N44" s="16"/>
      <c r="O44" s="16"/>
      <c r="P44" s="49"/>
      <c r="Q44" s="116"/>
    </row>
    <row r="45" spans="1:17">
      <c r="M45" s="5"/>
      <c r="N45" s="16"/>
      <c r="O45" s="16"/>
      <c r="P45" s="49"/>
      <c r="Q45" s="116"/>
    </row>
    <row r="46" spans="1:17">
      <c r="M46" s="5"/>
      <c r="N46" s="16"/>
      <c r="O46" s="16"/>
      <c r="P46" s="49"/>
      <c r="Q46" s="116"/>
    </row>
    <row r="47" spans="1:17">
      <c r="H47" s="3">
        <v>15022</v>
      </c>
      <c r="M47" s="5"/>
      <c r="N47" s="16"/>
      <c r="O47" s="16"/>
      <c r="P47" s="49"/>
      <c r="Q47" s="116"/>
    </row>
    <row r="48" spans="1:17">
      <c r="M48" s="5"/>
      <c r="N48" s="16"/>
      <c r="O48" s="16"/>
      <c r="P48" s="49"/>
      <c r="Q48" s="116"/>
    </row>
    <row r="49" spans="13:17">
      <c r="M49" s="5"/>
      <c r="N49" s="16"/>
      <c r="O49" s="16"/>
      <c r="P49" s="49"/>
      <c r="Q49" s="116"/>
    </row>
    <row r="50" spans="13:17">
      <c r="M50" s="5"/>
      <c r="N50" s="16"/>
      <c r="O50" s="16"/>
      <c r="P50" s="49"/>
      <c r="Q50" s="116"/>
    </row>
    <row r="51" spans="13:17">
      <c r="M51" s="5"/>
      <c r="N51" s="16"/>
      <c r="O51" s="16"/>
      <c r="P51" s="49"/>
      <c r="Q51" s="116"/>
    </row>
    <row r="52" spans="13:17">
      <c r="M52" s="5"/>
      <c r="N52" s="16"/>
      <c r="O52" s="16"/>
      <c r="P52" s="49"/>
      <c r="Q52" s="116"/>
    </row>
    <row r="53" spans="13:17">
      <c r="M53" s="5"/>
      <c r="N53" s="16"/>
      <c r="O53" s="16"/>
      <c r="P53" s="49"/>
      <c r="Q53" s="116"/>
    </row>
    <row r="54" spans="13:17">
      <c r="M54" s="5"/>
      <c r="N54" s="16"/>
      <c r="O54" s="16"/>
      <c r="P54" s="49"/>
      <c r="Q54" s="116"/>
    </row>
    <row r="55" spans="13:17">
      <c r="M55" s="5"/>
      <c r="N55" s="16"/>
      <c r="O55" s="16"/>
      <c r="P55" s="49"/>
      <c r="Q55" s="116"/>
    </row>
    <row r="56" spans="13:17">
      <c r="M56" s="5"/>
      <c r="N56" s="16"/>
      <c r="O56" s="16"/>
      <c r="P56" s="49"/>
    </row>
    <row r="57" spans="13:17">
      <c r="M57" s="5"/>
      <c r="N57" s="16"/>
      <c r="O57" s="16"/>
      <c r="P57" s="49"/>
    </row>
    <row r="58" spans="13:17">
      <c r="M58" s="5"/>
      <c r="N58" s="16"/>
      <c r="O58" s="16"/>
      <c r="P58" s="49"/>
    </row>
    <row r="59" spans="13:17">
      <c r="M59" s="5"/>
      <c r="N59" s="16"/>
      <c r="O59" s="16"/>
      <c r="P59" s="49"/>
    </row>
    <row r="60" spans="13:17">
      <c r="M60" s="5"/>
      <c r="N60" s="16"/>
      <c r="O60" s="16"/>
      <c r="P60" s="49"/>
    </row>
    <row r="61" spans="13:17">
      <c r="M61" s="5"/>
      <c r="N61" s="16"/>
      <c r="O61" s="16"/>
      <c r="P61" s="49"/>
    </row>
    <row r="62" spans="13:17">
      <c r="M62" s="5"/>
      <c r="N62" s="16"/>
      <c r="O62" s="16"/>
      <c r="P62" s="49"/>
    </row>
    <row r="63" spans="13:17">
      <c r="M63" s="5"/>
      <c r="N63" s="16"/>
      <c r="O63" s="16"/>
      <c r="P63" s="49"/>
    </row>
    <row r="64" spans="13:17">
      <c r="M64" s="5"/>
      <c r="N64" s="16"/>
      <c r="O64" s="16"/>
      <c r="P64" s="49"/>
    </row>
    <row r="65" spans="13:16">
      <c r="M65" s="5"/>
      <c r="N65" s="16"/>
      <c r="O65" s="16"/>
      <c r="P65" s="49"/>
    </row>
    <row r="66" spans="13:16">
      <c r="M66" s="5"/>
      <c r="N66" s="16"/>
      <c r="O66" s="16"/>
      <c r="P66" s="49"/>
    </row>
    <row r="67" spans="13:16">
      <c r="M67" s="5"/>
      <c r="N67" s="16"/>
      <c r="O67" s="16"/>
      <c r="P67" s="49"/>
    </row>
    <row r="68" spans="13:16">
      <c r="M68" s="5"/>
      <c r="N68" s="16"/>
      <c r="O68" s="16"/>
      <c r="P68" s="49"/>
    </row>
    <row r="69" spans="13:16">
      <c r="M69" s="5"/>
      <c r="N69" s="16"/>
      <c r="O69" s="16"/>
      <c r="P69" s="49"/>
    </row>
    <row r="70" spans="13:16">
      <c r="M70" s="5"/>
      <c r="N70" s="16"/>
      <c r="O70" s="16"/>
      <c r="P70" s="49"/>
    </row>
    <row r="71" spans="13:16">
      <c r="M71" s="5"/>
      <c r="N71" s="16"/>
      <c r="O71" s="16"/>
      <c r="P71" s="49"/>
    </row>
    <row r="72" spans="13:16">
      <c r="M72" s="5"/>
      <c r="N72" s="16"/>
      <c r="O72" s="16"/>
      <c r="P72" s="49"/>
    </row>
    <row r="73" spans="13:16">
      <c r="M73" s="5"/>
      <c r="N73" s="16"/>
      <c r="O73" s="16"/>
      <c r="P73" s="49"/>
    </row>
    <row r="74" spans="13:16">
      <c r="M74" s="5"/>
      <c r="N74" s="16"/>
      <c r="O74" s="16"/>
      <c r="P74" s="49"/>
    </row>
    <row r="75" spans="13:16">
      <c r="M75" s="5"/>
      <c r="N75" s="16"/>
      <c r="O75" s="16"/>
      <c r="P75" s="49"/>
    </row>
    <row r="76" spans="13:16">
      <c r="M76" s="5"/>
      <c r="N76" s="16"/>
      <c r="O76" s="16"/>
      <c r="P76" s="49"/>
    </row>
    <row r="77" spans="13:16">
      <c r="M77" s="5"/>
      <c r="N77" s="16"/>
      <c r="O77" s="16"/>
      <c r="P77" s="49"/>
    </row>
    <row r="78" spans="13:16">
      <c r="M78" s="5"/>
      <c r="N78" s="16"/>
      <c r="O78" s="16"/>
      <c r="P78" s="49"/>
    </row>
    <row r="79" spans="13:16">
      <c r="M79" s="5"/>
      <c r="N79" s="16"/>
      <c r="O79" s="16"/>
      <c r="P79" s="49"/>
    </row>
    <row r="80" spans="13:16">
      <c r="M80" s="5"/>
      <c r="N80" s="16"/>
      <c r="O80" s="16"/>
      <c r="P80" s="49"/>
    </row>
    <row r="81" spans="13:16">
      <c r="M81" s="5"/>
      <c r="N81" s="16"/>
      <c r="O81" s="16"/>
      <c r="P81" s="49"/>
    </row>
    <row r="82" spans="13:16">
      <c r="M82" s="5"/>
      <c r="N82" s="16"/>
      <c r="O82" s="16"/>
      <c r="P82" s="49"/>
    </row>
    <row r="83" spans="13:16">
      <c r="M83" s="5"/>
      <c r="N83" s="16"/>
      <c r="O83" s="16"/>
      <c r="P83" s="49"/>
    </row>
    <row r="84" spans="13:16">
      <c r="M84" s="5"/>
      <c r="N84" s="16"/>
      <c r="O84" s="16"/>
      <c r="P84" s="49"/>
    </row>
    <row r="85" spans="13:16">
      <c r="M85" s="5"/>
      <c r="N85" s="16"/>
      <c r="O85" s="16"/>
      <c r="P85" s="49"/>
    </row>
    <row r="86" spans="13:16">
      <c r="M86" s="5"/>
      <c r="N86" s="16"/>
      <c r="O86" s="16"/>
      <c r="P86" s="49"/>
    </row>
    <row r="87" spans="13:16">
      <c r="M87" s="5"/>
      <c r="N87" s="16"/>
      <c r="O87" s="16"/>
      <c r="P87" s="49"/>
    </row>
    <row r="88" spans="13:16">
      <c r="M88" s="5"/>
      <c r="N88" s="16"/>
      <c r="O88" s="16"/>
      <c r="P88" s="49"/>
    </row>
    <row r="89" spans="13:16">
      <c r="M89" s="5"/>
      <c r="N89" s="16"/>
      <c r="O89" s="16"/>
      <c r="P89" s="49"/>
    </row>
    <row r="90" spans="13:16">
      <c r="M90" s="5"/>
      <c r="N90" s="16"/>
      <c r="O90" s="16"/>
      <c r="P90" s="49"/>
    </row>
    <row r="91" spans="13:16">
      <c r="M91" s="5"/>
      <c r="N91" s="16"/>
      <c r="O91" s="16"/>
      <c r="P91" s="49"/>
    </row>
    <row r="92" spans="13:16">
      <c r="M92" s="5"/>
      <c r="N92" s="16"/>
      <c r="O92" s="16"/>
      <c r="P92" s="49"/>
    </row>
    <row r="93" spans="13:16">
      <c r="M93" s="5"/>
      <c r="N93" s="16"/>
      <c r="O93" s="16"/>
      <c r="P93" s="49"/>
    </row>
    <row r="94" spans="13:16">
      <c r="M94" s="5"/>
      <c r="N94" s="16"/>
      <c r="O94" s="16"/>
      <c r="P94" s="49"/>
    </row>
    <row r="95" spans="13:16">
      <c r="M95" s="5"/>
      <c r="N95" s="16"/>
      <c r="O95" s="16"/>
      <c r="P95" s="49"/>
    </row>
    <row r="96" spans="13:16">
      <c r="M96" s="5"/>
      <c r="N96" s="16"/>
      <c r="O96" s="16"/>
      <c r="P96" s="49"/>
    </row>
    <row r="97" spans="13:16">
      <c r="M97" s="5"/>
      <c r="N97" s="16"/>
      <c r="O97" s="16"/>
      <c r="P97" s="49"/>
    </row>
    <row r="98" spans="13:16">
      <c r="M98" s="5"/>
      <c r="N98" s="16"/>
      <c r="O98" s="16"/>
      <c r="P98" s="49"/>
    </row>
    <row r="99" spans="13:16">
      <c r="M99" s="5"/>
      <c r="N99" s="16"/>
      <c r="O99" s="16"/>
      <c r="P99" s="49"/>
    </row>
    <row r="100" spans="13:16">
      <c r="M100" s="5"/>
      <c r="N100" s="16"/>
      <c r="O100" s="16"/>
      <c r="P100" s="49"/>
    </row>
    <row r="101" spans="13:16">
      <c r="M101" s="5"/>
      <c r="N101" s="16"/>
      <c r="O101" s="16"/>
      <c r="P101" s="49"/>
    </row>
    <row r="102" spans="13:16">
      <c r="M102" s="5"/>
      <c r="N102" s="16"/>
      <c r="O102" s="16"/>
      <c r="P102" s="49"/>
    </row>
    <row r="103" spans="13:16">
      <c r="M103" s="5"/>
      <c r="N103" s="16"/>
      <c r="O103" s="16"/>
      <c r="P103" s="49"/>
    </row>
    <row r="104" spans="13:16">
      <c r="M104" s="5"/>
      <c r="N104" s="16"/>
      <c r="O104" s="16"/>
      <c r="P104" s="49"/>
    </row>
    <row r="105" spans="13:16">
      <c r="M105" s="5"/>
      <c r="N105" s="16"/>
      <c r="O105" s="16"/>
      <c r="P105" s="49"/>
    </row>
    <row r="106" spans="13:16">
      <c r="M106" s="5"/>
      <c r="N106" s="16"/>
      <c r="O106" s="16"/>
      <c r="P106" s="49"/>
    </row>
    <row r="107" spans="13:16">
      <c r="M107" s="5"/>
      <c r="N107" s="16"/>
      <c r="O107" s="16"/>
      <c r="P107" s="49"/>
    </row>
    <row r="108" spans="13:16">
      <c r="M108" s="5"/>
      <c r="N108" s="16"/>
      <c r="O108" s="16"/>
      <c r="P108" s="49"/>
    </row>
    <row r="109" spans="13:16">
      <c r="M109" s="5"/>
      <c r="N109" s="16"/>
      <c r="O109" s="16"/>
      <c r="P109" s="49"/>
    </row>
    <row r="110" spans="13:16">
      <c r="M110" s="5"/>
      <c r="N110" s="16"/>
      <c r="O110" s="16"/>
      <c r="P110" s="49"/>
    </row>
    <row r="111" spans="13:16">
      <c r="M111" s="5"/>
      <c r="N111" s="16"/>
      <c r="O111" s="16"/>
      <c r="P111" s="49"/>
    </row>
    <row r="112" spans="13:16">
      <c r="M112" s="5"/>
      <c r="N112" s="16"/>
      <c r="O112" s="16"/>
      <c r="P112" s="49"/>
    </row>
    <row r="113" spans="13:16">
      <c r="M113" s="5"/>
      <c r="N113" s="16"/>
      <c r="O113" s="16"/>
      <c r="P113" s="49"/>
    </row>
    <row r="114" spans="13:16">
      <c r="M114" s="5"/>
      <c r="N114" s="16"/>
      <c r="O114" s="16"/>
      <c r="P114" s="49"/>
    </row>
    <row r="115" spans="13:16">
      <c r="M115" s="5"/>
      <c r="N115" s="16"/>
      <c r="O115" s="16"/>
      <c r="P115" s="49"/>
    </row>
    <row r="116" spans="13:16">
      <c r="M116" s="5"/>
      <c r="N116" s="16"/>
      <c r="O116" s="16"/>
      <c r="P116" s="49"/>
    </row>
    <row r="117" spans="13:16">
      <c r="M117" s="5"/>
      <c r="N117" s="16"/>
      <c r="O117" s="16"/>
      <c r="P117" s="49"/>
    </row>
    <row r="118" spans="13:16">
      <c r="M118" s="5"/>
      <c r="N118" s="16"/>
      <c r="O118" s="16"/>
      <c r="P118" s="49"/>
    </row>
    <row r="119" spans="13:16">
      <c r="M119" s="5"/>
      <c r="N119" s="16"/>
      <c r="O119" s="16"/>
      <c r="P119" s="49"/>
    </row>
    <row r="120" spans="13:16">
      <c r="M120" s="5"/>
      <c r="N120" s="16"/>
      <c r="O120" s="16"/>
      <c r="P120" s="49"/>
    </row>
    <row r="121" spans="13:16">
      <c r="M121" s="5"/>
      <c r="N121" s="16"/>
      <c r="O121" s="16"/>
      <c r="P121" s="49"/>
    </row>
    <row r="122" spans="13:16">
      <c r="M122" s="5"/>
      <c r="N122" s="16"/>
      <c r="O122" s="16"/>
      <c r="P122" s="49"/>
    </row>
    <row r="123" spans="13:16">
      <c r="M123" s="5"/>
      <c r="N123" s="16"/>
      <c r="O123" s="16"/>
      <c r="P123" s="49"/>
    </row>
    <row r="124" spans="13:16">
      <c r="M124" s="5"/>
      <c r="N124" s="16"/>
      <c r="O124" s="16"/>
      <c r="P124" s="49"/>
    </row>
    <row r="125" spans="13:16">
      <c r="M125" s="5"/>
      <c r="N125" s="16"/>
      <c r="O125" s="16"/>
      <c r="P125" s="49"/>
    </row>
    <row r="126" spans="13:16">
      <c r="M126" s="5"/>
      <c r="N126" s="16"/>
      <c r="O126" s="16"/>
      <c r="P126" s="49"/>
    </row>
    <row r="127" spans="13:16">
      <c r="M127" s="5"/>
      <c r="N127" s="16"/>
      <c r="O127" s="16"/>
      <c r="P127" s="49"/>
    </row>
    <row r="128" spans="13:16">
      <c r="M128" s="5"/>
      <c r="N128" s="16"/>
      <c r="O128" s="16"/>
      <c r="P128" s="49"/>
    </row>
    <row r="129" spans="13:16">
      <c r="M129" s="5"/>
      <c r="N129" s="16"/>
      <c r="O129" s="16"/>
      <c r="P129" s="49"/>
    </row>
    <row r="130" spans="13:16">
      <c r="M130" s="5"/>
      <c r="N130" s="16"/>
      <c r="O130" s="16"/>
      <c r="P130" s="49"/>
    </row>
    <row r="131" spans="13:16">
      <c r="M131" s="5"/>
      <c r="N131" s="16"/>
      <c r="O131" s="16"/>
      <c r="P131" s="49"/>
    </row>
    <row r="132" spans="13:16">
      <c r="M132" s="5"/>
      <c r="N132" s="16"/>
      <c r="O132" s="16"/>
      <c r="P132" s="49"/>
    </row>
    <row r="133" spans="13:16">
      <c r="M133" s="5"/>
      <c r="N133" s="16"/>
      <c r="O133" s="16"/>
      <c r="P133" s="49"/>
    </row>
    <row r="134" spans="13:16">
      <c r="M134" s="5"/>
      <c r="N134" s="16"/>
      <c r="O134" s="16"/>
      <c r="P134" s="49"/>
    </row>
    <row r="135" spans="13:16">
      <c r="M135" s="5"/>
      <c r="N135" s="16"/>
      <c r="O135" s="16"/>
      <c r="P135" s="49"/>
    </row>
    <row r="136" spans="13:16">
      <c r="M136" s="5"/>
      <c r="N136" s="16"/>
      <c r="O136" s="16"/>
      <c r="P136" s="49"/>
    </row>
    <row r="137" spans="13:16">
      <c r="M137" s="5"/>
      <c r="N137" s="16"/>
      <c r="O137" s="16"/>
      <c r="P137" s="49"/>
    </row>
    <row r="138" spans="13:16">
      <c r="M138" s="5"/>
      <c r="N138" s="16"/>
      <c r="O138" s="16"/>
      <c r="P138" s="49"/>
    </row>
    <row r="139" spans="13:16">
      <c r="M139" s="5"/>
      <c r="N139" s="16"/>
      <c r="O139" s="16"/>
      <c r="P139" s="49"/>
    </row>
    <row r="140" spans="13:16">
      <c r="M140" s="5"/>
      <c r="N140" s="16"/>
      <c r="O140" s="16"/>
      <c r="P140" s="49"/>
    </row>
    <row r="141" spans="13:16">
      <c r="M141" s="5"/>
      <c r="N141" s="16"/>
      <c r="O141" s="16"/>
      <c r="P141" s="49"/>
    </row>
    <row r="142" spans="13:16">
      <c r="M142" s="5"/>
      <c r="N142" s="16"/>
      <c r="O142" s="16"/>
      <c r="P142" s="49"/>
    </row>
    <row r="143" spans="13:16">
      <c r="M143" s="5"/>
      <c r="N143" s="16"/>
      <c r="O143" s="16"/>
      <c r="P143" s="49"/>
    </row>
    <row r="144" spans="13:16">
      <c r="M144" s="5"/>
      <c r="N144" s="16"/>
      <c r="O144" s="16"/>
      <c r="P144" s="49"/>
    </row>
    <row r="145" spans="13:16">
      <c r="M145" s="5"/>
      <c r="N145" s="16"/>
      <c r="O145" s="16"/>
      <c r="P145" s="49"/>
    </row>
    <row r="146" spans="13:16">
      <c r="M146" s="5"/>
      <c r="N146" s="16"/>
      <c r="O146" s="16"/>
      <c r="P146" s="49"/>
    </row>
    <row r="147" spans="13:16">
      <c r="M147" s="5"/>
      <c r="N147" s="16"/>
      <c r="O147" s="16"/>
      <c r="P147" s="49"/>
    </row>
    <row r="148" spans="13:16">
      <c r="M148" s="5"/>
      <c r="N148" s="16"/>
      <c r="O148" s="16"/>
      <c r="P148" s="49"/>
    </row>
    <row r="149" spans="13:16">
      <c r="M149" s="5"/>
      <c r="N149" s="16"/>
      <c r="O149" s="16"/>
      <c r="P149" s="49"/>
    </row>
    <row r="150" spans="13:16">
      <c r="M150" s="5"/>
      <c r="N150" s="16"/>
      <c r="O150" s="16"/>
      <c r="P150" s="49"/>
    </row>
    <row r="151" spans="13:16">
      <c r="M151" s="5"/>
      <c r="N151" s="16"/>
      <c r="O151" s="16"/>
      <c r="P151" s="49"/>
    </row>
    <row r="152" spans="13:16">
      <c r="M152" s="5"/>
      <c r="N152" s="16"/>
      <c r="O152" s="16"/>
      <c r="P152" s="49"/>
    </row>
    <row r="153" spans="13:16">
      <c r="M153" s="5"/>
      <c r="N153" s="16"/>
      <c r="O153" s="16"/>
      <c r="P153" s="49"/>
    </row>
    <row r="154" spans="13:16">
      <c r="M154" s="5"/>
      <c r="N154" s="16"/>
      <c r="O154" s="16"/>
      <c r="P154" s="49"/>
    </row>
    <row r="155" spans="13:16">
      <c r="M155" s="5"/>
      <c r="N155" s="16"/>
      <c r="O155" s="16"/>
      <c r="P155" s="49"/>
    </row>
    <row r="156" spans="13:16">
      <c r="M156" s="5"/>
      <c r="N156" s="16"/>
      <c r="O156" s="16"/>
      <c r="P156" s="49"/>
    </row>
    <row r="157" spans="13:16">
      <c r="M157" s="5"/>
      <c r="N157" s="16"/>
      <c r="O157" s="16"/>
      <c r="P157" s="49"/>
    </row>
    <row r="158" spans="13:16">
      <c r="M158" s="5"/>
      <c r="N158" s="16"/>
      <c r="O158" s="16"/>
      <c r="P158" s="49"/>
    </row>
    <row r="159" spans="13:16">
      <c r="M159" s="5"/>
      <c r="N159" s="16"/>
      <c r="O159" s="16"/>
      <c r="P159" s="49"/>
    </row>
    <row r="160" spans="13:16">
      <c r="M160" s="5"/>
      <c r="N160" s="16"/>
      <c r="O160" s="16"/>
      <c r="P160" s="49"/>
    </row>
    <row r="161" spans="13:16">
      <c r="M161" s="5"/>
      <c r="N161" s="16"/>
      <c r="O161" s="16"/>
      <c r="P161" s="49"/>
    </row>
    <row r="162" spans="13:16">
      <c r="M162" s="5"/>
      <c r="N162" s="16"/>
      <c r="O162" s="16"/>
      <c r="P162" s="49"/>
    </row>
    <row r="163" spans="13:16">
      <c r="M163" s="5"/>
      <c r="N163" s="16"/>
      <c r="O163" s="16"/>
      <c r="P163" s="49"/>
    </row>
    <row r="164" spans="13:16">
      <c r="M164" s="5"/>
      <c r="N164" s="16"/>
      <c r="O164" s="16"/>
      <c r="P164" s="49"/>
    </row>
    <row r="165" spans="13:16">
      <c r="M165" s="5"/>
      <c r="N165" s="16"/>
      <c r="O165" s="16"/>
      <c r="P165" s="49"/>
    </row>
    <row r="166" spans="13:16">
      <c r="M166" s="5"/>
      <c r="N166" s="16"/>
      <c r="O166" s="16"/>
      <c r="P166" s="49"/>
    </row>
    <row r="167" spans="13:16">
      <c r="M167" s="5"/>
      <c r="N167" s="16"/>
      <c r="O167" s="16"/>
      <c r="P167" s="49"/>
    </row>
    <row r="168" spans="13:16">
      <c r="M168" s="5"/>
      <c r="N168" s="16"/>
      <c r="O168" s="16"/>
      <c r="P168" s="49"/>
    </row>
    <row r="169" spans="13:16">
      <c r="M169" s="5"/>
      <c r="N169" s="16"/>
      <c r="O169" s="16"/>
      <c r="P169" s="49"/>
    </row>
    <row r="170" spans="13:16">
      <c r="M170" s="5"/>
      <c r="N170" s="16"/>
      <c r="O170" s="16"/>
      <c r="P170" s="49"/>
    </row>
    <row r="171" spans="13:16">
      <c r="M171" s="5"/>
      <c r="N171" s="16"/>
      <c r="O171" s="16"/>
      <c r="P171" s="49"/>
    </row>
    <row r="172" spans="13:16">
      <c r="M172" s="5"/>
      <c r="N172" s="16"/>
      <c r="O172" s="16"/>
      <c r="P172" s="49"/>
    </row>
    <row r="173" spans="13:16">
      <c r="M173" s="5"/>
      <c r="N173" s="16"/>
      <c r="O173" s="16"/>
      <c r="P173" s="49"/>
    </row>
    <row r="174" spans="13:16">
      <c r="M174" s="5"/>
      <c r="N174" s="16"/>
      <c r="O174" s="16"/>
      <c r="P174" s="49"/>
    </row>
    <row r="175" spans="13:16">
      <c r="M175" s="5"/>
      <c r="N175" s="16"/>
      <c r="O175" s="16"/>
      <c r="P175" s="49"/>
    </row>
    <row r="176" spans="13:16">
      <c r="M176" s="5"/>
      <c r="N176" s="16"/>
      <c r="O176" s="16"/>
      <c r="P176" s="49"/>
    </row>
    <row r="177" spans="13:16">
      <c r="M177" s="5"/>
      <c r="N177" s="16"/>
      <c r="O177" s="16"/>
      <c r="P177" s="49"/>
    </row>
    <row r="178" spans="13:16">
      <c r="M178" s="5"/>
      <c r="N178" s="16"/>
      <c r="O178" s="16"/>
      <c r="P178" s="49"/>
    </row>
    <row r="179" spans="13:16">
      <c r="M179" s="5"/>
      <c r="N179" s="16"/>
      <c r="O179" s="16"/>
      <c r="P179" s="49"/>
    </row>
    <row r="180" spans="13:16">
      <c r="M180" s="5"/>
      <c r="N180" s="16"/>
      <c r="O180" s="16"/>
      <c r="P180" s="49"/>
    </row>
    <row r="181" spans="13:16">
      <c r="M181" s="5"/>
      <c r="N181" s="16"/>
      <c r="O181" s="16"/>
      <c r="P181" s="49"/>
    </row>
    <row r="182" spans="13:16">
      <c r="M182" s="5"/>
      <c r="N182" s="16"/>
      <c r="O182" s="16"/>
      <c r="P182" s="49"/>
    </row>
    <row r="183" spans="13:16">
      <c r="M183" s="5"/>
      <c r="N183" s="16"/>
      <c r="O183" s="16"/>
      <c r="P183" s="49"/>
    </row>
    <row r="184" spans="13:16">
      <c r="M184" s="5"/>
      <c r="N184" s="16"/>
      <c r="O184" s="16"/>
      <c r="P184" s="49"/>
    </row>
    <row r="185" spans="13:16">
      <c r="M185" s="5"/>
      <c r="N185" s="16"/>
      <c r="O185" s="16"/>
      <c r="P185" s="49"/>
    </row>
    <row r="186" spans="13:16">
      <c r="M186" s="5"/>
      <c r="N186" s="16"/>
      <c r="O186" s="16"/>
      <c r="P186" s="49"/>
    </row>
    <row r="187" spans="13:16">
      <c r="M187" s="5"/>
      <c r="N187" s="16"/>
      <c r="O187" s="16"/>
      <c r="P187" s="49"/>
    </row>
    <row r="188" spans="13:16">
      <c r="M188" s="5"/>
      <c r="N188" s="16"/>
      <c r="O188" s="16"/>
      <c r="P188" s="49"/>
    </row>
    <row r="189" spans="13:16">
      <c r="M189" s="5"/>
      <c r="N189" s="16"/>
      <c r="O189" s="16"/>
      <c r="P189" s="49"/>
    </row>
    <row r="190" spans="13:16">
      <c r="M190" s="5"/>
      <c r="N190" s="16"/>
      <c r="O190" s="16"/>
      <c r="P190" s="49"/>
    </row>
    <row r="191" spans="13:16">
      <c r="M191" s="5"/>
      <c r="N191" s="16"/>
      <c r="O191" s="16"/>
      <c r="P191" s="49"/>
    </row>
    <row r="192" spans="13:16">
      <c r="M192" s="5"/>
      <c r="N192" s="16"/>
      <c r="O192" s="16"/>
      <c r="P192" s="49"/>
    </row>
    <row r="193" spans="13:16">
      <c r="M193" s="5"/>
      <c r="N193" s="16"/>
      <c r="O193" s="16"/>
      <c r="P193" s="49"/>
    </row>
    <row r="194" spans="13:16">
      <c r="M194" s="5"/>
      <c r="N194" s="16"/>
      <c r="O194" s="16"/>
      <c r="P194" s="49"/>
    </row>
    <row r="195" spans="13:16">
      <c r="M195" s="5"/>
      <c r="N195" s="16"/>
      <c r="O195" s="16"/>
      <c r="P195" s="49"/>
    </row>
    <row r="196" spans="13:16">
      <c r="M196" s="5"/>
      <c r="N196" s="16"/>
      <c r="O196" s="16"/>
      <c r="P196" s="49"/>
    </row>
    <row r="197" spans="13:16">
      <c r="M197" s="5"/>
      <c r="N197" s="16"/>
      <c r="O197" s="16"/>
      <c r="P197" s="49"/>
    </row>
    <row r="198" spans="13:16">
      <c r="M198" s="5"/>
      <c r="N198" s="16"/>
      <c r="O198" s="16"/>
      <c r="P198" s="49"/>
    </row>
    <row r="199" spans="13:16">
      <c r="M199" s="5"/>
      <c r="N199" s="16"/>
      <c r="O199" s="16"/>
      <c r="P199" s="49"/>
    </row>
    <row r="200" spans="13:16">
      <c r="M200" s="5"/>
      <c r="N200" s="16"/>
      <c r="O200" s="16"/>
      <c r="P200" s="49"/>
    </row>
    <row r="201" spans="13:16">
      <c r="M201" s="5"/>
      <c r="N201" s="16"/>
      <c r="O201" s="16"/>
      <c r="P201" s="49"/>
    </row>
    <row r="202" spans="13:16">
      <c r="M202" s="5"/>
      <c r="N202" s="16"/>
      <c r="O202" s="16"/>
      <c r="P202" s="49"/>
    </row>
    <row r="203" spans="13:16">
      <c r="M203" s="5"/>
      <c r="N203" s="16"/>
      <c r="O203" s="16"/>
      <c r="P203" s="49"/>
    </row>
    <row r="204" spans="13:16">
      <c r="M204" s="5"/>
      <c r="N204" s="16"/>
      <c r="O204" s="16"/>
      <c r="P204" s="49"/>
    </row>
    <row r="205" spans="13:16">
      <c r="M205" s="5"/>
      <c r="N205" s="16"/>
      <c r="O205" s="16"/>
      <c r="P205" s="49"/>
    </row>
    <row r="206" spans="13:16">
      <c r="M206" s="5"/>
      <c r="N206" s="16"/>
      <c r="O206" s="16"/>
      <c r="P206" s="49"/>
    </row>
    <row r="207" spans="13:16">
      <c r="M207" s="5"/>
      <c r="N207" s="16"/>
      <c r="O207" s="16"/>
      <c r="P207" s="49"/>
    </row>
    <row r="208" spans="13:16">
      <c r="M208" s="5"/>
      <c r="N208" s="16"/>
      <c r="O208" s="16"/>
      <c r="P208" s="49"/>
    </row>
    <row r="209" spans="13:16">
      <c r="M209" s="5"/>
      <c r="N209" s="16"/>
      <c r="O209" s="16"/>
      <c r="P209" s="49"/>
    </row>
    <row r="210" spans="13:16">
      <c r="M210" s="5"/>
      <c r="N210" s="16"/>
      <c r="O210" s="16"/>
      <c r="P210" s="49"/>
    </row>
    <row r="211" spans="13:16">
      <c r="M211" s="5"/>
      <c r="N211" s="16"/>
      <c r="O211" s="16"/>
      <c r="P211" s="49"/>
    </row>
    <row r="212" spans="13:16">
      <c r="M212" s="5"/>
      <c r="N212" s="16"/>
      <c r="O212" s="16"/>
      <c r="P212" s="49"/>
    </row>
    <row r="213" spans="13:16">
      <c r="M213" s="5"/>
      <c r="N213" s="16"/>
      <c r="O213" s="16"/>
      <c r="P213" s="49"/>
    </row>
    <row r="214" spans="13:16">
      <c r="M214" s="5"/>
      <c r="N214" s="16"/>
      <c r="O214" s="16"/>
      <c r="P214" s="49"/>
    </row>
    <row r="215" spans="13:16">
      <c r="M215" s="5"/>
      <c r="N215" s="16"/>
      <c r="O215" s="16"/>
      <c r="P215" s="49"/>
    </row>
    <row r="216" spans="13:16">
      <c r="M216" s="5"/>
      <c r="N216" s="16"/>
      <c r="O216" s="16"/>
      <c r="P216" s="49"/>
    </row>
    <row r="217" spans="13:16">
      <c r="M217" s="5"/>
      <c r="N217" s="16"/>
      <c r="O217" s="16"/>
      <c r="P217" s="49"/>
    </row>
    <row r="218" spans="13:16">
      <c r="M218" s="5"/>
      <c r="N218" s="16"/>
      <c r="O218" s="16"/>
      <c r="P218" s="49"/>
    </row>
    <row r="219" spans="13:16">
      <c r="M219" s="5"/>
      <c r="N219" s="16"/>
      <c r="O219" s="16"/>
      <c r="P219" s="49"/>
    </row>
    <row r="220" spans="13:16">
      <c r="M220" s="5"/>
      <c r="N220" s="16"/>
      <c r="O220" s="16"/>
      <c r="P220" s="49"/>
    </row>
    <row r="221" spans="13:16">
      <c r="M221" s="5"/>
      <c r="N221" s="16"/>
      <c r="O221" s="16"/>
      <c r="P221" s="49"/>
    </row>
    <row r="222" spans="13:16">
      <c r="M222" s="5"/>
      <c r="N222" s="16"/>
      <c r="O222" s="16"/>
      <c r="P222" s="49"/>
    </row>
    <row r="223" spans="13:16">
      <c r="M223" s="5"/>
      <c r="N223" s="16"/>
      <c r="O223" s="16"/>
      <c r="P223" s="49"/>
    </row>
    <row r="224" spans="13:16">
      <c r="M224" s="5"/>
      <c r="N224" s="16"/>
      <c r="O224" s="16"/>
      <c r="P224" s="49"/>
    </row>
    <row r="225" spans="13:16">
      <c r="M225" s="5"/>
      <c r="N225" s="16"/>
      <c r="O225" s="16"/>
      <c r="P225" s="49"/>
    </row>
    <row r="226" spans="13:16">
      <c r="M226" s="5"/>
      <c r="N226" s="16"/>
      <c r="O226" s="16"/>
      <c r="P226" s="49"/>
    </row>
    <row r="227" spans="13:16">
      <c r="M227" s="5"/>
      <c r="N227" s="16"/>
      <c r="O227" s="16"/>
      <c r="P227" s="49"/>
    </row>
    <row r="228" spans="13:16">
      <c r="M228" s="5"/>
      <c r="N228" s="16"/>
      <c r="O228" s="16"/>
      <c r="P228" s="49"/>
    </row>
    <row r="229" spans="13:16">
      <c r="M229" s="5"/>
      <c r="N229" s="16"/>
      <c r="O229" s="16"/>
      <c r="P229" s="49"/>
    </row>
    <row r="230" spans="13:16">
      <c r="M230" s="5"/>
      <c r="N230" s="16"/>
      <c r="O230" s="16"/>
      <c r="P230" s="49"/>
    </row>
    <row r="231" spans="13:16">
      <c r="M231" s="5"/>
      <c r="N231" s="16"/>
      <c r="O231" s="16"/>
      <c r="P231" s="49"/>
    </row>
    <row r="232" spans="13:16">
      <c r="M232" s="5"/>
      <c r="N232" s="16"/>
      <c r="O232" s="16"/>
      <c r="P232" s="49"/>
    </row>
    <row r="233" spans="13:16">
      <c r="M233" s="5"/>
      <c r="N233" s="16"/>
      <c r="O233" s="16"/>
      <c r="P233" s="49"/>
    </row>
    <row r="234" spans="13:16">
      <c r="M234" s="5"/>
      <c r="N234" s="16"/>
      <c r="O234" s="16"/>
      <c r="P234" s="49"/>
    </row>
    <row r="235" spans="13:16">
      <c r="M235" s="5"/>
      <c r="N235" s="16"/>
      <c r="O235" s="16"/>
      <c r="P235" s="49"/>
    </row>
    <row r="236" spans="13:16">
      <c r="M236" s="5"/>
      <c r="N236" s="16"/>
      <c r="O236" s="16"/>
      <c r="P236" s="49"/>
    </row>
    <row r="237" spans="13:16">
      <c r="M237" s="5"/>
      <c r="N237" s="16"/>
      <c r="O237" s="16"/>
      <c r="P237" s="49"/>
    </row>
    <row r="238" spans="13:16">
      <c r="M238" s="5"/>
      <c r="N238" s="16"/>
      <c r="O238" s="16"/>
      <c r="P238" s="49"/>
    </row>
    <row r="239" spans="13:16">
      <c r="M239" s="5"/>
      <c r="N239" s="16"/>
      <c r="O239" s="16"/>
      <c r="P239" s="49"/>
    </row>
    <row r="240" spans="13:16">
      <c r="M240" s="5"/>
      <c r="N240" s="16"/>
      <c r="O240" s="16"/>
      <c r="P240" s="49"/>
    </row>
    <row r="241" spans="13:16">
      <c r="M241" s="5"/>
      <c r="N241" s="16"/>
      <c r="O241" s="16"/>
      <c r="P241" s="49"/>
    </row>
    <row r="242" spans="13:16">
      <c r="M242" s="5"/>
      <c r="N242" s="16"/>
      <c r="O242" s="16"/>
      <c r="P242" s="49"/>
    </row>
    <row r="243" spans="13:16">
      <c r="M243" s="5"/>
      <c r="N243" s="16"/>
      <c r="O243" s="16"/>
      <c r="P243" s="49"/>
    </row>
    <row r="244" spans="13:16">
      <c r="M244" s="5"/>
      <c r="N244" s="16"/>
      <c r="O244" s="16"/>
      <c r="P244" s="49"/>
    </row>
    <row r="245" spans="13:16">
      <c r="M245" s="5"/>
      <c r="N245" s="16"/>
      <c r="O245" s="16"/>
      <c r="P245" s="49"/>
    </row>
    <row r="246" spans="13:16">
      <c r="M246" s="5"/>
      <c r="N246" s="16"/>
      <c r="O246" s="16"/>
      <c r="P246" s="49"/>
    </row>
    <row r="247" spans="13:16">
      <c r="M247" s="5"/>
      <c r="N247" s="16"/>
      <c r="O247" s="16"/>
      <c r="P247" s="49"/>
    </row>
    <row r="248" spans="13:16">
      <c r="M248" s="5"/>
      <c r="N248" s="16"/>
      <c r="O248" s="16"/>
      <c r="P248" s="49"/>
    </row>
    <row r="249" spans="13:16">
      <c r="M249" s="5"/>
      <c r="N249" s="16"/>
      <c r="O249" s="16"/>
      <c r="P249" s="49"/>
    </row>
    <row r="250" spans="13:16">
      <c r="M250" s="5"/>
      <c r="N250" s="16"/>
      <c r="O250" s="16"/>
      <c r="P250" s="49"/>
    </row>
    <row r="251" spans="13:16">
      <c r="M251" s="5"/>
      <c r="N251" s="16"/>
      <c r="O251" s="16"/>
      <c r="P251" s="49"/>
    </row>
    <row r="252" spans="13:16">
      <c r="M252" s="5"/>
      <c r="N252" s="16"/>
      <c r="O252" s="16"/>
      <c r="P252" s="49"/>
    </row>
    <row r="253" spans="13:16">
      <c r="M253" s="5"/>
      <c r="N253" s="16"/>
      <c r="O253" s="16"/>
      <c r="P253" s="49"/>
    </row>
    <row r="254" spans="13:16">
      <c r="M254" s="5"/>
      <c r="N254" s="16"/>
      <c r="O254" s="16"/>
      <c r="P254" s="49"/>
    </row>
    <row r="255" spans="13:16">
      <c r="M255" s="5"/>
      <c r="N255" s="16"/>
      <c r="O255" s="16"/>
      <c r="P255" s="49"/>
    </row>
    <row r="256" spans="13:16">
      <c r="M256" s="5"/>
      <c r="N256" s="16"/>
      <c r="O256" s="16"/>
      <c r="P256" s="49"/>
    </row>
    <row r="257" spans="13:16">
      <c r="M257" s="5"/>
      <c r="N257" s="16"/>
      <c r="O257" s="16"/>
      <c r="P257" s="49"/>
    </row>
    <row r="258" spans="13:16">
      <c r="M258" s="5"/>
      <c r="N258" s="16"/>
      <c r="O258" s="16"/>
      <c r="P258" s="49"/>
    </row>
    <row r="259" spans="13:16">
      <c r="M259" s="5"/>
      <c r="N259" s="16"/>
      <c r="O259" s="16"/>
      <c r="P259" s="49"/>
    </row>
    <row r="260" spans="13:16">
      <c r="M260" s="5"/>
      <c r="N260" s="16"/>
      <c r="O260" s="16"/>
      <c r="P260" s="49"/>
    </row>
    <row r="261" spans="13:16">
      <c r="M261" s="5"/>
      <c r="N261" s="16"/>
      <c r="O261" s="16"/>
      <c r="P261" s="49"/>
    </row>
    <row r="262" spans="13:16">
      <c r="M262" s="5"/>
      <c r="N262" s="16"/>
      <c r="O262" s="16"/>
      <c r="P262" s="49"/>
    </row>
    <row r="263" spans="13:16">
      <c r="M263" s="5"/>
      <c r="N263" s="16"/>
      <c r="O263" s="16"/>
      <c r="P263" s="49"/>
    </row>
    <row r="264" spans="13:16">
      <c r="M264" s="5"/>
      <c r="N264" s="16"/>
      <c r="O264" s="16"/>
      <c r="P264" s="49"/>
    </row>
    <row r="265" spans="13:16">
      <c r="M265" s="5"/>
      <c r="N265" s="16"/>
      <c r="O265" s="16"/>
      <c r="P265" s="49"/>
    </row>
    <row r="266" spans="13:16">
      <c r="M266" s="5"/>
      <c r="N266" s="16"/>
      <c r="O266" s="16"/>
      <c r="P266" s="49"/>
    </row>
    <row r="267" spans="13:16">
      <c r="M267" s="5"/>
      <c r="N267" s="16"/>
      <c r="O267" s="16"/>
      <c r="P267" s="49"/>
    </row>
    <row r="268" spans="13:16">
      <c r="M268" s="5"/>
      <c r="N268" s="16"/>
      <c r="O268" s="16"/>
      <c r="P268" s="49"/>
    </row>
    <row r="269" spans="13:16">
      <c r="M269" s="5"/>
      <c r="N269" s="16"/>
      <c r="O269" s="16"/>
      <c r="P269" s="49"/>
    </row>
    <row r="270" spans="13:16">
      <c r="M270" s="5"/>
      <c r="N270" s="16"/>
      <c r="O270" s="16"/>
      <c r="P270" s="49"/>
    </row>
    <row r="271" spans="13:16">
      <c r="M271" s="5"/>
      <c r="N271" s="16"/>
      <c r="O271" s="16"/>
      <c r="P271" s="49"/>
    </row>
    <row r="272" spans="13:16">
      <c r="M272" s="5"/>
      <c r="N272" s="16"/>
      <c r="O272" s="16"/>
      <c r="P272" s="49"/>
    </row>
    <row r="273" spans="13:16">
      <c r="M273" s="5"/>
      <c r="N273" s="16"/>
      <c r="O273" s="16"/>
      <c r="P273" s="49"/>
    </row>
    <row r="274" spans="13:16">
      <c r="M274" s="5"/>
      <c r="N274" s="16"/>
      <c r="O274" s="16"/>
      <c r="P274" s="49"/>
    </row>
    <row r="275" spans="13:16">
      <c r="M275" s="5"/>
      <c r="N275" s="16"/>
      <c r="O275" s="16"/>
      <c r="P275" s="49"/>
    </row>
    <row r="276" spans="13:16">
      <c r="M276" s="5"/>
      <c r="N276" s="16"/>
      <c r="O276" s="16"/>
      <c r="P276" s="49"/>
    </row>
    <row r="277" spans="13:16">
      <c r="M277" s="5"/>
      <c r="N277" s="16"/>
      <c r="O277" s="16"/>
      <c r="P277" s="49"/>
    </row>
    <row r="278" spans="13:16">
      <c r="M278" s="5"/>
      <c r="N278" s="16"/>
      <c r="O278" s="16"/>
      <c r="P278" s="49"/>
    </row>
    <row r="279" spans="13:16">
      <c r="M279" s="5"/>
      <c r="N279" s="16"/>
      <c r="O279" s="16"/>
      <c r="P279" s="49"/>
    </row>
    <row r="280" spans="13:16">
      <c r="M280" s="5"/>
      <c r="N280" s="16"/>
      <c r="O280" s="16"/>
      <c r="P280" s="49"/>
    </row>
    <row r="281" spans="13:16">
      <c r="M281" s="5"/>
      <c r="N281" s="16"/>
      <c r="O281" s="16"/>
      <c r="P281" s="49"/>
    </row>
    <row r="282" spans="13:16">
      <c r="M282" s="5"/>
      <c r="N282" s="16"/>
      <c r="O282" s="16"/>
      <c r="P282" s="49"/>
    </row>
    <row r="283" spans="13:16">
      <c r="M283" s="5"/>
      <c r="N283" s="16"/>
      <c r="O283" s="16"/>
      <c r="P283" s="49"/>
    </row>
    <row r="284" spans="13:16">
      <c r="M284" s="5"/>
      <c r="N284" s="16"/>
      <c r="O284" s="16"/>
      <c r="P284" s="49"/>
    </row>
    <row r="285" spans="13:16">
      <c r="M285" s="5"/>
      <c r="N285" s="16"/>
      <c r="O285" s="16"/>
      <c r="P285" s="49"/>
    </row>
    <row r="286" spans="13:16">
      <c r="M286" s="5"/>
      <c r="N286" s="16"/>
      <c r="O286" s="16"/>
      <c r="P286" s="49"/>
    </row>
    <row r="287" spans="13:16">
      <c r="M287" s="5"/>
      <c r="N287" s="16"/>
      <c r="O287" s="16"/>
      <c r="P287" s="49"/>
    </row>
    <row r="288" spans="13:16">
      <c r="M288" s="5"/>
      <c r="N288" s="16"/>
      <c r="O288" s="16"/>
      <c r="P288" s="49"/>
    </row>
    <row r="289" spans="13:16">
      <c r="M289" s="5"/>
      <c r="N289" s="16"/>
      <c r="O289" s="16"/>
      <c r="P289" s="49"/>
    </row>
    <row r="290" spans="13:16">
      <c r="M290" s="5"/>
      <c r="N290" s="16"/>
      <c r="O290" s="16"/>
      <c r="P290" s="49"/>
    </row>
    <row r="291" spans="13:16">
      <c r="M291" s="5"/>
      <c r="N291" s="16"/>
      <c r="O291" s="16"/>
      <c r="P291" s="49"/>
    </row>
    <row r="292" spans="13:16">
      <c r="M292" s="5"/>
      <c r="N292" s="16"/>
      <c r="O292" s="16"/>
      <c r="P292" s="49"/>
    </row>
    <row r="293" spans="13:16">
      <c r="M293" s="5"/>
      <c r="N293" s="16"/>
      <c r="O293" s="16"/>
      <c r="P293" s="49"/>
    </row>
    <row r="294" spans="13:16">
      <c r="M294" s="5"/>
      <c r="N294" s="16"/>
      <c r="O294" s="16"/>
      <c r="P294" s="49"/>
    </row>
    <row r="295" spans="13:16">
      <c r="M295" s="5"/>
      <c r="N295" s="16"/>
      <c r="O295" s="16"/>
      <c r="P295" s="49"/>
    </row>
    <row r="296" spans="13:16">
      <c r="M296" s="5"/>
      <c r="N296" s="16"/>
      <c r="O296" s="16"/>
      <c r="P296" s="49"/>
    </row>
    <row r="297" spans="13:16">
      <c r="M297" s="5"/>
      <c r="N297" s="16"/>
      <c r="O297" s="16"/>
      <c r="P297" s="49"/>
    </row>
    <row r="298" spans="13:16">
      <c r="M298" s="5"/>
      <c r="N298" s="16"/>
      <c r="O298" s="16"/>
      <c r="P298" s="49"/>
    </row>
    <row r="299" spans="13:16">
      <c r="M299" s="5"/>
      <c r="N299" s="16"/>
      <c r="O299" s="16"/>
      <c r="P299" s="49"/>
    </row>
    <row r="300" spans="13:16">
      <c r="M300" s="5"/>
      <c r="N300" s="16"/>
      <c r="O300" s="16"/>
      <c r="P300" s="49"/>
    </row>
    <row r="301" spans="13:16">
      <c r="M301" s="5"/>
      <c r="N301" s="16"/>
      <c r="O301" s="16"/>
      <c r="P301" s="49"/>
    </row>
    <row r="302" spans="13:16">
      <c r="M302" s="5"/>
      <c r="N302" s="16"/>
      <c r="O302" s="16"/>
      <c r="P302" s="49"/>
    </row>
    <row r="303" spans="13:16">
      <c r="M303" s="5"/>
      <c r="N303" s="16"/>
      <c r="O303" s="16"/>
      <c r="P303" s="49"/>
    </row>
    <row r="304" spans="13:16">
      <c r="M304" s="5"/>
      <c r="N304" s="16"/>
      <c r="O304" s="16"/>
      <c r="P304" s="49"/>
    </row>
    <row r="305" spans="13:16">
      <c r="M305" s="5"/>
      <c r="N305" s="16"/>
      <c r="O305" s="16"/>
      <c r="P305" s="49"/>
    </row>
    <row r="306" spans="13:16">
      <c r="M306" s="5"/>
      <c r="N306" s="16"/>
      <c r="O306" s="16"/>
      <c r="P306" s="49"/>
    </row>
    <row r="307" spans="13:16">
      <c r="M307" s="5"/>
      <c r="N307" s="16"/>
      <c r="O307" s="16"/>
      <c r="P307" s="49"/>
    </row>
    <row r="308" spans="13:16">
      <c r="M308" s="5"/>
      <c r="N308" s="16"/>
      <c r="O308" s="16"/>
      <c r="P308" s="49"/>
    </row>
    <row r="309" spans="13:16">
      <c r="M309" s="5"/>
      <c r="N309" s="16"/>
      <c r="O309" s="16"/>
      <c r="P309" s="49"/>
    </row>
    <row r="310" spans="13:16">
      <c r="M310" s="5"/>
      <c r="N310" s="16"/>
      <c r="O310" s="16"/>
      <c r="P310" s="49"/>
    </row>
    <row r="311" spans="13:16">
      <c r="M311" s="5"/>
      <c r="N311" s="16"/>
      <c r="O311" s="16"/>
      <c r="P311" s="49"/>
    </row>
    <row r="312" spans="13:16">
      <c r="M312" s="5"/>
      <c r="N312" s="16"/>
      <c r="O312" s="16"/>
      <c r="P312" s="49"/>
    </row>
  </sheetData>
  <phoneticPr fontId="1" type="noConversion"/>
  <conditionalFormatting sqref="M2:M7">
    <cfRule type="cellIs" dxfId="73" priority="5" operator="lessThan">
      <formula>-0.01</formula>
    </cfRule>
    <cfRule type="cellIs" dxfId="72" priority="6" operator="greaterThan">
      <formula>0.01</formula>
    </cfRule>
  </conditionalFormatting>
  <hyperlinks>
    <hyperlink ref="A38" location="持仓!A1" display="返回持仓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S44"/>
  <sheetViews>
    <sheetView workbookViewId="0">
      <selection activeCell="C37" sqref="C37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9" style="3" bestFit="1" customWidth="1"/>
    <col min="6" max="6" width="8.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6.37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9" style="3" bestFit="1" customWidth="1"/>
    <col min="17" max="17" width="8.5" style="3" bestFit="1" customWidth="1"/>
    <col min="18" max="19" width="7.5" style="3" bestFit="1" customWidth="1"/>
    <col min="20" max="16384" width="9" style="21"/>
  </cols>
  <sheetData>
    <row r="1" spans="1:19" s="9" customFormat="1" ht="22.5">
      <c r="A1" s="8" t="s">
        <v>0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74" t="s">
        <v>20</v>
      </c>
      <c r="B2" s="74" t="s">
        <v>21</v>
      </c>
      <c r="C2" s="75">
        <f>RTD("wdf.rtq",,A2,"Rt_Price")</f>
        <v>1.0569999999999999</v>
      </c>
      <c r="D2" s="76">
        <f>RTD("wdf.rtq",,A2,"PctChg")/100</f>
        <v>2.7999999999999995E-3</v>
      </c>
      <c r="E2" s="77">
        <f ca="1">[1]!f_unit_floortrading(A2,TODAY())/100000000</f>
        <v>11.63732633</v>
      </c>
      <c r="F2" s="78">
        <f ca="1">[1]!f_unit_floortrading(A2,TODAY())/10000-[1]!f_unit_floortrading(A2,TODAY()-1)/10000</f>
        <v>130.64450000000943</v>
      </c>
      <c r="G2" s="90">
        <f>RTD("wdf.rtq",,A2,"Volume")/10000</f>
        <v>220.02</v>
      </c>
      <c r="H2" s="102" t="s">
        <v>75</v>
      </c>
      <c r="I2" s="80" t="s">
        <v>90</v>
      </c>
      <c r="J2" s="80">
        <f>RTD("wdf.rtq",,H2,"Rt_Price")</f>
        <v>0.84</v>
      </c>
      <c r="K2" s="81">
        <f>RTD("wdf.rtq",,H2,"PctChg")/100</f>
        <v>-1.29E-2</v>
      </c>
      <c r="L2" s="103">
        <f>RTD("wdf.rtq",,H2,"Volume")/10000</f>
        <v>4705.4606000000003</v>
      </c>
      <c r="M2" s="71">
        <f ca="1">(C2+J2)/S2/2-1</f>
        <v>-1.5920501346011751E-4</v>
      </c>
      <c r="N2" s="11">
        <f>RTD("wdf.rtq",,Q2,"PctChg")/100</f>
        <v>-2.5999999999999999E-3</v>
      </c>
      <c r="O2" s="14" t="str">
        <f>[1]!f_info_smfcode(H2)</f>
        <v>165521.OF</v>
      </c>
      <c r="P2" s="13">
        <f ca="1">VLOOKUP(O2,净值更新!A:B,2)</f>
        <v>0.95099999999999996</v>
      </c>
      <c r="Q2" s="13" t="str">
        <f>[1]!f_info_trackindexcode(O2)</f>
        <v>000974.SH</v>
      </c>
      <c r="R2" s="11">
        <v>0.95</v>
      </c>
      <c r="S2" s="13">
        <f ca="1">P2*(1+N2*R2)</f>
        <v>0.94865102999999995</v>
      </c>
    </row>
    <row r="3" spans="1:19">
      <c r="A3" s="74" t="s">
        <v>7</v>
      </c>
      <c r="B3" s="74" t="s">
        <v>26</v>
      </c>
      <c r="C3" s="75">
        <f>RTD("wdf.rtq",,A3,"Rt_Price")</f>
        <v>1.0309999999999999</v>
      </c>
      <c r="D3" s="76">
        <f>RTD("wdf.rtq",,A3,"PctChg")/100</f>
        <v>4.8999999999999998E-3</v>
      </c>
      <c r="E3" s="77">
        <f ca="1">[1]!f_unit_floortrading(A3,TODAY())/100000000</f>
        <v>2.2208736099999999</v>
      </c>
      <c r="F3" s="78">
        <f ca="1">[1]!f_unit_floortrading(A3,TODAY())/10000-[1]!f_unit_floortrading(A3,TODAY()-1)/10000</f>
        <v>61.583099999999831</v>
      </c>
      <c r="G3" s="90">
        <f>RTD("wdf.rtq",,A3,"Volume")/10000</f>
        <v>197.42769999999999</v>
      </c>
      <c r="H3" s="102" t="s">
        <v>76</v>
      </c>
      <c r="I3" s="80" t="s">
        <v>93</v>
      </c>
      <c r="J3" s="80">
        <f>RTD("wdf.rtq",,H3,"Rt_Price")</f>
        <v>1.409</v>
      </c>
      <c r="K3" s="81">
        <f>RTD("wdf.rtq",,H3,"PctChg")/100</f>
        <v>-7.000000000000001E-3</v>
      </c>
      <c r="L3" s="103">
        <f>RTD("wdf.rtq",,H3,"Volume")/10000</f>
        <v>1863.0978</v>
      </c>
      <c r="M3" s="71">
        <f t="shared" ref="M3" ca="1" si="0">(C3+J3)/S3/2-1</f>
        <v>1.3122032273753526E-3</v>
      </c>
      <c r="N3" s="11">
        <f>RTD("wdf.rtq",,Q3,"PctChg")/100</f>
        <v>-3.1000000000000003E-3</v>
      </c>
      <c r="O3" s="14" t="str">
        <f>[1]!f_info_smfcode(H3)</f>
        <v>160625.OF</v>
      </c>
      <c r="P3" s="13">
        <f ca="1">VLOOKUP(O3,净值更新!A:B,2)</f>
        <v>1.222</v>
      </c>
      <c r="Q3" s="13" t="str">
        <f>[1]!f_info_trackindexcode(O3)</f>
        <v>399966.SZ</v>
      </c>
      <c r="R3" s="11">
        <v>0.95</v>
      </c>
      <c r="S3" s="13">
        <f ca="1">P3*(1+N3*R3)</f>
        <v>1.2184012099999999</v>
      </c>
    </row>
    <row r="4" spans="1:19">
      <c r="A4" s="74" t="s">
        <v>216</v>
      </c>
      <c r="B4" s="111" t="s">
        <v>218</v>
      </c>
      <c r="C4" s="75">
        <f>RTD("wdf.rtq",,A4,"Rt_Price")</f>
        <v>1.0329999999999999</v>
      </c>
      <c r="D4" s="76">
        <f>RTD("wdf.rtq",,A4,"PctChg")/100</f>
        <v>4.8999999999999998E-3</v>
      </c>
      <c r="E4" s="77">
        <f ca="1">[1]!f_unit_floortrading(A4,TODAY())/100000000</f>
        <v>1.32622833</v>
      </c>
      <c r="F4" s="78">
        <f ca="1">[1]!f_unit_floortrading(A4,TODAY())/10000-[1]!f_unit_floortrading(A4,TODAY()-1)/10000</f>
        <v>-0.17080000000169093</v>
      </c>
      <c r="G4" s="90">
        <f>RTD("wdf.rtq",,A4,"Volume")/10000</f>
        <v>376.75</v>
      </c>
      <c r="H4" s="102" t="s">
        <v>217</v>
      </c>
      <c r="I4" s="112" t="s">
        <v>219</v>
      </c>
      <c r="J4" s="80">
        <f>RTD("wdf.rtq",,H4,"Rt_Price")</f>
        <v>0.9</v>
      </c>
      <c r="K4" s="81">
        <f>RTD("wdf.rtq",,H4,"PctChg")/100</f>
        <v>-1.2100000000000001E-2</v>
      </c>
      <c r="L4" s="103">
        <f>RTD("wdf.rtq",,H4,"Volume")/10000</f>
        <v>1557.4875</v>
      </c>
      <c r="M4" s="71">
        <f t="shared" ref="M4" ca="1" si="1">(C4+J4)/S4/2-1</f>
        <v>2.307703300409969E-3</v>
      </c>
      <c r="N4" s="11">
        <f>RTD("wdf.rtq",,Q4,"PctChg")/100</f>
        <v>3.0000000000000003E-4</v>
      </c>
      <c r="O4" s="14" t="str">
        <f>[1]!f_info_smfcode(H4)</f>
        <v>167301.OF</v>
      </c>
      <c r="P4" s="13">
        <f ca="1">VLOOKUP(O4,净值更新!A:B,2)</f>
        <v>0.96399999999999997</v>
      </c>
      <c r="Q4" s="13" t="str">
        <f>[1]!f_info_trackindexcode(O4)</f>
        <v>399809.SZ</v>
      </c>
      <c r="R4" s="11">
        <v>0.95</v>
      </c>
      <c r="S4" s="13">
        <f ca="1">P4*(1+N4*R4)</f>
        <v>0.96427474000000002</v>
      </c>
    </row>
    <row r="6" spans="1:19">
      <c r="O6" s="21"/>
      <c r="P6" s="21"/>
      <c r="Q6" s="21"/>
      <c r="R6" s="21"/>
      <c r="S6" s="21"/>
    </row>
    <row r="7" spans="1:19">
      <c r="A7" s="43" t="s">
        <v>191</v>
      </c>
      <c r="B7" s="44" t="s">
        <v>164</v>
      </c>
      <c r="C7" s="45" t="s">
        <v>175</v>
      </c>
      <c r="E7" s="43" t="str">
        <f>INDEX(H1:H3,MATCH(A7,A1:A3,FALSE))</f>
        <v>150178.SZ</v>
      </c>
      <c r="F7" s="44" t="s">
        <v>164</v>
      </c>
      <c r="G7" s="45" t="s">
        <v>175</v>
      </c>
      <c r="H7" s="21"/>
      <c r="J7" s="3" t="s">
        <v>70</v>
      </c>
      <c r="K7" s="46">
        <f ca="1">INDEX(S1:S3,MATCH(A7,A1:A3,FALSE))</f>
        <v>1.2184012099999999</v>
      </c>
      <c r="L7" s="21"/>
      <c r="O7" s="21"/>
      <c r="P7" s="21"/>
      <c r="Q7" s="21"/>
      <c r="R7" s="21"/>
      <c r="S7" s="21"/>
    </row>
    <row r="8" spans="1:19">
      <c r="A8" s="23" t="s">
        <v>171</v>
      </c>
      <c r="B8" s="24">
        <f>RTD("wdf.rtq",,$A$7,"Ask_Price5")</f>
        <v>1.04</v>
      </c>
      <c r="C8" s="25">
        <f>RTD("wdf.rtq",,$A$7,"ask_Volume5")/10000</f>
        <v>0.3</v>
      </c>
      <c r="E8" s="23" t="s">
        <v>171</v>
      </c>
      <c r="F8" s="24">
        <f>RTD("wdf.rtq",,$E$7,"Ask_Price5")</f>
        <v>1.4139999999999999</v>
      </c>
      <c r="G8" s="25">
        <f>RTD("wdf.rtq",,$E$7,"ask_Volume5")/10000</f>
        <v>0.08</v>
      </c>
      <c r="H8" s="4">
        <f ca="1">($B$18+F8)/2/$K$7-1</f>
        <v>4.1848202038474724E-3</v>
      </c>
      <c r="K8" s="21"/>
      <c r="L8" s="21"/>
      <c r="O8" s="21"/>
      <c r="P8" s="21"/>
      <c r="Q8" s="21"/>
      <c r="R8" s="21"/>
      <c r="S8" s="21"/>
    </row>
    <row r="9" spans="1:19">
      <c r="A9" s="26" t="s">
        <v>172</v>
      </c>
      <c r="B9" s="27">
        <f>RTD("wdf.rtq",,$A$7,"Ask_Price4")</f>
        <v>1.0389999999999999</v>
      </c>
      <c r="C9" s="28">
        <f>RTD("wdf.rtq",,$A$7,"ask_Volume4")/10000</f>
        <v>10</v>
      </c>
      <c r="E9" s="26" t="s">
        <v>172</v>
      </c>
      <c r="F9" s="27">
        <f>RTD("wdf.rtq",,$E$7,"Ask_Price4")</f>
        <v>1.413</v>
      </c>
      <c r="G9" s="28">
        <f>RTD("wdf.rtq",,$E$7,"ask_Volume4")/10000</f>
        <v>11.95</v>
      </c>
      <c r="H9" s="4">
        <f t="shared" ref="H9:H18" ca="1" si="2">($B$18+F9)/2/$K$7-1</f>
        <v>3.774446350065519E-3</v>
      </c>
      <c r="J9" s="3" t="s">
        <v>181</v>
      </c>
      <c r="K9" s="21"/>
      <c r="L9" s="21"/>
      <c r="O9" s="21"/>
      <c r="P9" s="21"/>
      <c r="Q9" s="21"/>
      <c r="R9" s="21"/>
      <c r="S9" s="21"/>
    </row>
    <row r="10" spans="1:19">
      <c r="A10" s="26" t="s">
        <v>165</v>
      </c>
      <c r="B10" s="27">
        <f>RTD("wdf.rtq",,$A$7,"Ask_Price3")</f>
        <v>1.0349999999999999</v>
      </c>
      <c r="C10" s="28">
        <f>RTD("wdf.rtq",,$A$7,"ask_Volume3")/10000</f>
        <v>6.2877000000000001</v>
      </c>
      <c r="E10" s="26" t="s">
        <v>165</v>
      </c>
      <c r="F10" s="27">
        <f>RTD("wdf.rtq",,$E$7,"Ask_Price3")</f>
        <v>1.4119999999999999</v>
      </c>
      <c r="G10" s="28">
        <f>RTD("wdf.rtq",,$E$7,"ask_Volume3")/10000</f>
        <v>19.84</v>
      </c>
      <c r="H10" s="4">
        <f t="shared" ca="1" si="2"/>
        <v>3.3640724962837876E-3</v>
      </c>
      <c r="J10" s="21" t="s">
        <v>182</v>
      </c>
      <c r="K10" s="4">
        <f ca="1">(B12+F12)/2/$K$7-1</f>
        <v>2.5433247887203247E-3</v>
      </c>
      <c r="L10" s="21"/>
      <c r="O10" s="21"/>
      <c r="P10" s="21"/>
      <c r="Q10" s="21"/>
      <c r="R10" s="21"/>
      <c r="S10" s="21"/>
    </row>
    <row r="11" spans="1:19">
      <c r="A11" s="26" t="s">
        <v>166</v>
      </c>
      <c r="B11" s="27">
        <f>RTD("wdf.rtq",,$A$7,"Ask_Price2")</f>
        <v>1.034</v>
      </c>
      <c r="C11" s="28">
        <f>RTD("wdf.rtq",,$A$7,"ask_Volume2")/10000</f>
        <v>1</v>
      </c>
      <c r="E11" s="26" t="s">
        <v>166</v>
      </c>
      <c r="F11" s="27">
        <f>RTD("wdf.rtq",,$E$7,"Ask_Price2")</f>
        <v>1.411</v>
      </c>
      <c r="G11" s="28">
        <f>RTD("wdf.rtq",,$E$7,"ask_Volume2")/10000</f>
        <v>0.2</v>
      </c>
      <c r="H11" s="4">
        <f t="shared" ca="1" si="2"/>
        <v>2.9536986425022782E-3</v>
      </c>
      <c r="J11" s="3" t="s">
        <v>183</v>
      </c>
      <c r="K11" s="4">
        <f ca="1">(B13+F13)/2/$K$7-1</f>
        <v>1.3122032273753526E-3</v>
      </c>
      <c r="L11" s="21"/>
      <c r="O11" s="21"/>
      <c r="P11" s="21"/>
      <c r="Q11" s="21"/>
      <c r="R11" s="21"/>
      <c r="S11" s="21"/>
    </row>
    <row r="12" spans="1:19">
      <c r="A12" s="29" t="s">
        <v>167</v>
      </c>
      <c r="B12" s="30">
        <f>RTD("wdf.rtq",,$A$7,"Ask_Price1")</f>
        <v>1.0329999999999999</v>
      </c>
      <c r="C12" s="31">
        <f>RTD("wdf.rtq",,$A$7,"ask_Volume1")/10000</f>
        <v>14.83</v>
      </c>
      <c r="E12" s="29" t="s">
        <v>167</v>
      </c>
      <c r="F12" s="30">
        <f>RTD("wdf.rtq",,$E$7,"Ask_Price1")</f>
        <v>1.41</v>
      </c>
      <c r="G12" s="31">
        <f>RTD("wdf.rtq",,$E$7,"ask_Volume1")/10000</f>
        <v>11.76</v>
      </c>
      <c r="H12" s="4">
        <f t="shared" ca="1" si="2"/>
        <v>2.5433247887203247E-3</v>
      </c>
      <c r="I12" s="21"/>
      <c r="J12" s="3" t="s">
        <v>185</v>
      </c>
      <c r="K12" s="4">
        <f ca="1">(B12+F13)/2/K7-1</f>
        <v>2.1329509349388154E-3</v>
      </c>
      <c r="L12" s="21"/>
      <c r="O12" s="21"/>
      <c r="P12" s="21"/>
      <c r="Q12" s="21"/>
      <c r="R12" s="21"/>
      <c r="S12" s="21"/>
    </row>
    <row r="13" spans="1:19">
      <c r="A13" s="32" t="s">
        <v>168</v>
      </c>
      <c r="B13" s="33">
        <f>RTD("wdf.rtq",,$A$7,"bid_Price1")</f>
        <v>1.0309999999999999</v>
      </c>
      <c r="C13" s="34">
        <f>RTD("wdf.rtq",,$A$7,"Bid_Volume1")/10000</f>
        <v>39.298999999999999</v>
      </c>
      <c r="E13" s="32" t="s">
        <v>168</v>
      </c>
      <c r="F13" s="33">
        <f>RTD("wdf.rtq",,$E$7,"bid_Price1")</f>
        <v>1.409</v>
      </c>
      <c r="G13" s="34">
        <f>RTD("wdf.rtq",,$E$7,"Bid_Volume1")/10000</f>
        <v>0.313</v>
      </c>
      <c r="H13" s="4">
        <f t="shared" ca="1" si="2"/>
        <v>2.1329509349388154E-3</v>
      </c>
      <c r="I13" s="21"/>
      <c r="J13" s="3" t="s">
        <v>186</v>
      </c>
      <c r="K13" s="4">
        <f ca="1">(B13+F12)/2/K7-1</f>
        <v>1.722577081157084E-3</v>
      </c>
      <c r="L13" s="21"/>
      <c r="O13" s="21"/>
      <c r="P13" s="21"/>
      <c r="Q13" s="21"/>
      <c r="R13" s="21"/>
      <c r="S13" s="21"/>
    </row>
    <row r="14" spans="1:19">
      <c r="A14" s="35" t="s">
        <v>169</v>
      </c>
      <c r="B14" s="36">
        <f>RTD("wdf.rtq",,$A$7,"bid_Price2")</f>
        <v>1.03</v>
      </c>
      <c r="C14" s="37">
        <f>RTD("wdf.rtq",,$A$7,"Bid_Volume2")/10000</f>
        <v>1</v>
      </c>
      <c r="E14" s="35" t="s">
        <v>169</v>
      </c>
      <c r="F14" s="36">
        <f>RTD("wdf.rtq",,$E$7,"bid_Price2")</f>
        <v>1.4060000000000001</v>
      </c>
      <c r="G14" s="37">
        <f>RTD("wdf.rtq",,$E$7,"Bid_Volume2")/10000</f>
        <v>1.8802000000000001</v>
      </c>
      <c r="H14" s="4">
        <f t="shared" ca="1" si="2"/>
        <v>9.0182937359362114E-4</v>
      </c>
      <c r="I14" s="21"/>
      <c r="J14" s="21"/>
      <c r="K14" s="21"/>
      <c r="L14" s="21"/>
      <c r="O14" s="21"/>
      <c r="P14" s="21"/>
      <c r="Q14" s="21"/>
      <c r="R14" s="21"/>
      <c r="S14" s="21"/>
    </row>
    <row r="15" spans="1:19">
      <c r="A15" s="35" t="s">
        <v>170</v>
      </c>
      <c r="B15" s="36">
        <f>RTD("wdf.rtq",,$A$7,"bid_Price3")</f>
        <v>1.0289999999999999</v>
      </c>
      <c r="C15" s="37">
        <f>RTD("wdf.rtq",,$A$7,"Bid_Volume3")/10000</f>
        <v>298.0575</v>
      </c>
      <c r="E15" s="35" t="s">
        <v>170</v>
      </c>
      <c r="F15" s="36">
        <f>RTD("wdf.rtq",,$E$7,"bid_Price3")</f>
        <v>1.405</v>
      </c>
      <c r="G15" s="37">
        <f>RTD("wdf.rtq",,$E$7,"Bid_Volume3")/10000</f>
        <v>3.45</v>
      </c>
      <c r="H15" s="4">
        <f t="shared" ca="1" si="2"/>
        <v>4.9145551981188973E-4</v>
      </c>
      <c r="I15" s="21"/>
      <c r="J15" s="21"/>
      <c r="K15" s="21"/>
      <c r="L15" s="21"/>
      <c r="O15" s="21"/>
      <c r="P15" s="21"/>
      <c r="Q15" s="21"/>
      <c r="R15" s="21"/>
      <c r="S15" s="21"/>
    </row>
    <row r="16" spans="1:19">
      <c r="A16" s="35" t="s">
        <v>173</v>
      </c>
      <c r="B16" s="36">
        <f>RTD("wdf.rtq",,$A$7,"bid_Price4")</f>
        <v>1.026</v>
      </c>
      <c r="C16" s="37">
        <f>RTD("wdf.rtq",,$A$7,"Bid_Volume4")/10000</f>
        <v>20.84</v>
      </c>
      <c r="E16" s="35" t="s">
        <v>173</v>
      </c>
      <c r="F16" s="36">
        <f>RTD("wdf.rtq",,$E$7,"bid_Price4")</f>
        <v>1.4040000000000001</v>
      </c>
      <c r="G16" s="37">
        <f>RTD("wdf.rtq",,$E$7,"Bid_Volume4")/10000</f>
        <v>5.4718999999999998</v>
      </c>
      <c r="H16" s="4">
        <f t="shared" ca="1" si="2"/>
        <v>8.1081666030380362E-5</v>
      </c>
      <c r="I16" s="21"/>
      <c r="J16" s="21"/>
      <c r="K16" s="21"/>
      <c r="L16" s="21"/>
      <c r="O16" s="21"/>
      <c r="P16" s="21"/>
      <c r="Q16" s="21"/>
      <c r="R16" s="21"/>
      <c r="S16" s="21"/>
    </row>
    <row r="17" spans="1:19">
      <c r="A17" s="38" t="s">
        <v>174</v>
      </c>
      <c r="B17" s="39">
        <f>B13</f>
        <v>1.0309999999999999</v>
      </c>
      <c r="C17" s="40">
        <f>RTD("wdf.rtq",,$A$7,"Bid_Volume5")/10000</f>
        <v>0.24</v>
      </c>
      <c r="E17" s="38" t="s">
        <v>174</v>
      </c>
      <c r="F17" s="39">
        <f>RTD("wdf.rtq",,$E$7,"bid_Price5")</f>
        <v>1.403</v>
      </c>
      <c r="G17" s="40">
        <f>RTD("wdf.rtq",,$E$7,"Bid_Volume5")/10000</f>
        <v>1</v>
      </c>
      <c r="H17" s="4">
        <f t="shared" ca="1" si="2"/>
        <v>-3.2929218775146207E-4</v>
      </c>
      <c r="I17" s="21"/>
      <c r="J17" s="21"/>
      <c r="K17" s="21"/>
      <c r="L17" s="21"/>
      <c r="O17" s="21"/>
      <c r="P17" s="21"/>
      <c r="Q17" s="21"/>
      <c r="R17" s="21"/>
      <c r="S17" s="21"/>
    </row>
    <row r="18" spans="1:19">
      <c r="A18" s="3" t="s">
        <v>184</v>
      </c>
      <c r="B18" s="47">
        <f>B12</f>
        <v>1.0329999999999999</v>
      </c>
      <c r="E18" s="3" t="s">
        <v>184</v>
      </c>
      <c r="F18" s="48">
        <f>F13</f>
        <v>1.409</v>
      </c>
      <c r="H18" s="4">
        <f t="shared" ca="1" si="2"/>
        <v>2.1329509349388154E-3</v>
      </c>
      <c r="I18" s="21"/>
      <c r="J18" s="21"/>
      <c r="K18" s="21"/>
      <c r="L18" s="21"/>
      <c r="O18" s="21"/>
      <c r="P18" s="21"/>
      <c r="Q18" s="21"/>
      <c r="R18" s="21"/>
      <c r="S18" s="21"/>
    </row>
    <row r="19" spans="1:19">
      <c r="O19" s="21"/>
      <c r="P19" s="21"/>
      <c r="Q19" s="21"/>
      <c r="R19" s="21"/>
      <c r="S19" s="21"/>
    </row>
    <row r="20" spans="1:19">
      <c r="O20" s="21"/>
      <c r="P20" s="21"/>
      <c r="Q20" s="21"/>
      <c r="R20" s="21"/>
      <c r="S20" s="21"/>
    </row>
    <row r="21" spans="1:19">
      <c r="A21" s="43" t="s">
        <v>1357</v>
      </c>
      <c r="B21" s="44" t="s">
        <v>164</v>
      </c>
      <c r="C21" s="45" t="s">
        <v>175</v>
      </c>
      <c r="E21" s="43" t="str">
        <f>INDEX(H1:H3,MATCH(A21,A1:A3,FALSE))</f>
        <v>150158.SZ</v>
      </c>
      <c r="F21" s="44" t="s">
        <v>164</v>
      </c>
      <c r="G21" s="45" t="s">
        <v>175</v>
      </c>
      <c r="H21" s="21"/>
      <c r="J21" s="3" t="s">
        <v>70</v>
      </c>
      <c r="K21" s="46">
        <f ca="1">INDEX(S1:S3,MATCH(A21,A1:A3,FALSE))</f>
        <v>0.94865102999999995</v>
      </c>
      <c r="O21" s="21"/>
      <c r="P21" s="21"/>
      <c r="Q21" s="21"/>
      <c r="R21" s="21"/>
      <c r="S21" s="21"/>
    </row>
    <row r="22" spans="1:19">
      <c r="A22" s="23" t="s">
        <v>171</v>
      </c>
      <c r="B22" s="24">
        <f>RTD("wdf.rtq",,$A$21,"Ask_Price5")</f>
        <v>1.0620000000000001</v>
      </c>
      <c r="C22" s="25">
        <f>RTD("wdf.rtq",,$A$21,"ask_Volume5")/10000</f>
        <v>3.61</v>
      </c>
      <c r="E22" s="23" t="s">
        <v>171</v>
      </c>
      <c r="F22" s="24">
        <f>RTD("wdf.rtq",,$E$21,"Ask_Price5")</f>
        <v>0.84499999999999997</v>
      </c>
      <c r="G22" s="25">
        <f>RTD("wdf.rtq",,$E$21,"ask_Volume5")/10000</f>
        <v>44.67</v>
      </c>
      <c r="H22" s="4">
        <f ca="1">($B$32+F22)/2/$K$21-1</f>
        <v>3.0031802105354721E-3</v>
      </c>
      <c r="K22" s="21"/>
      <c r="O22" s="21"/>
      <c r="P22" s="21"/>
      <c r="Q22" s="21"/>
      <c r="R22" s="21"/>
      <c r="S22" s="21"/>
    </row>
    <row r="23" spans="1:19">
      <c r="A23" s="26" t="s">
        <v>172</v>
      </c>
      <c r="B23" s="27">
        <f>RTD("wdf.rtq",,$A$21,"Ask_Price4")</f>
        <v>1.0609999999999999</v>
      </c>
      <c r="C23" s="28">
        <f>RTD("wdf.rtq",,$A$21,"ask_Volume4")/10000</f>
        <v>3.7</v>
      </c>
      <c r="E23" s="26" t="s">
        <v>172</v>
      </c>
      <c r="F23" s="27">
        <f>RTD("wdf.rtq",,$E$21,"Ask_Price4")</f>
        <v>0.84399999999999997</v>
      </c>
      <c r="G23" s="28">
        <f>RTD("wdf.rtq",,$E$21,"ask_Volume4")/10000</f>
        <v>56.35</v>
      </c>
      <c r="H23" s="4">
        <f t="shared" ref="H23:H32" ca="1" si="3">($B$32+F23)/2/$K$21-1</f>
        <v>2.4761160065362997E-3</v>
      </c>
      <c r="J23" s="3" t="s">
        <v>181</v>
      </c>
      <c r="K23" s="21"/>
      <c r="O23" s="21"/>
      <c r="P23" s="21"/>
      <c r="Q23" s="21"/>
      <c r="R23" s="21"/>
      <c r="S23" s="21"/>
    </row>
    <row r="24" spans="1:19">
      <c r="A24" s="26" t="s">
        <v>165</v>
      </c>
      <c r="B24" s="27">
        <f>RTD("wdf.rtq",,$A$21,"Ask_Price3")</f>
        <v>1.06</v>
      </c>
      <c r="C24" s="28">
        <f>RTD("wdf.rtq",,$A$21,"ask_Volume3")/10000</f>
        <v>21.67</v>
      </c>
      <c r="E24" s="26" t="s">
        <v>165</v>
      </c>
      <c r="F24" s="27">
        <f>RTD("wdf.rtq",,$E$21,"Ask_Price3")</f>
        <v>0.84299999999999997</v>
      </c>
      <c r="G24" s="28">
        <f>RTD("wdf.rtq",,$E$21,"ask_Volume3")/10000</f>
        <v>11.08</v>
      </c>
      <c r="H24" s="4">
        <f t="shared" ca="1" si="3"/>
        <v>1.9490518025369052E-3</v>
      </c>
      <c r="J24" s="21" t="s">
        <v>182</v>
      </c>
      <c r="K24" s="4">
        <f ca="1">(B26+F26)/2/$K$21-1</f>
        <v>8.949233945385604E-4</v>
      </c>
      <c r="O24" s="21"/>
      <c r="P24" s="21"/>
      <c r="Q24" s="21"/>
      <c r="R24" s="21"/>
      <c r="S24" s="21"/>
    </row>
    <row r="25" spans="1:19">
      <c r="A25" s="26" t="s">
        <v>166</v>
      </c>
      <c r="B25" s="27">
        <f>RTD("wdf.rtq",,$A$21,"Ask_Price2")</f>
        <v>1.0589999999999999</v>
      </c>
      <c r="C25" s="28">
        <f>RTD("wdf.rtq",,$A$21,"ask_Volume2")/10000</f>
        <v>23.89</v>
      </c>
      <c r="E25" s="26" t="s">
        <v>166</v>
      </c>
      <c r="F25" s="27">
        <f>RTD("wdf.rtq",,$E$21,"Ask_Price2")</f>
        <v>0.84199999999999997</v>
      </c>
      <c r="G25" s="28">
        <f>RTD("wdf.rtq",,$E$21,"ask_Volume2")/10000</f>
        <v>2.87</v>
      </c>
      <c r="H25" s="4">
        <f t="shared" ca="1" si="3"/>
        <v>1.4219875985377328E-3</v>
      </c>
      <c r="J25" s="3" t="s">
        <v>183</v>
      </c>
      <c r="K25" s="4">
        <f ca="1">(B27+F27)/2/$K$21-1</f>
        <v>-1.5920501346011751E-4</v>
      </c>
      <c r="O25" s="21"/>
      <c r="P25" s="21"/>
      <c r="Q25" s="21"/>
      <c r="R25" s="21"/>
      <c r="S25" s="21"/>
    </row>
    <row r="26" spans="1:19">
      <c r="A26" s="29" t="s">
        <v>167</v>
      </c>
      <c r="B26" s="30">
        <f>RTD("wdf.rtq",,$A$21,"Ask_Price1")</f>
        <v>1.0580000000000001</v>
      </c>
      <c r="C26" s="31">
        <f>RTD("wdf.rtq",,$A$21,"ask_Volume1")/10000</f>
        <v>5</v>
      </c>
      <c r="E26" s="29" t="s">
        <v>167</v>
      </c>
      <c r="F26" s="30">
        <f>RTD("wdf.rtq",,$E$21,"Ask_Price1")</f>
        <v>0.84099999999999997</v>
      </c>
      <c r="G26" s="31">
        <f>RTD("wdf.rtq",,$E$21,"ask_Volume1")/10000</f>
        <v>7.5275999999999996</v>
      </c>
      <c r="H26" s="4">
        <f t="shared" ca="1" si="3"/>
        <v>8.949233945385604E-4</v>
      </c>
      <c r="I26" s="21"/>
      <c r="J26" s="3" t="s">
        <v>185</v>
      </c>
      <c r="K26" s="4">
        <f ca="1">(B26+F27)/2/K21-1</f>
        <v>3.6785919053938798E-4</v>
      </c>
      <c r="O26" s="21"/>
      <c r="P26" s="21"/>
      <c r="Q26" s="21"/>
      <c r="R26" s="21"/>
      <c r="S26" s="21"/>
    </row>
    <row r="27" spans="1:19">
      <c r="A27" s="32" t="s">
        <v>168</v>
      </c>
      <c r="B27" s="33">
        <f>RTD("wdf.rtq",,$A$21,"bid_Price1")</f>
        <v>1.0569999999999999</v>
      </c>
      <c r="C27" s="34">
        <f>RTD("wdf.rtq",,$A$21,"Bid_Volume1")/10000</f>
        <v>49.22</v>
      </c>
      <c r="E27" s="32" t="s">
        <v>168</v>
      </c>
      <c r="F27" s="33">
        <f>RTD("wdf.rtq",,$E$21,"bid_Price1")</f>
        <v>0.84</v>
      </c>
      <c r="G27" s="34">
        <f>RTD("wdf.rtq",,$E$21,"Bid_Volume1")/10000</f>
        <v>13.22</v>
      </c>
      <c r="H27" s="4">
        <f t="shared" ca="1" si="3"/>
        <v>3.6785919053938798E-4</v>
      </c>
      <c r="I27" s="21"/>
      <c r="J27" s="3" t="s">
        <v>186</v>
      </c>
      <c r="K27" s="4">
        <f ca="1">(B27+F26)/2/K21-1</f>
        <v>3.6785919053916594E-4</v>
      </c>
      <c r="O27" s="21"/>
      <c r="P27" s="21"/>
      <c r="Q27" s="21"/>
      <c r="R27" s="21"/>
      <c r="S27" s="21"/>
    </row>
    <row r="28" spans="1:19">
      <c r="A28" s="35" t="s">
        <v>169</v>
      </c>
      <c r="B28" s="36">
        <f>RTD("wdf.rtq",,$A$21,"bid_Price2")</f>
        <v>1.056</v>
      </c>
      <c r="C28" s="37">
        <f>RTD("wdf.rtq",,$A$21,"Bid_Volume2")/10000</f>
        <v>229.69</v>
      </c>
      <c r="E28" s="35" t="s">
        <v>169</v>
      </c>
      <c r="F28" s="36">
        <f>RTD("wdf.rtq",,$E$21,"bid_Price2")</f>
        <v>0.83899999999999997</v>
      </c>
      <c r="G28" s="37">
        <f>RTD("wdf.rtq",,$E$21,"Bid_Volume2")/10000</f>
        <v>28.019400000000001</v>
      </c>
      <c r="H28" s="4">
        <f t="shared" ca="1" si="3"/>
        <v>-1.5920501345989546E-4</v>
      </c>
      <c r="I28" s="21"/>
      <c r="J28" s="21"/>
      <c r="K28" s="21"/>
      <c r="O28" s="21"/>
      <c r="P28" s="21"/>
      <c r="Q28" s="21"/>
      <c r="R28" s="21"/>
      <c r="S28" s="21"/>
    </row>
    <row r="29" spans="1:19">
      <c r="A29" s="35" t="s">
        <v>170</v>
      </c>
      <c r="B29" s="36">
        <f>RTD("wdf.rtq",,$A$21,"bid_Price3")</f>
        <v>1.0549999999999999</v>
      </c>
      <c r="C29" s="37">
        <f>RTD("wdf.rtq",,$A$21,"Bid_Volume3")/10000</f>
        <v>129.65</v>
      </c>
      <c r="E29" s="35" t="s">
        <v>170</v>
      </c>
      <c r="F29" s="36">
        <f>RTD("wdf.rtq",,$E$21,"bid_Price3")</f>
        <v>0.83799999999999997</v>
      </c>
      <c r="G29" s="37">
        <f>RTD("wdf.rtq",,$E$21,"Bid_Volume3")/10000</f>
        <v>23.6</v>
      </c>
      <c r="H29" s="4">
        <f t="shared" ca="1" si="3"/>
        <v>-6.8626921745928993E-4</v>
      </c>
      <c r="I29" s="21"/>
      <c r="J29" s="21"/>
      <c r="K29" s="21"/>
      <c r="O29" s="21"/>
      <c r="P29" s="21"/>
      <c r="Q29" s="21"/>
      <c r="R29" s="21"/>
      <c r="S29" s="21"/>
    </row>
    <row r="30" spans="1:19">
      <c r="A30" s="35" t="s">
        <v>173</v>
      </c>
      <c r="B30" s="36">
        <f>RTD("wdf.rtq",,$A$21,"bid_Price4")</f>
        <v>1.048</v>
      </c>
      <c r="C30" s="37">
        <f>RTD("wdf.rtq",,$A$21,"Bid_Volume4")/10000</f>
        <v>1</v>
      </c>
      <c r="E30" s="35" t="s">
        <v>173</v>
      </c>
      <c r="F30" s="36">
        <f>RTD("wdf.rtq",,$E$21,"bid_Price4")</f>
        <v>0.83699999999999997</v>
      </c>
      <c r="G30" s="37">
        <f>RTD("wdf.rtq",,$E$21,"Bid_Volume4")/10000</f>
        <v>9.92</v>
      </c>
      <c r="H30" s="4">
        <f t="shared" ca="1" si="3"/>
        <v>-1.2133334214584623E-3</v>
      </c>
      <c r="I30" s="21"/>
      <c r="J30" s="21"/>
      <c r="K30" s="21"/>
      <c r="O30" s="21"/>
      <c r="P30" s="21"/>
      <c r="Q30" s="21"/>
      <c r="R30" s="21"/>
      <c r="S30" s="21"/>
    </row>
    <row r="31" spans="1:19">
      <c r="A31" s="38" t="s">
        <v>174</v>
      </c>
      <c r="B31" s="39">
        <f>RTD("wdf.rtq",,$A$21,"bid_Price5")</f>
        <v>1.036</v>
      </c>
      <c r="C31" s="40">
        <f>RTD("wdf.rtq",,$A$21,"Bid_Volume5")/10000</f>
        <v>1.7</v>
      </c>
      <c r="E31" s="38" t="s">
        <v>174</v>
      </c>
      <c r="F31" s="39">
        <f>RTD("wdf.rtq",,$E$21,"bid_Price5")</f>
        <v>0.83599999999999997</v>
      </c>
      <c r="G31" s="40">
        <f>RTD("wdf.rtq",,$E$21,"Bid_Volume5")/10000</f>
        <v>11.13</v>
      </c>
      <c r="H31" s="4">
        <f t="shared" ca="1" si="3"/>
        <v>-1.7403976254576348E-3</v>
      </c>
      <c r="I31" s="21"/>
      <c r="J31" s="21"/>
      <c r="K31" s="21"/>
      <c r="O31" s="21"/>
      <c r="P31" s="21"/>
      <c r="Q31" s="21"/>
      <c r="R31" s="21"/>
      <c r="S31" s="21"/>
    </row>
    <row r="32" spans="1:19">
      <c r="A32" s="3" t="s">
        <v>184</v>
      </c>
      <c r="B32" s="47">
        <f>B26</f>
        <v>1.0580000000000001</v>
      </c>
      <c r="E32" s="3" t="s">
        <v>184</v>
      </c>
      <c r="F32" s="48">
        <v>0.72</v>
      </c>
      <c r="H32" s="4">
        <f t="shared" ca="1" si="3"/>
        <v>-6.2879845289368408E-2</v>
      </c>
      <c r="I32" s="21"/>
      <c r="J32" s="21"/>
      <c r="K32" s="21"/>
      <c r="O32" s="21"/>
      <c r="P32" s="21"/>
      <c r="Q32" s="21"/>
      <c r="R32" s="21"/>
      <c r="S32" s="21"/>
    </row>
    <row r="33" spans="1:19">
      <c r="F33" s="3">
        <v>51</v>
      </c>
      <c r="O33" s="21"/>
      <c r="P33" s="21"/>
      <c r="Q33" s="21"/>
      <c r="R33" s="21"/>
      <c r="S33" s="21"/>
    </row>
    <row r="34" spans="1:19">
      <c r="O34" s="21"/>
      <c r="P34" s="21"/>
      <c r="Q34" s="21"/>
      <c r="R34" s="21"/>
      <c r="S34" s="21"/>
    </row>
    <row r="35" spans="1:19">
      <c r="O35" s="21"/>
      <c r="P35" s="21"/>
      <c r="Q35" s="21"/>
      <c r="R35" s="21"/>
      <c r="S35" s="21"/>
    </row>
    <row r="36" spans="1:19">
      <c r="A36" s="109" t="s">
        <v>265</v>
      </c>
      <c r="O36" s="21"/>
      <c r="P36" s="21"/>
      <c r="Q36" s="21"/>
      <c r="R36" s="21"/>
      <c r="S36" s="21"/>
    </row>
    <row r="37" spans="1:19">
      <c r="I37" s="3">
        <v>165521</v>
      </c>
      <c r="O37" s="21"/>
      <c r="P37" s="21"/>
      <c r="Q37" s="21"/>
      <c r="R37" s="21"/>
      <c r="S37" s="21"/>
    </row>
    <row r="38" spans="1:19">
      <c r="O38" s="21"/>
      <c r="P38" s="21"/>
      <c r="Q38" s="21"/>
      <c r="R38" s="21"/>
      <c r="S38" s="21"/>
    </row>
    <row r="39" spans="1:19">
      <c r="M39" s="3">
        <v>150158</v>
      </c>
      <c r="O39" s="21"/>
      <c r="P39" s="21"/>
      <c r="Q39" s="21"/>
      <c r="R39" s="21"/>
      <c r="S39" s="21"/>
    </row>
    <row r="40" spans="1:19">
      <c r="O40" s="21"/>
      <c r="P40" s="21"/>
      <c r="Q40" s="21"/>
      <c r="R40" s="21"/>
      <c r="S40" s="21"/>
    </row>
    <row r="41" spans="1:19">
      <c r="O41" s="21"/>
      <c r="P41" s="21"/>
      <c r="Q41" s="21"/>
      <c r="R41" s="21"/>
      <c r="S41" s="21"/>
    </row>
    <row r="42" spans="1:19">
      <c r="O42" s="21"/>
      <c r="P42" s="21"/>
      <c r="Q42" s="21"/>
      <c r="R42" s="21"/>
      <c r="S42" s="21"/>
    </row>
    <row r="43" spans="1:19">
      <c r="O43" s="21"/>
      <c r="P43" s="21"/>
      <c r="Q43" s="21"/>
      <c r="R43" s="21"/>
      <c r="S43" s="21"/>
    </row>
    <row r="44" spans="1:19">
      <c r="O44" s="21"/>
      <c r="P44" s="21"/>
      <c r="Q44" s="21"/>
      <c r="R44" s="21"/>
      <c r="S44" s="21"/>
    </row>
  </sheetData>
  <phoneticPr fontId="1" type="noConversion"/>
  <conditionalFormatting sqref="M2:M4">
    <cfRule type="cellIs" dxfId="71" priority="1" operator="lessThan">
      <formula>-0.01</formula>
    </cfRule>
    <cfRule type="cellIs" dxfId="70" priority="2" operator="greaterThan">
      <formula>0.01</formula>
    </cfRule>
  </conditionalFormatting>
  <hyperlinks>
    <hyperlink ref="A36" location="持仓!A1" display="返回持仓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A1:S176"/>
  <sheetViews>
    <sheetView workbookViewId="0">
      <selection activeCell="I30" sqref="I30"/>
    </sheetView>
  </sheetViews>
  <sheetFormatPr defaultRowHeight="13.5"/>
  <cols>
    <col min="1" max="1" width="9.25" style="3" bestFit="1" customWidth="1"/>
    <col min="2" max="2" width="8.5" style="21" bestFit="1" customWidth="1"/>
    <col min="3" max="3" width="9" style="3" bestFit="1" customWidth="1"/>
    <col min="4" max="4" width="5.875" style="3" bestFit="1" customWidth="1"/>
    <col min="5" max="5" width="11.5" style="3" bestFit="1" customWidth="1"/>
    <col min="6" max="6" width="9.875" style="3" bestFit="1" customWidth="1"/>
    <col min="7" max="7" width="9" style="3" bestFit="1" customWidth="1"/>
    <col min="8" max="8" width="9.25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5.125" style="3" bestFit="1" customWidth="1"/>
    <col min="13" max="13" width="11.625" style="3" bestFit="1" customWidth="1"/>
    <col min="14" max="14" width="10.5" style="3" bestFit="1" customWidth="1"/>
    <col min="15" max="15" width="9.25" style="3" bestFit="1" customWidth="1"/>
    <col min="16" max="16" width="9" style="3" bestFit="1" customWidth="1"/>
    <col min="17" max="17" width="11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74" t="s">
        <v>42</v>
      </c>
      <c r="B2" s="74" t="s">
        <v>43</v>
      </c>
      <c r="C2" s="75">
        <f>RTD("wdf.rtq",,A2,"Rt_Price")</f>
        <v>1.04</v>
      </c>
      <c r="D2" s="76">
        <f>RTD("wdf.rtq",,A2,"PctChg")/100</f>
        <v>3.9000000000000003E-3</v>
      </c>
      <c r="E2" s="77">
        <f ca="1">[1]!f_unit_floortrading(A2,TODAY())/100000000</f>
        <v>43.619632080000002</v>
      </c>
      <c r="F2" s="78">
        <f ca="1">[1]!f_unit_floortrading(A2,TODAY())/10000-[1]!f_unit_floortrading(A2,TODAY()-1)/10000</f>
        <v>188.4892000000109</v>
      </c>
      <c r="G2" s="90">
        <f>RTD("wdf.rtq",,A2,"Volume")/10000</f>
        <v>7285.5473000000002</v>
      </c>
      <c r="H2" s="102" t="s">
        <v>128</v>
      </c>
      <c r="I2" s="80" t="s">
        <v>104</v>
      </c>
      <c r="J2" s="80">
        <f>RTD("wdf.rtq",,H2,"Rt_Price")</f>
        <v>0.71199999999999997</v>
      </c>
      <c r="K2" s="81">
        <f>RTD("wdf.rtq",,H2,"PctChg")/100</f>
        <v>0</v>
      </c>
      <c r="L2" s="103">
        <f>RTD("wdf.rtq",,H2,"Volume")/10000</f>
        <v>27546.246800000001</v>
      </c>
      <c r="M2" s="71">
        <f ca="1">(C2+J2)/S2/2-1</f>
        <v>2.8761123525078425E-4</v>
      </c>
      <c r="N2" s="11">
        <f>RTD("wdf.rtq",,Q2,"PctChg")/100</f>
        <v>9.0000000000000008E-4</v>
      </c>
      <c r="O2" s="14" t="str">
        <f>[1]!f_info_smfcode(H2)</f>
        <v>161026.OF</v>
      </c>
      <c r="P2" s="13">
        <f ca="1">VLOOKUP(O2,净值更新!A:B,2)</f>
        <v>0.875</v>
      </c>
      <c r="Q2" s="13" t="str">
        <f>[1]!f_info_trackindexcode(O2)</f>
        <v>399974.SZ</v>
      </c>
      <c r="R2" s="11">
        <v>0.95</v>
      </c>
      <c r="S2" s="13">
        <f ca="1">P2*(1+N2*R2)</f>
        <v>0.8757481250000001</v>
      </c>
    </row>
    <row r="3" spans="1:19">
      <c r="A3" s="74" t="s">
        <v>145</v>
      </c>
      <c r="B3" s="74" t="s">
        <v>146</v>
      </c>
      <c r="C3" s="75">
        <f>RTD("wdf.rtq",,A3,"Rt_Price")</f>
        <v>1.089</v>
      </c>
      <c r="D3" s="76">
        <f>RTD("wdf.rtq",,A3,"PctChg")/100</f>
        <v>1.8000000000000002E-3</v>
      </c>
      <c r="E3" s="77">
        <f ca="1">[1]!f_unit_floortrading(A3,TODAY())/100000000</f>
        <v>2.2697885200000001</v>
      </c>
      <c r="F3" s="78">
        <f ca="1">[1]!f_unit_floortrading(A3,TODAY())/10000-[1]!f_unit_floortrading(A3,TODAY()-1)/10000</f>
        <v>-65.464799999997922</v>
      </c>
      <c r="G3" s="90">
        <f>RTD("wdf.rtq",,A3,"Volume")/10000</f>
        <v>244.23939999999999</v>
      </c>
      <c r="H3" s="102" t="s">
        <v>138</v>
      </c>
      <c r="I3" s="80" t="s">
        <v>139</v>
      </c>
      <c r="J3" s="80">
        <f>RTD("wdf.rtq",,H3,"Rt_Price")</f>
        <v>0.70499999999999996</v>
      </c>
      <c r="K3" s="81">
        <f>RTD("wdf.rtq",,H3,"PctChg")/100</f>
        <v>-7.000000000000001E-3</v>
      </c>
      <c r="L3" s="103">
        <f>RTD("wdf.rtq",,H3,"Volume")/10000</f>
        <v>1567.8997999999999</v>
      </c>
      <c r="M3" s="71">
        <f t="shared" ref="M3:M4" ca="1" si="0">(C3+J3)/S3/2-1</f>
        <v>-8.2619008860735921E-3</v>
      </c>
      <c r="N3" s="11">
        <f>RTD("wdf.rtq",,Q3,"PctChg")/100</f>
        <v>9.0000000000000008E-4</v>
      </c>
      <c r="O3" s="14" t="str">
        <f>[1]!f_info_smfcode(H3)</f>
        <v>160136.OF</v>
      </c>
      <c r="P3" s="13">
        <f ca="1">VLOOKUP(O3,净值更新!A:B,2)</f>
        <v>0.90369999999999995</v>
      </c>
      <c r="Q3" s="13" t="str">
        <f>[1]!f_info_trackindexcode(O3)</f>
        <v>399974.SZ</v>
      </c>
      <c r="R3" s="11">
        <v>0.95</v>
      </c>
      <c r="S3" s="13">
        <f ca="1">P3*(1+N3*R3)</f>
        <v>0.9044726635</v>
      </c>
    </row>
    <row r="4" spans="1:19">
      <c r="A4" s="74" t="s">
        <v>192</v>
      </c>
      <c r="B4" s="74" t="s">
        <v>43</v>
      </c>
      <c r="C4" s="75">
        <f>RTD("wdf.rtq",,A4,"Rt_Price")</f>
        <v>1.02</v>
      </c>
      <c r="D4" s="76">
        <f>RTD("wdf.rtq",,A4,"PctChg")/100</f>
        <v>6.9000000000000008E-3</v>
      </c>
      <c r="E4" s="77">
        <f ca="1">[1]!f_unit_floortrading(A4,TODAY())/100000000</f>
        <v>2.5840160000000001</v>
      </c>
      <c r="F4" s="78">
        <f ca="1">[1]!f_unit_floortrading(A4,TODAY())/10000-[1]!f_unit_floortrading(A4,TODAY()-1)/10000</f>
        <v>0</v>
      </c>
      <c r="G4" s="90">
        <f>RTD("wdf.rtq",,A4,"Volume")/10000</f>
        <v>1027.4799</v>
      </c>
      <c r="H4" s="102" t="s">
        <v>193</v>
      </c>
      <c r="I4" s="80" t="s">
        <v>194</v>
      </c>
      <c r="J4" s="80">
        <f>RTD("wdf.rtq",,H4,"Rt_Price")</f>
        <v>0.82000000000000006</v>
      </c>
      <c r="K4" s="81">
        <f>RTD("wdf.rtq",,H4,"PctChg")/100</f>
        <v>-7.3000000000000001E-3</v>
      </c>
      <c r="L4" s="103">
        <f>RTD("wdf.rtq",,H4,"Volume")/10000</f>
        <v>1606.8780999999999</v>
      </c>
      <c r="M4" s="71">
        <f t="shared" ca="1" si="0"/>
        <v>-5.0718995903594744E-3</v>
      </c>
      <c r="N4" s="11">
        <f>RTD("wdf.rtq",,Q4,"PctChg")/100</f>
        <v>9.0000000000000008E-4</v>
      </c>
      <c r="O4" s="14" t="str">
        <f>[1]!f_info_smfcode(H4)</f>
        <v>502006.SH</v>
      </c>
      <c r="P4" s="13">
        <f ca="1">VLOOKUP(O4,净值更新!A:B,2)</f>
        <v>0.92390000000000005</v>
      </c>
      <c r="Q4" s="13" t="str">
        <f>[1]!f_info_trackindexcode(O4)</f>
        <v>399974.SZ</v>
      </c>
      <c r="R4" s="11">
        <v>0.95</v>
      </c>
      <c r="S4" s="13">
        <f ca="1">P4*(1+N4*R4)</f>
        <v>0.92468993450000014</v>
      </c>
    </row>
    <row r="6" spans="1:19">
      <c r="M6" s="50"/>
      <c r="N6" s="51"/>
      <c r="O6" s="51"/>
      <c r="P6" s="51"/>
    </row>
    <row r="7" spans="1:19">
      <c r="A7" s="43" t="s">
        <v>195</v>
      </c>
      <c r="B7" s="44" t="s">
        <v>164</v>
      </c>
      <c r="C7" s="45" t="s">
        <v>175</v>
      </c>
      <c r="E7" s="43" t="str">
        <f>INDEX(H1:H4,MATCH(A7,A1:A4,FALSE))</f>
        <v>150210.SZ</v>
      </c>
      <c r="F7" s="44" t="s">
        <v>164</v>
      </c>
      <c r="G7" s="45" t="s">
        <v>175</v>
      </c>
      <c r="H7" s="21"/>
      <c r="J7" s="3" t="s">
        <v>70</v>
      </c>
      <c r="K7" s="46">
        <f ca="1">INDEX(S1:S4,MATCH(A7,A1:A4,FALSE))</f>
        <v>0.8757481250000001</v>
      </c>
      <c r="L7" s="21"/>
      <c r="O7" s="21"/>
      <c r="P7" s="21"/>
      <c r="Q7" s="21"/>
      <c r="R7" s="21"/>
      <c r="S7" s="21"/>
    </row>
    <row r="8" spans="1:19">
      <c r="A8" s="23" t="s">
        <v>171</v>
      </c>
      <c r="B8" s="24">
        <f>RTD("wdf.rtq",,$A$7,"Ask_Price5")</f>
        <v>1.0489999999999999</v>
      </c>
      <c r="C8" s="25">
        <f>RTD("wdf.rtq",,$A$7,"ask_Volume5")/10000</f>
        <v>50</v>
      </c>
      <c r="E8" s="23" t="s">
        <v>171</v>
      </c>
      <c r="F8" s="24">
        <f>RTD("wdf.rtq",,$E$7,"Ask_Price5")</f>
        <v>0.71699999999999997</v>
      </c>
      <c r="G8" s="25">
        <f>RTD("wdf.rtq",,$E$7,"ask_Volume5")/10000</f>
        <v>170.8914</v>
      </c>
      <c r="H8" s="4">
        <f ca="1">($B$18+F8)/2/$K$7-1</f>
        <v>3.1423133221095689E-3</v>
      </c>
      <c r="K8" s="21"/>
      <c r="L8" s="21"/>
      <c r="M8" s="3" t="s">
        <v>424</v>
      </c>
      <c r="N8" s="134" t="s">
        <v>425</v>
      </c>
      <c r="O8" s="21"/>
      <c r="P8" s="21"/>
      <c r="Q8" s="21"/>
      <c r="R8" s="21"/>
      <c r="S8" s="21"/>
    </row>
    <row r="9" spans="1:19">
      <c r="A9" s="26" t="s">
        <v>172</v>
      </c>
      <c r="B9" s="27">
        <f>RTD("wdf.rtq",,$A$7,"Ask_Price4")</f>
        <v>1.0449999999999999</v>
      </c>
      <c r="C9" s="28">
        <f>RTD("wdf.rtq",,$A$7,"ask_Volume4")/10000</f>
        <v>31.727</v>
      </c>
      <c r="E9" s="26" t="s">
        <v>172</v>
      </c>
      <c r="F9" s="27">
        <f>RTD("wdf.rtq",,$E$7,"Ask_Price4")</f>
        <v>0.71599999999999997</v>
      </c>
      <c r="G9" s="28">
        <f>RTD("wdf.rtq",,$E$7,"ask_Volume4")/10000</f>
        <v>205.49180000000001</v>
      </c>
      <c r="H9" s="4">
        <f t="shared" ref="H9:H18" ca="1" si="1">($B$18+F9)/2/$K$7-1</f>
        <v>2.5713729047378564E-3</v>
      </c>
      <c r="J9" s="3" t="s">
        <v>181</v>
      </c>
      <c r="K9" s="21"/>
      <c r="L9" s="21"/>
      <c r="M9" s="3" t="s">
        <v>426</v>
      </c>
      <c r="N9" s="134">
        <v>20160301</v>
      </c>
      <c r="O9" s="21"/>
      <c r="P9" s="21"/>
      <c r="Q9" s="21"/>
      <c r="R9" s="21"/>
      <c r="S9" s="21"/>
    </row>
    <row r="10" spans="1:19">
      <c r="A10" s="26" t="s">
        <v>165</v>
      </c>
      <c r="B10" s="27">
        <f>RTD("wdf.rtq",,$A$7,"Ask_Price3")</f>
        <v>1.044</v>
      </c>
      <c r="C10" s="28">
        <f>RTD("wdf.rtq",,$A$7,"ask_Volume3")/10000</f>
        <v>13</v>
      </c>
      <c r="E10" s="26" t="s">
        <v>165</v>
      </c>
      <c r="F10" s="27">
        <f>RTD("wdf.rtq",,$E$7,"Ask_Price3")</f>
        <v>0.71499999999999997</v>
      </c>
      <c r="G10" s="28">
        <f>RTD("wdf.rtq",,$E$7,"ask_Volume3")/10000</f>
        <v>132.01759999999999</v>
      </c>
      <c r="H10" s="4">
        <f t="shared" ca="1" si="1"/>
        <v>2.0004324873659218E-3</v>
      </c>
      <c r="J10" s="21" t="s">
        <v>182</v>
      </c>
      <c r="K10" s="4">
        <f ca="1">(B12+F12)/2/$K$7-1</f>
        <v>2.0004324873659218E-3</v>
      </c>
      <c r="L10" s="21"/>
      <c r="M10" s="3" t="s">
        <v>427</v>
      </c>
      <c r="N10" s="134" t="s">
        <v>836</v>
      </c>
      <c r="O10" s="21"/>
      <c r="P10" s="21"/>
      <c r="Q10" s="21">
        <f>SUMPRODUCT(P13:P112,Q13:Q112)/100</f>
        <v>0.12601409999999999</v>
      </c>
      <c r="R10" s="21"/>
      <c r="S10" s="21"/>
    </row>
    <row r="11" spans="1:19">
      <c r="A11" s="26" t="s">
        <v>166</v>
      </c>
      <c r="B11" s="27">
        <f>RTD("wdf.rtq",,$A$7,"Ask_Price2")</f>
        <v>1.0429999999999999</v>
      </c>
      <c r="C11" s="28">
        <f>RTD("wdf.rtq",,$A$7,"ask_Volume2")/10000</f>
        <v>217.14240000000001</v>
      </c>
      <c r="E11" s="26" t="s">
        <v>166</v>
      </c>
      <c r="F11" s="27">
        <f>RTD("wdf.rtq",,$E$7,"Ask_Price2")</f>
        <v>0.71399999999999997</v>
      </c>
      <c r="G11" s="28">
        <f>RTD("wdf.rtq",,$E$7,"ask_Volume2")/10000</f>
        <v>107.4239</v>
      </c>
      <c r="H11" s="4">
        <f t="shared" ca="1" si="1"/>
        <v>1.4294920699944313E-3</v>
      </c>
      <c r="J11" s="3" t="s">
        <v>183</v>
      </c>
      <c r="K11" s="4">
        <f ca="1">(B13+F13)/2/$K$7-1</f>
        <v>2.8761123525078425E-4</v>
      </c>
      <c r="L11" s="21"/>
      <c r="N11" s="134"/>
      <c r="O11" s="21"/>
      <c r="P11" s="21"/>
      <c r="Q11" s="21"/>
      <c r="R11" s="21"/>
      <c r="S11" s="21"/>
    </row>
    <row r="12" spans="1:19">
      <c r="A12" s="29" t="s">
        <v>167</v>
      </c>
      <c r="B12" s="30">
        <f>RTD("wdf.rtq",,$A$7,"Ask_Price1")</f>
        <v>1.042</v>
      </c>
      <c r="C12" s="31">
        <f>RTD("wdf.rtq",,$A$7,"ask_Volume1")/10000</f>
        <v>222.42599999999999</v>
      </c>
      <c r="E12" s="29" t="s">
        <v>167</v>
      </c>
      <c r="F12" s="30">
        <f>RTD("wdf.rtq",,$E$7,"Ask_Price1")</f>
        <v>0.71299999999999997</v>
      </c>
      <c r="G12" s="31">
        <f>RTD("wdf.rtq",,$E$7,"ask_Volume1")/10000</f>
        <v>55.03</v>
      </c>
      <c r="H12" s="4">
        <f t="shared" ca="1" si="1"/>
        <v>8.5855165262271882E-4</v>
      </c>
      <c r="I12" s="21"/>
      <c r="J12" s="3" t="s">
        <v>185</v>
      </c>
      <c r="K12" s="4">
        <f ca="1">(B12+F13)/2/K7-1</f>
        <v>1.4294920699944313E-3</v>
      </c>
      <c r="L12" s="21"/>
      <c r="M12" s="3" t="s">
        <v>426</v>
      </c>
      <c r="N12" s="3" t="s">
        <v>427</v>
      </c>
      <c r="O12" s="21" t="s">
        <v>428</v>
      </c>
      <c r="P12" s="21" t="s">
        <v>429</v>
      </c>
      <c r="Q12" s="3" t="s">
        <v>4</v>
      </c>
      <c r="R12" s="21"/>
      <c r="S12" s="21"/>
    </row>
    <row r="13" spans="1:19">
      <c r="A13" s="32" t="s">
        <v>168</v>
      </c>
      <c r="B13" s="33">
        <f>RTD("wdf.rtq",,$A$7,"bid_Price1")</f>
        <v>1.04</v>
      </c>
      <c r="C13" s="34">
        <f>RTD("wdf.rtq",,$A$7,"Bid_Volume1")/10000</f>
        <v>112.6233</v>
      </c>
      <c r="E13" s="32" t="s">
        <v>168</v>
      </c>
      <c r="F13" s="33">
        <f>RTD("wdf.rtq",,$E$7,"bid_Price1")</f>
        <v>0.71199999999999997</v>
      </c>
      <c r="G13" s="34">
        <f>RTD("wdf.rtq",,$E$7,"Bid_Volume1")/10000</f>
        <v>4.6296999999999997</v>
      </c>
      <c r="H13" s="4">
        <f t="shared" ca="1" si="1"/>
        <v>2.8761123525078425E-4</v>
      </c>
      <c r="I13" s="21"/>
      <c r="J13" s="3" t="s">
        <v>186</v>
      </c>
      <c r="K13" s="4">
        <f ca="1">(B13+F12)/2/K7-1</f>
        <v>8.5855165262271882E-4</v>
      </c>
      <c r="L13" s="21"/>
      <c r="M13" s="5">
        <f>[1]!wset("IndexConstituent","date="&amp;N9,"windcode="&amp;N10,"cols=4;rows=100")</f>
        <v>42430</v>
      </c>
      <c r="N13" s="16" t="s">
        <v>2547</v>
      </c>
      <c r="O13" s="16" t="s">
        <v>2548</v>
      </c>
      <c r="P13" s="49">
        <v>0.68700000000000006</v>
      </c>
      <c r="Q13" s="116">
        <f>RTD("wdf.rtq",,N13,"PctChg")</f>
        <v>1.03</v>
      </c>
      <c r="R13" s="21"/>
      <c r="S13" s="21"/>
    </row>
    <row r="14" spans="1:19">
      <c r="A14" s="35" t="s">
        <v>169</v>
      </c>
      <c r="B14" s="36">
        <f>RTD("wdf.rtq",,$A$7,"bid_Price2")</f>
        <v>1.0389999999999999</v>
      </c>
      <c r="C14" s="37">
        <f>RTD("wdf.rtq",,$A$7,"Bid_Volume2")/10000</f>
        <v>34.51</v>
      </c>
      <c r="E14" s="35" t="s">
        <v>169</v>
      </c>
      <c r="F14" s="36">
        <f>RTD("wdf.rtq",,$E$7,"bid_Price2")</f>
        <v>0.71099999999999997</v>
      </c>
      <c r="G14" s="37">
        <f>RTD("wdf.rtq",,$E$7,"Bid_Volume2")/10000</f>
        <v>51.766399999999997</v>
      </c>
      <c r="H14" s="4">
        <f t="shared" ca="1" si="1"/>
        <v>-2.8332918212092828E-4</v>
      </c>
      <c r="I14" s="21"/>
      <c r="J14" s="21"/>
      <c r="K14" s="21"/>
      <c r="L14" s="21"/>
      <c r="M14" s="5">
        <v>42430</v>
      </c>
      <c r="N14" s="16" t="s">
        <v>837</v>
      </c>
      <c r="O14" s="16" t="s">
        <v>838</v>
      </c>
      <c r="P14" s="49">
        <v>0.80500000000000005</v>
      </c>
      <c r="Q14" s="116">
        <f>RTD("wdf.rtq",,N14,"PctChg")</f>
        <v>-0.4</v>
      </c>
      <c r="R14" s="21"/>
      <c r="S14" s="21"/>
    </row>
    <row r="15" spans="1:19">
      <c r="A15" s="35" t="s">
        <v>170</v>
      </c>
      <c r="B15" s="36">
        <f>RTD("wdf.rtq",,$A$7,"bid_Price3")</f>
        <v>1.038</v>
      </c>
      <c r="C15" s="37">
        <f>RTD("wdf.rtq",,$A$7,"Bid_Volume3")/10000</f>
        <v>92.13</v>
      </c>
      <c r="E15" s="35" t="s">
        <v>170</v>
      </c>
      <c r="F15" s="36">
        <f>RTD("wdf.rtq",,$E$7,"bid_Price3")</f>
        <v>0.71</v>
      </c>
      <c r="G15" s="37">
        <f>RTD("wdf.rtq",,$E$7,"Bid_Volume3")/10000</f>
        <v>138.5</v>
      </c>
      <c r="H15" s="4">
        <f t="shared" ca="1" si="1"/>
        <v>-8.5426959949252979E-4</v>
      </c>
      <c r="I15" s="21"/>
      <c r="J15" s="21"/>
      <c r="K15" s="21"/>
      <c r="L15" s="21"/>
      <c r="M15" s="5">
        <v>42430</v>
      </c>
      <c r="N15" s="16" t="s">
        <v>839</v>
      </c>
      <c r="O15" s="16" t="s">
        <v>840</v>
      </c>
      <c r="P15" s="49">
        <v>0.94699999999999995</v>
      </c>
      <c r="Q15" s="116">
        <f>RTD("wdf.rtq",,N15,"PctChg")</f>
        <v>0.94000000000000006</v>
      </c>
      <c r="R15" s="21"/>
      <c r="S15" s="21"/>
    </row>
    <row r="16" spans="1:19">
      <c r="A16" s="35" t="s">
        <v>173</v>
      </c>
      <c r="B16" s="36">
        <f>RTD("wdf.rtq",,$A$7,"bid_Price4")</f>
        <v>1.0369999999999999</v>
      </c>
      <c r="C16" s="37">
        <f>RTD("wdf.rtq",,$A$7,"Bid_Volume4")/10000</f>
        <v>300</v>
      </c>
      <c r="E16" s="35" t="s">
        <v>173</v>
      </c>
      <c r="F16" s="36">
        <f>RTD("wdf.rtq",,$E$7,"bid_Price4")</f>
        <v>0.70899999999999996</v>
      </c>
      <c r="G16" s="37">
        <f>RTD("wdf.rtq",,$E$7,"Bid_Volume4")/10000</f>
        <v>138.56</v>
      </c>
      <c r="H16" s="4">
        <f t="shared" ca="1" si="1"/>
        <v>-1.4252100168642423E-3</v>
      </c>
      <c r="I16" s="21"/>
      <c r="J16" s="21"/>
      <c r="K16" s="21"/>
      <c r="L16" s="21"/>
      <c r="M16" s="5">
        <v>42430</v>
      </c>
      <c r="N16" s="16" t="s">
        <v>841</v>
      </c>
      <c r="O16" s="16" t="s">
        <v>842</v>
      </c>
      <c r="P16" s="49">
        <v>1.0309999999999999</v>
      </c>
      <c r="Q16" s="116">
        <f>RTD("wdf.rtq",,N16,"PctChg")</f>
        <v>-0.77</v>
      </c>
      <c r="R16" s="21"/>
      <c r="S16" s="21"/>
    </row>
    <row r="17" spans="1:19">
      <c r="A17" s="38" t="s">
        <v>174</v>
      </c>
      <c r="B17" s="39">
        <f>RTD("wdf.rtq",,$A$7,"bid_Price5")</f>
        <v>1.036</v>
      </c>
      <c r="C17" s="40">
        <f>RTD("wdf.rtq",,$A$7,"Bid_Volume5")/10000</f>
        <v>500.05</v>
      </c>
      <c r="E17" s="38" t="s">
        <v>174</v>
      </c>
      <c r="F17" s="39">
        <f>RTD("wdf.rtq",,$E$7,"bid_Price5")</f>
        <v>0.70799999999999996</v>
      </c>
      <c r="G17" s="40">
        <f>RTD("wdf.rtq",,$E$7,"Bid_Volume5")/10000</f>
        <v>97.323700000000002</v>
      </c>
      <c r="H17" s="4">
        <f t="shared" ca="1" si="1"/>
        <v>-1.9961504342359548E-3</v>
      </c>
      <c r="I17" s="21"/>
      <c r="J17" s="21"/>
      <c r="K17" s="21"/>
      <c r="L17" s="21"/>
      <c r="M17" s="5">
        <v>42430</v>
      </c>
      <c r="N17" s="16" t="s">
        <v>843</v>
      </c>
      <c r="O17" s="16" t="s">
        <v>844</v>
      </c>
      <c r="P17" s="49">
        <v>1.2310000000000001</v>
      </c>
      <c r="Q17" s="116">
        <f>RTD("wdf.rtq",,N17,"PctChg")</f>
        <v>0.31000000000000005</v>
      </c>
      <c r="R17" s="21"/>
      <c r="S17" s="21"/>
    </row>
    <row r="18" spans="1:19">
      <c r="A18" s="3" t="s">
        <v>184</v>
      </c>
      <c r="B18" s="47">
        <f>B13</f>
        <v>1.04</v>
      </c>
      <c r="E18" s="3" t="s">
        <v>184</v>
      </c>
      <c r="F18" s="48">
        <v>0.57199999999999995</v>
      </c>
      <c r="H18" s="4">
        <f t="shared" ca="1" si="1"/>
        <v>-7.9644047196789636E-2</v>
      </c>
      <c r="I18" s="21"/>
      <c r="J18" s="21"/>
      <c r="K18" s="21"/>
      <c r="L18" s="21"/>
      <c r="M18" s="5">
        <v>42430</v>
      </c>
      <c r="N18" s="16" t="s">
        <v>845</v>
      </c>
      <c r="O18" s="16" t="s">
        <v>846</v>
      </c>
      <c r="P18" s="49">
        <v>0.39300000000000002</v>
      </c>
      <c r="Q18" s="116">
        <f>RTD("wdf.rtq",,N18,"PctChg")</f>
        <v>1.78</v>
      </c>
      <c r="R18" s="21"/>
      <c r="S18" s="21"/>
    </row>
    <row r="19" spans="1:19">
      <c r="M19" s="5">
        <v>42430</v>
      </c>
      <c r="N19" s="16" t="s">
        <v>847</v>
      </c>
      <c r="O19" s="16" t="s">
        <v>848</v>
      </c>
      <c r="P19" s="49">
        <v>0.31</v>
      </c>
      <c r="Q19" s="116">
        <f>RTD("wdf.rtq",,N19,"PctChg")</f>
        <v>-0.66</v>
      </c>
      <c r="R19" s="21"/>
      <c r="S19" s="21"/>
    </row>
    <row r="20" spans="1:19">
      <c r="M20" s="5">
        <v>42430</v>
      </c>
      <c r="N20" s="16" t="s">
        <v>849</v>
      </c>
      <c r="O20" s="16" t="s">
        <v>850</v>
      </c>
      <c r="P20" s="49">
        <v>0.45900000000000002</v>
      </c>
      <c r="Q20" s="116">
        <f>RTD("wdf.rtq",,N20,"PctChg")</f>
        <v>-0.71000000000000008</v>
      </c>
      <c r="R20" s="21"/>
      <c r="S20" s="21"/>
    </row>
    <row r="21" spans="1:19">
      <c r="A21" s="43" t="s">
        <v>196</v>
      </c>
      <c r="B21" s="44" t="s">
        <v>164</v>
      </c>
      <c r="C21" s="45" t="s">
        <v>175</v>
      </c>
      <c r="E21" s="43" t="str">
        <f>INDEX(H1:H4,MATCH(A21,A1:A4,FALSE))</f>
        <v>150296.SZ</v>
      </c>
      <c r="F21" s="44" t="s">
        <v>164</v>
      </c>
      <c r="G21" s="45" t="s">
        <v>175</v>
      </c>
      <c r="H21" s="21"/>
      <c r="J21" s="3" t="s">
        <v>70</v>
      </c>
      <c r="K21" s="46">
        <f ca="1">INDEX(S1:S4,MATCH(A21,A1:A4,FALSE))</f>
        <v>0.9044726635</v>
      </c>
      <c r="M21" s="5">
        <v>42430</v>
      </c>
      <c r="N21" s="16" t="s">
        <v>851</v>
      </c>
      <c r="O21" s="16" t="s">
        <v>852</v>
      </c>
      <c r="P21" s="49">
        <v>1.3740000000000001</v>
      </c>
      <c r="Q21" s="116">
        <f>RTD("wdf.rtq",,N21,"PctChg")</f>
        <v>-0.44</v>
      </c>
      <c r="R21" s="21"/>
      <c r="S21" s="21"/>
    </row>
    <row r="22" spans="1:19">
      <c r="A22" s="23" t="s">
        <v>171</v>
      </c>
      <c r="B22" s="24">
        <f>RTD("wdf.rtq",,$A$21,"Ask_Price5")</f>
        <v>1.099</v>
      </c>
      <c r="C22" s="25">
        <f>RTD("wdf.rtq",,$A$21,"ask_Volume5")/10000</f>
        <v>7.6261999999999999</v>
      </c>
      <c r="E22" s="23" t="s">
        <v>171</v>
      </c>
      <c r="F22" s="24">
        <f>RTD("wdf.rtq",,$E$21,"Ask_Price5")</f>
        <v>0.71099999999999997</v>
      </c>
      <c r="G22" s="25">
        <f>RTD("wdf.rtq",,$E$21,"ask_Volume5")/10000</f>
        <v>18.059999999999999</v>
      </c>
      <c r="H22" s="4">
        <f ca="1">($B$32+F22)/2/$K$21-1</f>
        <v>-6.0506676661985503E-3</v>
      </c>
      <c r="K22" s="21"/>
      <c r="M22" s="5">
        <v>42430</v>
      </c>
      <c r="N22" s="16" t="s">
        <v>853</v>
      </c>
      <c r="O22" s="16" t="s">
        <v>854</v>
      </c>
      <c r="P22" s="49">
        <v>0.79800000000000004</v>
      </c>
      <c r="Q22" s="116">
        <f>RTD("wdf.rtq",,N22,"PctChg")</f>
        <v>-0.22999999999999998</v>
      </c>
      <c r="R22" s="21"/>
      <c r="S22" s="21"/>
    </row>
    <row r="23" spans="1:19">
      <c r="A23" s="26" t="s">
        <v>172</v>
      </c>
      <c r="B23" s="27">
        <f>RTD("wdf.rtq",,$A$21,"Ask_Price4")</f>
        <v>1.093</v>
      </c>
      <c r="C23" s="28">
        <f>RTD("wdf.rtq",,$A$21,"ask_Volume4")/10000</f>
        <v>3.5</v>
      </c>
      <c r="E23" s="26" t="s">
        <v>172</v>
      </c>
      <c r="F23" s="27">
        <f>RTD("wdf.rtq",,$E$21,"Ask_Price4")</f>
        <v>0.71</v>
      </c>
      <c r="G23" s="28">
        <f>RTD("wdf.rtq",,$E$21,"ask_Volume4")/10000</f>
        <v>4.9000000000000004</v>
      </c>
      <c r="H23" s="4">
        <f t="shared" ref="H23:H32" ca="1" si="2">($B$32+F23)/2/$K$21-1</f>
        <v>-6.603475971167394E-3</v>
      </c>
      <c r="J23" s="3" t="s">
        <v>181</v>
      </c>
      <c r="K23" s="21"/>
      <c r="M23" s="5">
        <v>42430</v>
      </c>
      <c r="N23" s="16" t="s">
        <v>855</v>
      </c>
      <c r="O23" s="16" t="s">
        <v>856</v>
      </c>
      <c r="P23" s="49">
        <v>0.30599999999999999</v>
      </c>
      <c r="Q23" s="116">
        <f>RTD("wdf.rtq",,N23,"PctChg")</f>
        <v>1.1000000000000001</v>
      </c>
      <c r="R23" s="21"/>
      <c r="S23" s="21"/>
    </row>
    <row r="24" spans="1:19">
      <c r="A24" s="26" t="s">
        <v>165</v>
      </c>
      <c r="B24" s="27">
        <f>RTD("wdf.rtq",,$A$21,"Ask_Price3")</f>
        <v>1.0920000000000001</v>
      </c>
      <c r="C24" s="28">
        <f>RTD("wdf.rtq",,$A$21,"ask_Volume3")/10000</f>
        <v>2.25</v>
      </c>
      <c r="E24" s="26" t="s">
        <v>165</v>
      </c>
      <c r="F24" s="27">
        <f>RTD("wdf.rtq",,$E$21,"Ask_Price3")</f>
        <v>0.70799999999999996</v>
      </c>
      <c r="G24" s="28">
        <f>RTD("wdf.rtq",,$E$21,"ask_Volume3")/10000</f>
        <v>7.65</v>
      </c>
      <c r="H24" s="4">
        <f t="shared" ca="1" si="2"/>
        <v>-7.7090925811048594E-3</v>
      </c>
      <c r="J24" s="21" t="s">
        <v>182</v>
      </c>
      <c r="K24" s="4">
        <f ca="1">(B26+F26)/2/$K$21-1</f>
        <v>-7.7090925811048594E-3</v>
      </c>
      <c r="M24" s="5">
        <v>42430</v>
      </c>
      <c r="N24" s="16" t="s">
        <v>857</v>
      </c>
      <c r="O24" s="16" t="s">
        <v>858</v>
      </c>
      <c r="P24" s="49">
        <v>1.7390000000000001</v>
      </c>
      <c r="Q24" s="116">
        <f>RTD("wdf.rtq",,N24,"PctChg")</f>
        <v>-1.2</v>
      </c>
      <c r="R24" s="21"/>
      <c r="S24" s="21"/>
    </row>
    <row r="25" spans="1:19">
      <c r="A25" s="26" t="s">
        <v>166</v>
      </c>
      <c r="B25" s="27">
        <f>RTD("wdf.rtq",,$A$21,"Ask_Price2")</f>
        <v>1.091</v>
      </c>
      <c r="C25" s="28">
        <f>RTD("wdf.rtq",,$A$21,"ask_Volume2")/10000</f>
        <v>4.0599999999999996</v>
      </c>
      <c r="E25" s="26" t="s">
        <v>166</v>
      </c>
      <c r="F25" s="27">
        <f>RTD("wdf.rtq",,$E$21,"Ask_Price2")</f>
        <v>0.70699999999999996</v>
      </c>
      <c r="G25" s="28">
        <f>RTD("wdf.rtq",,$E$21,"ask_Volume2")/10000</f>
        <v>8</v>
      </c>
      <c r="H25" s="4">
        <f t="shared" ca="1" si="2"/>
        <v>-8.2619008860735921E-3</v>
      </c>
      <c r="J25" s="3" t="s">
        <v>183</v>
      </c>
      <c r="K25" s="4">
        <f ca="1">(B27+F27)/2/$K$21-1</f>
        <v>-9.3675174960111685E-3</v>
      </c>
      <c r="M25" s="5">
        <v>42430</v>
      </c>
      <c r="N25" s="16" t="s">
        <v>859</v>
      </c>
      <c r="O25" s="16" t="s">
        <v>860</v>
      </c>
      <c r="P25" s="49">
        <v>0.90600000000000003</v>
      </c>
      <c r="Q25" s="116">
        <f>RTD("wdf.rtq",,N25,"PctChg")</f>
        <v>0</v>
      </c>
      <c r="R25" s="21"/>
      <c r="S25" s="21"/>
    </row>
    <row r="26" spans="1:19">
      <c r="A26" s="29" t="s">
        <v>167</v>
      </c>
      <c r="B26" s="30">
        <f>RTD("wdf.rtq",,$A$21,"Ask_Price1")</f>
        <v>1.089</v>
      </c>
      <c r="C26" s="31">
        <f>RTD("wdf.rtq",,$A$21,"ask_Volume1")/10000</f>
        <v>0.12670000000000001</v>
      </c>
      <c r="E26" s="29" t="s">
        <v>167</v>
      </c>
      <c r="F26" s="30">
        <f>RTD("wdf.rtq",,$E$21,"Ask_Price1")</f>
        <v>0.70599999999999996</v>
      </c>
      <c r="G26" s="31">
        <f>RTD("wdf.rtq",,$E$21,"ask_Volume1")/10000</f>
        <v>10.66</v>
      </c>
      <c r="H26" s="4">
        <f t="shared" ca="1" si="2"/>
        <v>-8.8147091910424358E-3</v>
      </c>
      <c r="I26" s="21"/>
      <c r="J26" s="3" t="s">
        <v>185</v>
      </c>
      <c r="K26" s="4">
        <f ca="1">(B26+F27)/2/K21-1</f>
        <v>-8.2619008860735921E-3</v>
      </c>
      <c r="M26" s="5">
        <v>42430</v>
      </c>
      <c r="N26" s="16" t="s">
        <v>861</v>
      </c>
      <c r="O26" s="16" t="s">
        <v>862</v>
      </c>
      <c r="P26" s="49">
        <v>0.71699999999999997</v>
      </c>
      <c r="Q26" s="116">
        <f>RTD("wdf.rtq",,N26,"PctChg")</f>
        <v>-1.71</v>
      </c>
      <c r="R26" s="21"/>
      <c r="S26" s="21"/>
    </row>
    <row r="27" spans="1:19">
      <c r="A27" s="32" t="s">
        <v>168</v>
      </c>
      <c r="B27" s="33">
        <f>RTD("wdf.rtq",,$A$21,"bid_Price1")</f>
        <v>1.087</v>
      </c>
      <c r="C27" s="34">
        <f>RTD("wdf.rtq",,$A$21,"Bid_Volume1")/10000</f>
        <v>42.83</v>
      </c>
      <c r="E27" s="32" t="s">
        <v>168</v>
      </c>
      <c r="F27" s="33">
        <f>RTD("wdf.rtq",,$E$21,"bid_Price1")</f>
        <v>0.70499999999999996</v>
      </c>
      <c r="G27" s="34">
        <f>RTD("wdf.rtq",,$E$21,"Bid_Volume1")/10000</f>
        <v>11.7873</v>
      </c>
      <c r="H27" s="4">
        <f t="shared" ca="1" si="2"/>
        <v>-9.3675174960111685E-3</v>
      </c>
      <c r="I27" s="21"/>
      <c r="J27" s="3" t="s">
        <v>186</v>
      </c>
      <c r="K27" s="4">
        <f ca="1">(B27+F26)/2/K21-1</f>
        <v>-8.8147091910424358E-3</v>
      </c>
      <c r="M27" s="5">
        <v>42430</v>
      </c>
      <c r="N27" s="16" t="s">
        <v>410</v>
      </c>
      <c r="O27" s="16" t="s">
        <v>411</v>
      </c>
      <c r="P27" s="49">
        <v>1.7689999999999999</v>
      </c>
      <c r="Q27" s="116">
        <f>RTD("wdf.rtq",,N27,"PctChg")</f>
        <v>4.7</v>
      </c>
      <c r="R27" s="21"/>
      <c r="S27" s="21"/>
    </row>
    <row r="28" spans="1:19">
      <c r="A28" s="35" t="s">
        <v>169</v>
      </c>
      <c r="B28" s="36">
        <f>RTD("wdf.rtq",,$A$21,"bid_Price2")</f>
        <v>1.083</v>
      </c>
      <c r="C28" s="37">
        <f>RTD("wdf.rtq",,$A$21,"Bid_Volume2")/10000</f>
        <v>10</v>
      </c>
      <c r="E28" s="35" t="s">
        <v>169</v>
      </c>
      <c r="F28" s="36">
        <f>RTD("wdf.rtq",,$E$21,"bid_Price2")</f>
        <v>0.70399999999999996</v>
      </c>
      <c r="G28" s="37">
        <f>RTD("wdf.rtq",,$E$21,"Bid_Volume2")/10000</f>
        <v>6.32</v>
      </c>
      <c r="H28" s="4">
        <f t="shared" ca="1" si="2"/>
        <v>-9.9203258009799011E-3</v>
      </c>
      <c r="I28" s="21"/>
      <c r="J28" s="21"/>
      <c r="K28" s="21"/>
      <c r="M28" s="5">
        <v>42430</v>
      </c>
      <c r="N28" s="16" t="s">
        <v>863</v>
      </c>
      <c r="O28" s="16" t="s">
        <v>864</v>
      </c>
      <c r="P28" s="49">
        <v>1.0389999999999999</v>
      </c>
      <c r="Q28" s="116">
        <f>RTD("wdf.rtq",,N28,"PctChg")</f>
        <v>-0.78</v>
      </c>
      <c r="R28" s="21"/>
      <c r="S28" s="21"/>
    </row>
    <row r="29" spans="1:19">
      <c r="A29" s="35" t="s">
        <v>170</v>
      </c>
      <c r="B29" s="36">
        <f>RTD("wdf.rtq",,$A$21,"bid_Price3")</f>
        <v>1.0649999999999999</v>
      </c>
      <c r="C29" s="37">
        <f>RTD("wdf.rtq",,$A$21,"Bid_Volume3")/10000</f>
        <v>0.6</v>
      </c>
      <c r="E29" s="35" t="s">
        <v>170</v>
      </c>
      <c r="F29" s="36">
        <f>RTD("wdf.rtq",,$E$21,"bid_Price3")</f>
        <v>0.70300000000000007</v>
      </c>
      <c r="G29" s="37">
        <f>RTD("wdf.rtq",,$E$21,"Bid_Volume3")/10000</f>
        <v>6.28</v>
      </c>
      <c r="H29" s="4">
        <f t="shared" ca="1" si="2"/>
        <v>-1.0473134105948523E-2</v>
      </c>
      <c r="I29" s="21"/>
      <c r="J29" s="21"/>
      <c r="K29" s="21"/>
      <c r="M29" s="5">
        <v>42430</v>
      </c>
      <c r="N29" s="16" t="s">
        <v>485</v>
      </c>
      <c r="O29" s="16" t="s">
        <v>486</v>
      </c>
      <c r="P29" s="49">
        <v>0.46700000000000003</v>
      </c>
      <c r="Q29" s="116">
        <f>RTD("wdf.rtq",,N29,"PctChg")</f>
        <v>1.27</v>
      </c>
      <c r="R29" s="21"/>
      <c r="S29" s="21"/>
    </row>
    <row r="30" spans="1:19">
      <c r="A30" s="35" t="s">
        <v>173</v>
      </c>
      <c r="B30" s="36">
        <f>RTD("wdf.rtq",,$A$21,"bid_Price4")</f>
        <v>0</v>
      </c>
      <c r="C30" s="37">
        <f>RTD("wdf.rtq",,$A$21,"Bid_Volume4")/10000</f>
        <v>0</v>
      </c>
      <c r="E30" s="35" t="s">
        <v>173</v>
      </c>
      <c r="F30" s="36">
        <f>RTD("wdf.rtq",,$E$21,"bid_Price4")</f>
        <v>0.70200000000000007</v>
      </c>
      <c r="G30" s="37">
        <f>RTD("wdf.rtq",,$E$21,"Bid_Volume4")/10000</f>
        <v>13.03</v>
      </c>
      <c r="H30" s="4">
        <f t="shared" ca="1" si="2"/>
        <v>-1.1025942410917255E-2</v>
      </c>
      <c r="I30" s="21"/>
      <c r="J30" s="21"/>
      <c r="K30" s="21"/>
      <c r="M30" s="5">
        <v>42430</v>
      </c>
      <c r="N30" s="16" t="s">
        <v>865</v>
      </c>
      <c r="O30" s="16" t="s">
        <v>866</v>
      </c>
      <c r="P30" s="49">
        <v>0.98</v>
      </c>
      <c r="Q30" s="116">
        <f>RTD("wdf.rtq",,N30,"PctChg")</f>
        <v>9.0000000000000011E-2</v>
      </c>
      <c r="R30" s="21"/>
      <c r="S30" s="21"/>
    </row>
    <row r="31" spans="1:19">
      <c r="A31" s="38" t="s">
        <v>174</v>
      </c>
      <c r="B31" s="39">
        <f>RTD("wdf.rtq",,$A$21,"bid_Price5")</f>
        <v>0</v>
      </c>
      <c r="C31" s="40">
        <f>RTD("wdf.rtq",,$A$21,"Bid_Volume5")/10000</f>
        <v>0</v>
      </c>
      <c r="E31" s="38" t="s">
        <v>174</v>
      </c>
      <c r="F31" s="39">
        <f>RTD("wdf.rtq",,$E$21,"bid_Price5")</f>
        <v>0.70100000000000007</v>
      </c>
      <c r="G31" s="40">
        <f>RTD("wdf.rtq",,$E$21,"Bid_Volume5")/10000</f>
        <v>13.11</v>
      </c>
      <c r="H31" s="4">
        <f t="shared" ca="1" si="2"/>
        <v>-1.1578750715885988E-2</v>
      </c>
      <c r="I31" s="21"/>
      <c r="J31" s="21"/>
      <c r="K31" s="21"/>
      <c r="M31" s="5">
        <v>42430</v>
      </c>
      <c r="N31" s="16" t="s">
        <v>432</v>
      </c>
      <c r="O31" s="16" t="s">
        <v>433</v>
      </c>
      <c r="P31" s="49">
        <v>0.53</v>
      </c>
      <c r="Q31" s="116">
        <f>RTD("wdf.rtq",,N31,"PctChg")</f>
        <v>0</v>
      </c>
      <c r="R31" s="21"/>
      <c r="S31" s="21"/>
    </row>
    <row r="32" spans="1:19">
      <c r="A32" s="3" t="s">
        <v>184</v>
      </c>
      <c r="B32" s="47">
        <f>B27</f>
        <v>1.087</v>
      </c>
      <c r="E32" s="3" t="s">
        <v>184</v>
      </c>
      <c r="F32" s="48">
        <v>0.57699999999999996</v>
      </c>
      <c r="H32" s="4">
        <f t="shared" ca="1" si="2"/>
        <v>-8.0126980532010283E-2</v>
      </c>
      <c r="I32" s="21"/>
      <c r="J32" s="21"/>
      <c r="K32" s="21"/>
      <c r="M32" s="5">
        <v>42430</v>
      </c>
      <c r="N32" s="16" t="s">
        <v>867</v>
      </c>
      <c r="O32" s="16" t="s">
        <v>868</v>
      </c>
      <c r="P32" s="49">
        <v>0.53500000000000003</v>
      </c>
      <c r="Q32" s="116">
        <f>RTD("wdf.rtq",,N32,"PctChg")</f>
        <v>4.63</v>
      </c>
      <c r="R32" s="21"/>
      <c r="S32" s="21"/>
    </row>
    <row r="33" spans="1:19">
      <c r="M33" s="5">
        <v>42430</v>
      </c>
      <c r="N33" s="16" t="s">
        <v>869</v>
      </c>
      <c r="O33" s="16" t="s">
        <v>870</v>
      </c>
      <c r="P33" s="49">
        <v>1.1040000000000001</v>
      </c>
      <c r="Q33" s="116">
        <f>RTD("wdf.rtq",,N33,"PctChg")</f>
        <v>1.53</v>
      </c>
      <c r="R33" s="21"/>
      <c r="S33" s="21"/>
    </row>
    <row r="34" spans="1:19">
      <c r="M34" s="5">
        <v>42430</v>
      </c>
      <c r="N34" s="16" t="s">
        <v>871</v>
      </c>
      <c r="O34" s="16" t="s">
        <v>2474</v>
      </c>
      <c r="P34" s="49">
        <v>0.371</v>
      </c>
      <c r="Q34" s="116">
        <f>RTD("wdf.rtq",,N34,"PctChg")</f>
        <v>-6.9999999999999993E-2</v>
      </c>
      <c r="R34" s="21"/>
      <c r="S34" s="21"/>
    </row>
    <row r="35" spans="1:19">
      <c r="M35" s="5">
        <v>42430</v>
      </c>
      <c r="N35" s="16" t="s">
        <v>872</v>
      </c>
      <c r="O35" s="16" t="s">
        <v>873</v>
      </c>
      <c r="P35" s="49">
        <v>0.23200000000000001</v>
      </c>
      <c r="Q35" s="116">
        <f>RTD("wdf.rtq",,N35,"PctChg")</f>
        <v>0.63</v>
      </c>
      <c r="R35" s="21"/>
      <c r="S35" s="21"/>
    </row>
    <row r="36" spans="1:19">
      <c r="M36" s="5">
        <v>42430</v>
      </c>
      <c r="N36" s="16" t="s">
        <v>874</v>
      </c>
      <c r="O36" s="16" t="s">
        <v>875</v>
      </c>
      <c r="P36" s="49">
        <v>0.81899999999999995</v>
      </c>
      <c r="Q36" s="116">
        <f>RTD("wdf.rtq",,N36,"PctChg")</f>
        <v>6.0000000000000005E-2</v>
      </c>
      <c r="R36" s="21"/>
      <c r="S36" s="21"/>
    </row>
    <row r="37" spans="1:19">
      <c r="A37" s="109" t="s">
        <v>265</v>
      </c>
      <c r="M37" s="5">
        <v>42430</v>
      </c>
      <c r="N37" s="16" t="s">
        <v>561</v>
      </c>
      <c r="O37" s="16" t="s">
        <v>562</v>
      </c>
      <c r="P37" s="49">
        <v>0.36199999999999999</v>
      </c>
      <c r="Q37" s="116">
        <f>RTD("wdf.rtq",,N37,"PctChg")</f>
        <v>0.12000000000000001</v>
      </c>
      <c r="R37" s="21"/>
      <c r="S37" s="21"/>
    </row>
    <row r="38" spans="1:19">
      <c r="M38" s="5">
        <v>42430</v>
      </c>
      <c r="N38" s="16" t="s">
        <v>876</v>
      </c>
      <c r="O38" s="16" t="s">
        <v>877</v>
      </c>
      <c r="P38" s="49">
        <v>0.504</v>
      </c>
      <c r="Q38" s="116">
        <f>RTD("wdf.rtq",,N38,"PctChg")</f>
        <v>0.78</v>
      </c>
      <c r="R38" s="21"/>
      <c r="S38" s="21"/>
    </row>
    <row r="39" spans="1:19">
      <c r="M39" s="5">
        <v>42430</v>
      </c>
      <c r="N39" s="16" t="s">
        <v>878</v>
      </c>
      <c r="O39" s="16" t="s">
        <v>879</v>
      </c>
      <c r="P39" s="49">
        <v>0.60899999999999999</v>
      </c>
      <c r="Q39" s="116">
        <f>RTD("wdf.rtq",,N39,"PctChg")</f>
        <v>-0.48000000000000004</v>
      </c>
      <c r="R39" s="21"/>
      <c r="S39" s="21"/>
    </row>
    <row r="40" spans="1:19">
      <c r="M40" s="5">
        <v>42430</v>
      </c>
      <c r="N40" s="16" t="s">
        <v>880</v>
      </c>
      <c r="O40" s="16" t="s">
        <v>881</v>
      </c>
      <c r="P40" s="49">
        <v>0.218</v>
      </c>
      <c r="Q40" s="116">
        <f>RTD("wdf.rtq",,N40,"PctChg")</f>
        <v>-1.86</v>
      </c>
      <c r="R40" s="21"/>
      <c r="S40" s="21"/>
    </row>
    <row r="41" spans="1:19">
      <c r="M41" s="5">
        <v>42430</v>
      </c>
      <c r="N41" s="16" t="s">
        <v>882</v>
      </c>
      <c r="O41" s="16" t="s">
        <v>883</v>
      </c>
      <c r="P41" s="49">
        <v>0.28000000000000003</v>
      </c>
      <c r="Q41" s="116">
        <f>RTD("wdf.rtq",,N41,"PctChg")</f>
        <v>0</v>
      </c>
      <c r="R41" s="21"/>
      <c r="S41" s="21"/>
    </row>
    <row r="42" spans="1:19">
      <c r="M42" s="5">
        <v>42430</v>
      </c>
      <c r="N42" s="16" t="s">
        <v>884</v>
      </c>
      <c r="O42" s="16" t="s">
        <v>885</v>
      </c>
      <c r="P42" s="49">
        <v>0.21</v>
      </c>
      <c r="Q42" s="116">
        <f>RTD("wdf.rtq",,N42,"PctChg")</f>
        <v>-0.21000000000000002</v>
      </c>
      <c r="R42" s="21"/>
      <c r="S42" s="21"/>
    </row>
    <row r="43" spans="1:19">
      <c r="M43" s="5">
        <v>42430</v>
      </c>
      <c r="N43" s="16" t="s">
        <v>886</v>
      </c>
      <c r="O43" s="16" t="s">
        <v>887</v>
      </c>
      <c r="P43" s="49">
        <v>0.49099999999999999</v>
      </c>
      <c r="Q43" s="116">
        <f>RTD("wdf.rtq",,N43,"PctChg")</f>
        <v>2.7600000000000002</v>
      </c>
      <c r="R43" s="21"/>
      <c r="S43" s="21"/>
    </row>
    <row r="44" spans="1:19">
      <c r="M44" s="5">
        <v>42430</v>
      </c>
      <c r="N44" s="16" t="s">
        <v>888</v>
      </c>
      <c r="O44" s="16" t="s">
        <v>889</v>
      </c>
      <c r="P44" s="49">
        <v>0.69</v>
      </c>
      <c r="Q44" s="116">
        <f>RTD("wdf.rtq",,N44,"PctChg")</f>
        <v>-0.24000000000000002</v>
      </c>
      <c r="R44" s="21"/>
      <c r="S44" s="21"/>
    </row>
    <row r="45" spans="1:19">
      <c r="M45" s="5">
        <v>42430</v>
      </c>
      <c r="N45" s="16" t="s">
        <v>890</v>
      </c>
      <c r="O45" s="16" t="s">
        <v>891</v>
      </c>
      <c r="P45" s="49">
        <v>2.5910000000000002</v>
      </c>
      <c r="Q45" s="116">
        <f>RTD("wdf.rtq",,N45,"PctChg")</f>
        <v>0.1</v>
      </c>
      <c r="R45" s="21"/>
      <c r="S45" s="21"/>
    </row>
    <row r="46" spans="1:19">
      <c r="M46" s="5">
        <v>42430</v>
      </c>
      <c r="N46" s="16" t="s">
        <v>892</v>
      </c>
      <c r="O46" s="16" t="s">
        <v>893</v>
      </c>
      <c r="P46" s="49">
        <v>1.488</v>
      </c>
      <c r="Q46" s="116">
        <f>RTD("wdf.rtq",,N46,"PctChg")</f>
        <v>-0.19</v>
      </c>
      <c r="R46" s="21"/>
      <c r="S46" s="21"/>
    </row>
    <row r="47" spans="1:19">
      <c r="M47" s="5">
        <v>42430</v>
      </c>
      <c r="N47" s="16" t="s">
        <v>894</v>
      </c>
      <c r="O47" s="16" t="s">
        <v>895</v>
      </c>
      <c r="P47" s="49">
        <v>1.3819999999999999</v>
      </c>
      <c r="Q47" s="116">
        <f>RTD("wdf.rtq",,N47,"PctChg")</f>
        <v>0.91999999999999993</v>
      </c>
      <c r="R47" s="21"/>
      <c r="S47" s="21"/>
    </row>
    <row r="48" spans="1:19">
      <c r="M48" s="5">
        <v>42430</v>
      </c>
      <c r="N48" s="16" t="s">
        <v>507</v>
      </c>
      <c r="O48" s="16" t="s">
        <v>508</v>
      </c>
      <c r="P48" s="49">
        <v>0.81</v>
      </c>
      <c r="Q48" s="116">
        <f>RTD("wdf.rtq",,N48,"PctChg")</f>
        <v>-0.3</v>
      </c>
      <c r="R48" s="21"/>
      <c r="S48" s="21"/>
    </row>
    <row r="49" spans="13:19">
      <c r="M49" s="5">
        <v>42430</v>
      </c>
      <c r="N49" s="16" t="s">
        <v>597</v>
      </c>
      <c r="O49" s="16" t="s">
        <v>598</v>
      </c>
      <c r="P49" s="49">
        <v>0.92100000000000004</v>
      </c>
      <c r="Q49" s="116">
        <f>RTD("wdf.rtq",,N49,"PctChg")</f>
        <v>1.6300000000000001</v>
      </c>
      <c r="R49" s="21"/>
      <c r="S49" s="21"/>
    </row>
    <row r="50" spans="13:19">
      <c r="M50" s="5">
        <v>42430</v>
      </c>
      <c r="N50" s="16" t="s">
        <v>896</v>
      </c>
      <c r="O50" s="16" t="s">
        <v>897</v>
      </c>
      <c r="P50" s="49">
        <v>2.7090000000000001</v>
      </c>
      <c r="Q50" s="116">
        <f>RTD("wdf.rtq",,N50,"PctChg")</f>
        <v>-0.89</v>
      </c>
      <c r="R50" s="21"/>
      <c r="S50" s="21"/>
    </row>
    <row r="51" spans="13:19">
      <c r="M51" s="5">
        <v>42430</v>
      </c>
      <c r="N51" s="16" t="s">
        <v>898</v>
      </c>
      <c r="O51" s="16" t="s">
        <v>899</v>
      </c>
      <c r="P51" s="49">
        <v>0.57399999999999995</v>
      </c>
      <c r="Q51" s="116">
        <f>RTD("wdf.rtq",,N51,"PctChg")</f>
        <v>-1.1900000000000002</v>
      </c>
      <c r="R51" s="21"/>
      <c r="S51" s="21"/>
    </row>
    <row r="52" spans="13:19">
      <c r="M52" s="5">
        <v>42430</v>
      </c>
      <c r="N52" s="16" t="s">
        <v>900</v>
      </c>
      <c r="O52" s="16" t="s">
        <v>901</v>
      </c>
      <c r="P52" s="49">
        <v>1.84</v>
      </c>
      <c r="Q52" s="116">
        <f>RTD("wdf.rtq",,N52,"PctChg")</f>
        <v>0.16</v>
      </c>
      <c r="R52" s="21"/>
      <c r="S52" s="21"/>
    </row>
    <row r="53" spans="13:19">
      <c r="M53" s="5">
        <v>42430</v>
      </c>
      <c r="N53" s="16" t="s">
        <v>902</v>
      </c>
      <c r="O53" s="16" t="s">
        <v>903</v>
      </c>
      <c r="P53" s="49">
        <v>0.432</v>
      </c>
      <c r="Q53" s="116">
        <f>RTD("wdf.rtq",,N53,"PctChg")</f>
        <v>0.34</v>
      </c>
      <c r="R53" s="21"/>
      <c r="S53" s="21"/>
    </row>
    <row r="54" spans="13:19">
      <c r="M54" s="5">
        <v>42430</v>
      </c>
      <c r="N54" s="16" t="s">
        <v>416</v>
      </c>
      <c r="O54" s="16" t="s">
        <v>417</v>
      </c>
      <c r="P54" s="49">
        <v>1.708</v>
      </c>
      <c r="Q54" s="116">
        <f>RTD("wdf.rtq",,N54,"PctChg")</f>
        <v>0.4</v>
      </c>
      <c r="R54" s="21"/>
      <c r="S54" s="21"/>
    </row>
    <row r="55" spans="13:19">
      <c r="M55" s="5">
        <v>42430</v>
      </c>
      <c r="N55" s="16" t="s">
        <v>904</v>
      </c>
      <c r="O55" s="16" t="s">
        <v>905</v>
      </c>
      <c r="P55" s="49">
        <v>2.911</v>
      </c>
      <c r="Q55" s="116">
        <f>RTD("wdf.rtq",,N55,"PctChg")</f>
        <v>-0.41000000000000003</v>
      </c>
      <c r="R55" s="21"/>
      <c r="S55" s="21"/>
    </row>
    <row r="56" spans="13:19">
      <c r="M56" s="5">
        <v>42430</v>
      </c>
      <c r="N56" s="16" t="s">
        <v>906</v>
      </c>
      <c r="O56" s="16" t="s">
        <v>907</v>
      </c>
      <c r="P56" s="49">
        <v>0.82299999999999995</v>
      </c>
      <c r="Q56" s="116">
        <f>RTD("wdf.rtq",,N56,"PctChg")</f>
        <v>-3.75</v>
      </c>
      <c r="R56" s="21"/>
      <c r="S56" s="21"/>
    </row>
    <row r="57" spans="13:19">
      <c r="M57" s="5">
        <v>42430</v>
      </c>
      <c r="N57" s="16" t="s">
        <v>908</v>
      </c>
      <c r="O57" s="16" t="s">
        <v>909</v>
      </c>
      <c r="P57" s="49">
        <v>0.79900000000000004</v>
      </c>
      <c r="Q57" s="116">
        <f>RTD("wdf.rtq",,N57,"PctChg")</f>
        <v>-0.52</v>
      </c>
      <c r="R57" s="21"/>
      <c r="S57" s="21"/>
    </row>
    <row r="58" spans="13:19">
      <c r="M58" s="5">
        <v>42430</v>
      </c>
      <c r="N58" s="16" t="s">
        <v>910</v>
      </c>
      <c r="O58" s="16" t="s">
        <v>911</v>
      </c>
      <c r="P58" s="49">
        <v>0.70799999999999996</v>
      </c>
      <c r="Q58" s="116">
        <f>RTD("wdf.rtq",,N58,"PctChg")</f>
        <v>0.88</v>
      </c>
      <c r="R58" s="21"/>
      <c r="S58" s="21"/>
    </row>
    <row r="59" spans="13:19">
      <c r="M59" s="5">
        <v>42430</v>
      </c>
      <c r="N59" s="16" t="s">
        <v>912</v>
      </c>
      <c r="O59" s="16" t="s">
        <v>913</v>
      </c>
      <c r="P59" s="49">
        <v>0.624</v>
      </c>
      <c r="Q59" s="116">
        <f>RTD("wdf.rtq",,N59,"PctChg")</f>
        <v>-1</v>
      </c>
      <c r="R59" s="21"/>
      <c r="S59" s="21"/>
    </row>
    <row r="60" spans="13:19">
      <c r="M60" s="5">
        <v>42430</v>
      </c>
      <c r="N60" s="16" t="s">
        <v>914</v>
      </c>
      <c r="O60" s="16" t="s">
        <v>915</v>
      </c>
      <c r="P60" s="49">
        <v>0.9</v>
      </c>
      <c r="Q60" s="116">
        <f>RTD("wdf.rtq",,N60,"PctChg")</f>
        <v>0.55000000000000004</v>
      </c>
      <c r="R60" s="21"/>
      <c r="S60" s="21"/>
    </row>
    <row r="61" spans="13:19">
      <c r="M61" s="5">
        <v>42430</v>
      </c>
      <c r="N61" s="16" t="s">
        <v>916</v>
      </c>
      <c r="O61" s="16" t="s">
        <v>917</v>
      </c>
      <c r="P61" s="49">
        <v>1.0720000000000001</v>
      </c>
      <c r="Q61" s="116">
        <f>RTD("wdf.rtq",,N61,"PctChg")</f>
        <v>0.22999999999999998</v>
      </c>
      <c r="R61" s="21"/>
      <c r="S61" s="21"/>
    </row>
    <row r="62" spans="13:19">
      <c r="M62" s="5">
        <v>42430</v>
      </c>
      <c r="N62" s="16" t="s">
        <v>918</v>
      </c>
      <c r="O62" s="16" t="s">
        <v>919</v>
      </c>
      <c r="P62" s="49">
        <v>0.32100000000000001</v>
      </c>
      <c r="Q62" s="116">
        <f>RTD("wdf.rtq",,N62,"PctChg")</f>
        <v>-0.64</v>
      </c>
      <c r="R62" s="21"/>
      <c r="S62" s="21"/>
    </row>
    <row r="63" spans="13:19">
      <c r="M63" s="5">
        <v>42430</v>
      </c>
      <c r="N63" s="16" t="s">
        <v>920</v>
      </c>
      <c r="O63" s="16" t="s">
        <v>921</v>
      </c>
      <c r="P63" s="49">
        <v>1.0289999999999999</v>
      </c>
      <c r="Q63" s="116">
        <f>RTD("wdf.rtq",,N63,"PctChg")</f>
        <v>-0.91999999999999993</v>
      </c>
      <c r="R63" s="21"/>
      <c r="S63" s="21"/>
    </row>
    <row r="64" spans="13:19">
      <c r="M64" s="5">
        <v>42430</v>
      </c>
      <c r="N64" s="16" t="s">
        <v>418</v>
      </c>
      <c r="O64" s="16" t="s">
        <v>419</v>
      </c>
      <c r="P64" s="49">
        <v>0.89600000000000002</v>
      </c>
      <c r="Q64" s="116">
        <f>RTD("wdf.rtq",,N64,"PctChg")</f>
        <v>1.9900000000000002</v>
      </c>
      <c r="R64" s="21"/>
      <c r="S64" s="21"/>
    </row>
    <row r="65" spans="13:19">
      <c r="M65" s="5">
        <v>42430</v>
      </c>
      <c r="N65" s="16" t="s">
        <v>922</v>
      </c>
      <c r="O65" s="16" t="s">
        <v>923</v>
      </c>
      <c r="P65" s="49">
        <v>0.59099999999999997</v>
      </c>
      <c r="Q65" s="116">
        <f>RTD("wdf.rtq",,N65,"PctChg")</f>
        <v>-0.88</v>
      </c>
      <c r="R65" s="21"/>
      <c r="S65" s="21"/>
    </row>
    <row r="66" spans="13:19">
      <c r="M66" s="5">
        <v>42430</v>
      </c>
      <c r="N66" s="16" t="s">
        <v>462</v>
      </c>
      <c r="O66" s="16" t="s">
        <v>463</v>
      </c>
      <c r="P66" s="49">
        <v>0.64700000000000002</v>
      </c>
      <c r="Q66" s="116">
        <f>RTD("wdf.rtq",,N66,"PctChg")</f>
        <v>0.42000000000000004</v>
      </c>
      <c r="R66" s="21"/>
      <c r="S66" s="21"/>
    </row>
    <row r="67" spans="13:19">
      <c r="M67" s="5">
        <v>42430</v>
      </c>
      <c r="N67" s="16" t="s">
        <v>924</v>
      </c>
      <c r="O67" s="16" t="s">
        <v>925</v>
      </c>
      <c r="P67" s="49">
        <v>1.8120000000000001</v>
      </c>
      <c r="Q67" s="116">
        <f>RTD("wdf.rtq",,N67,"PctChg")</f>
        <v>2.4800000000000004</v>
      </c>
      <c r="R67" s="21"/>
      <c r="S67" s="21"/>
    </row>
    <row r="68" spans="13:19">
      <c r="M68" s="5">
        <v>42430</v>
      </c>
      <c r="N68" s="16" t="s">
        <v>926</v>
      </c>
      <c r="O68" s="16" t="s">
        <v>927</v>
      </c>
      <c r="P68" s="49">
        <v>0.80500000000000005</v>
      </c>
      <c r="Q68" s="116">
        <f>RTD("wdf.rtq",,N68,"PctChg")</f>
        <v>-0.41000000000000003</v>
      </c>
      <c r="R68" s="21"/>
      <c r="S68" s="21"/>
    </row>
    <row r="69" spans="13:19">
      <c r="M69" s="5">
        <v>42430</v>
      </c>
      <c r="N69" s="16" t="s">
        <v>928</v>
      </c>
      <c r="O69" s="16" t="s">
        <v>929</v>
      </c>
      <c r="P69" s="49">
        <v>0.68600000000000005</v>
      </c>
      <c r="Q69" s="116">
        <f>RTD("wdf.rtq",,N69,"PctChg")</f>
        <v>0.78</v>
      </c>
      <c r="R69" s="21"/>
      <c r="S69" s="21"/>
    </row>
    <row r="70" spans="13:19">
      <c r="M70" s="5">
        <v>42430</v>
      </c>
      <c r="N70" s="16" t="s">
        <v>466</v>
      </c>
      <c r="O70" s="16" t="s">
        <v>1153</v>
      </c>
      <c r="P70" s="49">
        <v>1.1120000000000001</v>
      </c>
      <c r="Q70" s="116">
        <f>RTD("wdf.rtq",,N70,"PctChg")</f>
        <v>0.22</v>
      </c>
      <c r="R70" s="21"/>
      <c r="S70" s="21"/>
    </row>
    <row r="71" spans="13:19">
      <c r="M71" s="5">
        <v>42430</v>
      </c>
      <c r="N71" s="16" t="s">
        <v>930</v>
      </c>
      <c r="O71" s="16" t="s">
        <v>931</v>
      </c>
      <c r="P71" s="49">
        <v>0.78200000000000003</v>
      </c>
      <c r="Q71" s="116">
        <f>RTD("wdf.rtq",,N71,"PctChg")</f>
        <v>1.55</v>
      </c>
      <c r="R71" s="21"/>
      <c r="S71" s="21"/>
    </row>
    <row r="72" spans="13:19">
      <c r="M72" s="5">
        <v>42430</v>
      </c>
      <c r="N72" s="16" t="s">
        <v>514</v>
      </c>
      <c r="O72" s="16" t="s">
        <v>515</v>
      </c>
      <c r="P72" s="49">
        <v>1.7769999999999999</v>
      </c>
      <c r="Q72" s="116">
        <f>RTD("wdf.rtq",,N72,"PctChg")</f>
        <v>-2.5500000000000003</v>
      </c>
      <c r="R72" s="21"/>
      <c r="S72" s="21"/>
    </row>
    <row r="73" spans="13:19">
      <c r="M73" s="5">
        <v>42430</v>
      </c>
      <c r="N73" s="16" t="s">
        <v>932</v>
      </c>
      <c r="O73" s="16" t="s">
        <v>933</v>
      </c>
      <c r="P73" s="49">
        <v>0.49099999999999999</v>
      </c>
      <c r="Q73" s="116">
        <f>RTD("wdf.rtq",,N73,"PctChg")</f>
        <v>0.24000000000000002</v>
      </c>
      <c r="R73" s="21"/>
      <c r="S73" s="21"/>
    </row>
    <row r="74" spans="13:19">
      <c r="M74" s="5">
        <v>42430</v>
      </c>
      <c r="N74" s="16" t="s">
        <v>934</v>
      </c>
      <c r="O74" s="16" t="s">
        <v>935</v>
      </c>
      <c r="P74" s="49">
        <v>0.65400000000000003</v>
      </c>
      <c r="Q74" s="116">
        <f>RTD("wdf.rtq",,N74,"PctChg")</f>
        <v>-0.61</v>
      </c>
      <c r="R74" s="21"/>
      <c r="S74" s="21"/>
    </row>
    <row r="75" spans="13:19">
      <c r="M75" s="5">
        <v>42430</v>
      </c>
      <c r="N75" s="16" t="s">
        <v>936</v>
      </c>
      <c r="O75" s="16" t="s">
        <v>937</v>
      </c>
      <c r="P75" s="49">
        <v>0.48299999999999998</v>
      </c>
      <c r="Q75" s="116">
        <f>RTD("wdf.rtq",,N75,"PctChg")</f>
        <v>-3.91</v>
      </c>
      <c r="R75" s="21"/>
      <c r="S75" s="21"/>
    </row>
    <row r="76" spans="13:19">
      <c r="M76" s="5">
        <v>42430</v>
      </c>
      <c r="N76" s="16" t="s">
        <v>599</v>
      </c>
      <c r="O76" s="16" t="s">
        <v>600</v>
      </c>
      <c r="P76" s="49">
        <v>2.9140000000000001</v>
      </c>
      <c r="Q76" s="116">
        <f>RTD("wdf.rtq",,N76,"PctChg")</f>
        <v>0.08</v>
      </c>
      <c r="R76" s="21"/>
      <c r="S76" s="21"/>
    </row>
    <row r="77" spans="13:19">
      <c r="M77" s="5">
        <v>42430</v>
      </c>
      <c r="N77" s="16" t="s">
        <v>938</v>
      </c>
      <c r="O77" s="16" t="s">
        <v>939</v>
      </c>
      <c r="P77" s="49">
        <v>0.40300000000000002</v>
      </c>
      <c r="Q77" s="116">
        <f>RTD("wdf.rtq",,N77,"PctChg")</f>
        <v>-3.1300000000000003</v>
      </c>
      <c r="R77" s="21"/>
      <c r="S77" s="21"/>
    </row>
    <row r="78" spans="13:19">
      <c r="M78" s="5">
        <v>42430</v>
      </c>
      <c r="N78" s="16" t="s">
        <v>940</v>
      </c>
      <c r="O78" s="16" t="s">
        <v>941</v>
      </c>
      <c r="P78" s="49">
        <v>1.258</v>
      </c>
      <c r="Q78" s="116">
        <f>RTD("wdf.rtq",,N78,"PctChg")</f>
        <v>0.65</v>
      </c>
      <c r="R78" s="21"/>
      <c r="S78" s="21"/>
    </row>
    <row r="79" spans="13:19">
      <c r="M79" s="5">
        <v>42430</v>
      </c>
      <c r="N79" s="16" t="s">
        <v>942</v>
      </c>
      <c r="O79" s="16" t="s">
        <v>943</v>
      </c>
      <c r="P79" s="49">
        <v>1.0269999999999999</v>
      </c>
      <c r="Q79" s="116">
        <f>RTD("wdf.rtq",,N79,"PctChg")</f>
        <v>2.12</v>
      </c>
      <c r="R79" s="21"/>
      <c r="S79" s="21"/>
    </row>
    <row r="80" spans="13:19">
      <c r="M80" s="5">
        <v>42430</v>
      </c>
      <c r="N80" s="16" t="s">
        <v>944</v>
      </c>
      <c r="O80" s="16" t="s">
        <v>945</v>
      </c>
      <c r="P80" s="49">
        <v>0.64600000000000002</v>
      </c>
      <c r="Q80" s="116">
        <f>RTD("wdf.rtq",,N80,"PctChg")</f>
        <v>-1.5000000000000002</v>
      </c>
      <c r="R80" s="21"/>
      <c r="S80" s="21"/>
    </row>
    <row r="81" spans="13:19">
      <c r="M81" s="5">
        <v>42430</v>
      </c>
      <c r="N81" s="16" t="s">
        <v>946</v>
      </c>
      <c r="O81" s="16" t="s">
        <v>947</v>
      </c>
      <c r="P81" s="49">
        <v>1.5549999999999999</v>
      </c>
      <c r="Q81" s="116">
        <f>RTD("wdf.rtq",,N81,"PctChg")</f>
        <v>-2.0200000000000005</v>
      </c>
      <c r="R81" s="21"/>
      <c r="S81" s="21"/>
    </row>
    <row r="82" spans="13:19">
      <c r="M82" s="5">
        <v>42430</v>
      </c>
      <c r="N82" s="16" t="s">
        <v>473</v>
      </c>
      <c r="O82" s="16" t="s">
        <v>474</v>
      </c>
      <c r="P82" s="49">
        <v>0.58199999999999996</v>
      </c>
      <c r="Q82" s="116">
        <f>RTD("wdf.rtq",,N82,"PctChg")</f>
        <v>0.70000000000000007</v>
      </c>
      <c r="R82" s="21"/>
      <c r="S82" s="21"/>
    </row>
    <row r="83" spans="13:19">
      <c r="M83" s="5">
        <v>42430</v>
      </c>
      <c r="N83" s="16" t="s">
        <v>948</v>
      </c>
      <c r="O83" s="16" t="s">
        <v>949</v>
      </c>
      <c r="P83" s="49">
        <v>0.73899999999999999</v>
      </c>
      <c r="Q83" s="116">
        <f>RTD("wdf.rtq",,N83,"PctChg")</f>
        <v>4.6700000000000008</v>
      </c>
      <c r="R83" s="21"/>
      <c r="S83" s="21"/>
    </row>
    <row r="84" spans="13:19">
      <c r="M84" s="5">
        <v>42430</v>
      </c>
      <c r="N84" s="16" t="s">
        <v>950</v>
      </c>
      <c r="O84" s="16" t="s">
        <v>951</v>
      </c>
      <c r="P84" s="49">
        <v>1.587</v>
      </c>
      <c r="Q84" s="116">
        <f>RTD("wdf.rtq",,N84,"PctChg")</f>
        <v>0</v>
      </c>
      <c r="R84" s="21"/>
      <c r="S84" s="21"/>
    </row>
    <row r="85" spans="13:19">
      <c r="M85" s="5">
        <v>42430</v>
      </c>
      <c r="N85" s="16" t="s">
        <v>518</v>
      </c>
      <c r="O85" s="16" t="s">
        <v>519</v>
      </c>
      <c r="P85" s="49">
        <v>0.64600000000000002</v>
      </c>
      <c r="Q85" s="116">
        <f>RTD("wdf.rtq",,N85,"PctChg")</f>
        <v>-0.41000000000000003</v>
      </c>
      <c r="R85" s="21"/>
      <c r="S85" s="21"/>
    </row>
    <row r="86" spans="13:19">
      <c r="M86" s="5">
        <v>42430</v>
      </c>
      <c r="N86" s="16" t="s">
        <v>952</v>
      </c>
      <c r="O86" s="16" t="s">
        <v>953</v>
      </c>
      <c r="P86" s="49">
        <v>0.68600000000000005</v>
      </c>
      <c r="Q86" s="116">
        <f>RTD("wdf.rtq",,N86,"PctChg")</f>
        <v>0.96000000000000008</v>
      </c>
      <c r="R86" s="21"/>
      <c r="S86" s="21"/>
    </row>
    <row r="87" spans="13:19">
      <c r="M87" s="5">
        <v>42430</v>
      </c>
      <c r="N87" s="16" t="s">
        <v>954</v>
      </c>
      <c r="O87" s="16" t="s">
        <v>955</v>
      </c>
      <c r="P87" s="49">
        <v>0.84799999999999998</v>
      </c>
      <c r="Q87" s="116">
        <f>RTD("wdf.rtq",,N87,"PctChg")</f>
        <v>1.08</v>
      </c>
      <c r="R87" s="21"/>
      <c r="S87" s="21"/>
    </row>
    <row r="88" spans="13:19">
      <c r="M88" s="5">
        <v>42430</v>
      </c>
      <c r="N88" s="16" t="s">
        <v>956</v>
      </c>
      <c r="O88" s="16" t="s">
        <v>957</v>
      </c>
      <c r="P88" s="49">
        <v>1.1519999999999999</v>
      </c>
      <c r="Q88" s="116">
        <f>RTD("wdf.rtq",,N88,"PctChg")</f>
        <v>0.2</v>
      </c>
      <c r="R88" s="21"/>
      <c r="S88" s="21"/>
    </row>
    <row r="89" spans="13:19">
      <c r="M89" s="5">
        <v>42430</v>
      </c>
      <c r="N89" s="16" t="s">
        <v>958</v>
      </c>
      <c r="O89" s="16" t="s">
        <v>959</v>
      </c>
      <c r="P89" s="49">
        <v>0.92600000000000005</v>
      </c>
      <c r="Q89" s="116">
        <f>RTD("wdf.rtq",,N89,"PctChg")</f>
        <v>0.88</v>
      </c>
      <c r="R89" s="21"/>
      <c r="S89" s="21"/>
    </row>
    <row r="90" spans="13:19">
      <c r="M90" s="5">
        <v>42430</v>
      </c>
      <c r="N90" s="16" t="s">
        <v>960</v>
      </c>
      <c r="O90" s="16" t="s">
        <v>961</v>
      </c>
      <c r="P90" s="49">
        <v>0.63100000000000001</v>
      </c>
      <c r="Q90" s="116">
        <f>RTD("wdf.rtq",,N90,"PctChg")</f>
        <v>-0.63</v>
      </c>
      <c r="R90" s="21"/>
      <c r="S90" s="21"/>
    </row>
    <row r="91" spans="13:19">
      <c r="M91" s="5">
        <v>42430</v>
      </c>
      <c r="N91" s="16" t="s">
        <v>962</v>
      </c>
      <c r="O91" s="16" t="s">
        <v>963</v>
      </c>
      <c r="P91" s="49">
        <v>1.278</v>
      </c>
      <c r="Q91" s="116">
        <f>RTD("wdf.rtq",,N91,"PctChg")</f>
        <v>1.7000000000000002</v>
      </c>
      <c r="R91" s="21"/>
      <c r="S91" s="21"/>
    </row>
    <row r="92" spans="13:19">
      <c r="M92" s="5">
        <v>42430</v>
      </c>
      <c r="N92" s="16" t="s">
        <v>964</v>
      </c>
      <c r="O92" s="16" t="s">
        <v>965</v>
      </c>
      <c r="P92" s="49">
        <v>0.32800000000000001</v>
      </c>
      <c r="Q92" s="116">
        <f>RTD("wdf.rtq",,N92,"PctChg")</f>
        <v>-1.8000000000000003</v>
      </c>
      <c r="R92" s="21"/>
      <c r="S92" s="21"/>
    </row>
    <row r="93" spans="13:19">
      <c r="M93" s="5">
        <v>42430</v>
      </c>
      <c r="N93" s="16" t="s">
        <v>520</v>
      </c>
      <c r="O93" s="16" t="s">
        <v>521</v>
      </c>
      <c r="P93" s="49">
        <v>0.25800000000000001</v>
      </c>
      <c r="Q93" s="116">
        <f>RTD("wdf.rtq",,N93,"PctChg")</f>
        <v>-0.45000000000000007</v>
      </c>
      <c r="R93" s="21"/>
      <c r="S93" s="21"/>
    </row>
    <row r="94" spans="13:19">
      <c r="M94" s="5">
        <v>42430</v>
      </c>
      <c r="N94" s="16" t="s">
        <v>966</v>
      </c>
      <c r="O94" s="16" t="s">
        <v>967</v>
      </c>
      <c r="P94" s="49">
        <v>1.1859999999999999</v>
      </c>
      <c r="Q94" s="116">
        <f>RTD("wdf.rtq",,N94,"PctChg")</f>
        <v>0.69000000000000006</v>
      </c>
      <c r="R94" s="21"/>
      <c r="S94" s="21"/>
    </row>
    <row r="95" spans="13:19">
      <c r="M95" s="5">
        <v>42430</v>
      </c>
      <c r="N95" s="16" t="s">
        <v>968</v>
      </c>
      <c r="O95" s="16" t="s">
        <v>969</v>
      </c>
      <c r="P95" s="49">
        <v>0.28499999999999998</v>
      </c>
      <c r="Q95" s="116">
        <f>RTD("wdf.rtq",,N95,"PctChg")</f>
        <v>-0.79</v>
      </c>
      <c r="R95" s="21"/>
      <c r="S95" s="21"/>
    </row>
    <row r="96" spans="13:19">
      <c r="M96" s="5">
        <v>42430</v>
      </c>
      <c r="N96" s="16" t="s">
        <v>479</v>
      </c>
      <c r="O96" s="16" t="s">
        <v>480</v>
      </c>
      <c r="P96" s="49">
        <v>1.02</v>
      </c>
      <c r="Q96" s="116">
        <f>RTD("wdf.rtq",,N96,"PctChg")</f>
        <v>0.41000000000000003</v>
      </c>
      <c r="R96" s="21"/>
      <c r="S96" s="21"/>
    </row>
    <row r="97" spans="13:19">
      <c r="M97" s="5">
        <v>42430</v>
      </c>
      <c r="N97" s="16" t="s">
        <v>970</v>
      </c>
      <c r="O97" s="16" t="s">
        <v>971</v>
      </c>
      <c r="P97" s="49">
        <v>0.59699999999999998</v>
      </c>
      <c r="Q97" s="116">
        <f>RTD("wdf.rtq",,N97,"PctChg")</f>
        <v>-0.52</v>
      </c>
      <c r="R97" s="21"/>
      <c r="S97" s="21"/>
    </row>
    <row r="98" spans="13:19">
      <c r="M98" s="5">
        <v>42430</v>
      </c>
      <c r="N98" s="16" t="s">
        <v>972</v>
      </c>
      <c r="O98" s="16" t="s">
        <v>973</v>
      </c>
      <c r="P98" s="49">
        <v>0.15</v>
      </c>
      <c r="Q98" s="116">
        <f>RTD("wdf.rtq",,N98,"PctChg")</f>
        <v>-1.08</v>
      </c>
      <c r="R98" s="21"/>
      <c r="S98" s="21"/>
    </row>
    <row r="99" spans="13:19">
      <c r="M99" s="5">
        <v>42430</v>
      </c>
      <c r="N99" s="16" t="s">
        <v>974</v>
      </c>
      <c r="O99" s="16" t="s">
        <v>975</v>
      </c>
      <c r="P99" s="49">
        <v>1.373</v>
      </c>
      <c r="Q99" s="116">
        <f>RTD("wdf.rtq",,N99,"PctChg")</f>
        <v>0</v>
      </c>
      <c r="R99" s="21"/>
      <c r="S99" s="21"/>
    </row>
    <row r="100" spans="13:19">
      <c r="M100" s="5">
        <v>42430</v>
      </c>
      <c r="N100" s="16" t="s">
        <v>976</v>
      </c>
      <c r="O100" s="16" t="s">
        <v>977</v>
      </c>
      <c r="P100" s="49">
        <v>3.33</v>
      </c>
      <c r="Q100" s="116">
        <f>RTD("wdf.rtq",,N100,"PctChg")</f>
        <v>0</v>
      </c>
      <c r="R100" s="21"/>
      <c r="S100" s="21"/>
    </row>
    <row r="101" spans="13:19">
      <c r="M101" s="5">
        <v>42430</v>
      </c>
      <c r="N101" s="16" t="s">
        <v>978</v>
      </c>
      <c r="O101" s="16" t="s">
        <v>979</v>
      </c>
      <c r="P101" s="49">
        <v>2.661</v>
      </c>
      <c r="Q101" s="116">
        <f>RTD("wdf.rtq",,N101,"PctChg")</f>
        <v>0.70000000000000007</v>
      </c>
      <c r="R101" s="21"/>
      <c r="S101" s="21"/>
    </row>
    <row r="102" spans="13:19">
      <c r="M102" s="5">
        <v>42430</v>
      </c>
      <c r="N102" s="16" t="s">
        <v>980</v>
      </c>
      <c r="O102" s="16" t="s">
        <v>981</v>
      </c>
      <c r="P102" s="49">
        <v>2.0510000000000002</v>
      </c>
      <c r="Q102" s="116">
        <f>RTD("wdf.rtq",,N102,"PctChg")</f>
        <v>-0.77</v>
      </c>
      <c r="R102" s="21"/>
      <c r="S102" s="21"/>
    </row>
    <row r="103" spans="13:19">
      <c r="M103" s="5">
        <v>42430</v>
      </c>
      <c r="N103" s="16" t="s">
        <v>982</v>
      </c>
      <c r="O103" s="16" t="s">
        <v>983</v>
      </c>
      <c r="P103" s="49">
        <v>2.403</v>
      </c>
      <c r="Q103" s="116">
        <f>RTD("wdf.rtq",,N103,"PctChg")</f>
        <v>-0.31000000000000005</v>
      </c>
      <c r="R103" s="21"/>
      <c r="S103" s="21"/>
    </row>
    <row r="104" spans="13:19">
      <c r="M104" s="5">
        <v>42430</v>
      </c>
      <c r="N104" s="16" t="s">
        <v>984</v>
      </c>
      <c r="O104" s="16" t="s">
        <v>985</v>
      </c>
      <c r="P104" s="49">
        <v>0.71699999999999997</v>
      </c>
      <c r="Q104" s="116">
        <f>RTD("wdf.rtq",,N104,"PctChg")</f>
        <v>-0.34</v>
      </c>
      <c r="R104" s="21"/>
      <c r="S104" s="21"/>
    </row>
    <row r="105" spans="13:19">
      <c r="M105" s="5">
        <v>42430</v>
      </c>
      <c r="N105" s="16" t="s">
        <v>986</v>
      </c>
      <c r="O105" s="16" t="s">
        <v>987</v>
      </c>
      <c r="P105" s="49">
        <v>1.3680000000000001</v>
      </c>
      <c r="Q105" s="116">
        <f>RTD("wdf.rtq",,N105,"PctChg")</f>
        <v>-1.1499999999999999</v>
      </c>
      <c r="R105" s="21"/>
      <c r="S105" s="21"/>
    </row>
    <row r="106" spans="13:19">
      <c r="M106" s="5">
        <v>42430</v>
      </c>
      <c r="N106" s="16" t="s">
        <v>601</v>
      </c>
      <c r="O106" s="16" t="s">
        <v>602</v>
      </c>
      <c r="P106" s="49">
        <v>0.38400000000000001</v>
      </c>
      <c r="Q106" s="116">
        <f>RTD("wdf.rtq",,N106,"PctChg")</f>
        <v>-0.61</v>
      </c>
      <c r="R106" s="21"/>
      <c r="S106" s="21"/>
    </row>
    <row r="107" spans="13:19">
      <c r="M107" s="5">
        <v>42430</v>
      </c>
      <c r="N107" s="16" t="s">
        <v>988</v>
      </c>
      <c r="O107" s="16" t="s">
        <v>989</v>
      </c>
      <c r="P107" s="49">
        <v>1.6040000000000001</v>
      </c>
      <c r="Q107" s="116">
        <f>RTD("wdf.rtq",,N107,"PctChg")</f>
        <v>-1.03</v>
      </c>
      <c r="R107" s="21"/>
      <c r="S107" s="21"/>
    </row>
    <row r="108" spans="13:19">
      <c r="M108" s="5">
        <v>42430</v>
      </c>
      <c r="N108" s="16" t="s">
        <v>990</v>
      </c>
      <c r="O108" s="16" t="s">
        <v>991</v>
      </c>
      <c r="P108" s="49">
        <v>0.88700000000000001</v>
      </c>
      <c r="Q108" s="116">
        <f>RTD("wdf.rtq",,N108,"PctChg")</f>
        <v>-0.84000000000000008</v>
      </c>
      <c r="R108" s="21"/>
      <c r="S108" s="21"/>
    </row>
    <row r="109" spans="13:19">
      <c r="M109" s="5">
        <v>42430</v>
      </c>
      <c r="N109" s="16" t="s">
        <v>992</v>
      </c>
      <c r="O109" s="16" t="s">
        <v>1152</v>
      </c>
      <c r="P109" s="49">
        <v>1.016</v>
      </c>
      <c r="Q109" s="116">
        <f>RTD("wdf.rtq",,N109,"PctChg")</f>
        <v>0.97</v>
      </c>
      <c r="R109" s="21"/>
      <c r="S109" s="21"/>
    </row>
    <row r="110" spans="13:19">
      <c r="M110" s="5">
        <v>42430</v>
      </c>
      <c r="N110" s="16" t="s">
        <v>603</v>
      </c>
      <c r="O110" s="16" t="s">
        <v>604</v>
      </c>
      <c r="P110" s="49">
        <v>0.77</v>
      </c>
      <c r="Q110" s="116">
        <f>RTD("wdf.rtq",,N110,"PctChg")</f>
        <v>1</v>
      </c>
      <c r="R110" s="21"/>
      <c r="S110" s="21"/>
    </row>
    <row r="111" spans="13:19">
      <c r="M111" s="5">
        <v>42430</v>
      </c>
      <c r="N111" s="16" t="s">
        <v>422</v>
      </c>
      <c r="O111" s="16" t="s">
        <v>423</v>
      </c>
      <c r="P111" s="49">
        <v>2.4380000000000002</v>
      </c>
      <c r="Q111" s="116">
        <f>RTD("wdf.rtq",,N111,"PctChg")</f>
        <v>1.32</v>
      </c>
      <c r="R111" s="21"/>
      <c r="S111" s="21"/>
    </row>
    <row r="112" spans="13:19">
      <c r="M112" s="5">
        <v>42430</v>
      </c>
      <c r="N112" s="16" t="s">
        <v>993</v>
      </c>
      <c r="O112" s="16" t="s">
        <v>994</v>
      </c>
      <c r="P112" s="49">
        <v>1.008</v>
      </c>
      <c r="Q112" s="116">
        <f>RTD("wdf.rtq",,N112,"PctChg")</f>
        <v>-0.22999999999999998</v>
      </c>
      <c r="R112" s="21"/>
      <c r="S112" s="21"/>
    </row>
    <row r="113" spans="13:16">
      <c r="M113" s="5"/>
      <c r="N113" s="16"/>
      <c r="O113" s="16"/>
      <c r="P113" s="49"/>
    </row>
    <row r="114" spans="13:16">
      <c r="M114" s="5"/>
      <c r="N114" s="16"/>
      <c r="O114" s="16"/>
      <c r="P114" s="49"/>
    </row>
    <row r="115" spans="13:16">
      <c r="M115" s="5"/>
      <c r="N115" s="16"/>
      <c r="O115" s="16"/>
      <c r="P115" s="49"/>
    </row>
    <row r="116" spans="13:16">
      <c r="M116" s="5"/>
      <c r="N116" s="16"/>
      <c r="O116" s="16"/>
      <c r="P116" s="49"/>
    </row>
    <row r="117" spans="13:16">
      <c r="M117" s="5"/>
      <c r="N117" s="16"/>
      <c r="O117" s="16"/>
      <c r="P117" s="49"/>
    </row>
    <row r="118" spans="13:16">
      <c r="M118" s="5"/>
      <c r="N118" s="16"/>
      <c r="O118" s="16"/>
      <c r="P118" s="49"/>
    </row>
    <row r="119" spans="13:16">
      <c r="M119" s="5"/>
      <c r="N119" s="16"/>
      <c r="O119" s="16"/>
      <c r="P119" s="49"/>
    </row>
    <row r="120" spans="13:16">
      <c r="M120" s="5"/>
      <c r="N120" s="16"/>
      <c r="O120" s="16"/>
      <c r="P120" s="49"/>
    </row>
    <row r="121" spans="13:16">
      <c r="M121" s="5"/>
      <c r="N121" s="16"/>
      <c r="O121" s="16"/>
      <c r="P121" s="49"/>
    </row>
    <row r="122" spans="13:16">
      <c r="M122" s="5"/>
      <c r="N122" s="16"/>
      <c r="O122" s="16"/>
      <c r="P122" s="49"/>
    </row>
    <row r="123" spans="13:16">
      <c r="M123" s="5"/>
      <c r="N123" s="16"/>
      <c r="O123" s="16"/>
      <c r="P123" s="49"/>
    </row>
    <row r="124" spans="13:16">
      <c r="M124" s="5"/>
      <c r="N124" s="16"/>
      <c r="O124" s="16"/>
      <c r="P124" s="49"/>
    </row>
    <row r="125" spans="13:16">
      <c r="M125" s="5"/>
      <c r="N125" s="16"/>
      <c r="O125" s="16"/>
      <c r="P125" s="49"/>
    </row>
    <row r="126" spans="13:16">
      <c r="M126" s="5"/>
      <c r="N126" s="16"/>
      <c r="O126" s="16"/>
      <c r="P126" s="49"/>
    </row>
    <row r="127" spans="13:16">
      <c r="M127" s="5"/>
      <c r="N127" s="16"/>
      <c r="O127" s="16"/>
      <c r="P127" s="49"/>
    </row>
    <row r="128" spans="13:16">
      <c r="M128" s="5"/>
      <c r="N128" s="16"/>
      <c r="O128" s="16"/>
      <c r="P128" s="49"/>
    </row>
    <row r="129" spans="13:16">
      <c r="M129" s="5"/>
      <c r="N129" s="16"/>
      <c r="O129" s="16"/>
      <c r="P129" s="49"/>
    </row>
    <row r="130" spans="13:16">
      <c r="M130" s="5"/>
      <c r="N130" s="16"/>
      <c r="O130" s="16"/>
      <c r="P130" s="49"/>
    </row>
    <row r="131" spans="13:16">
      <c r="M131" s="5"/>
      <c r="N131" s="16"/>
      <c r="O131" s="16"/>
      <c r="P131" s="49"/>
    </row>
    <row r="132" spans="13:16">
      <c r="M132" s="5"/>
      <c r="N132" s="16"/>
      <c r="O132" s="16"/>
      <c r="P132" s="49"/>
    </row>
    <row r="133" spans="13:16">
      <c r="M133" s="5"/>
      <c r="N133" s="16"/>
      <c r="O133" s="16"/>
      <c r="P133" s="49"/>
    </row>
    <row r="134" spans="13:16">
      <c r="M134" s="5"/>
      <c r="N134" s="16"/>
      <c r="O134" s="16"/>
      <c r="P134" s="49"/>
    </row>
    <row r="135" spans="13:16">
      <c r="M135" s="5"/>
      <c r="N135" s="16"/>
      <c r="O135" s="16"/>
      <c r="P135" s="49"/>
    </row>
    <row r="136" spans="13:16">
      <c r="M136" s="5"/>
      <c r="N136" s="16"/>
      <c r="O136" s="16"/>
      <c r="P136" s="49"/>
    </row>
    <row r="137" spans="13:16">
      <c r="M137" s="5"/>
      <c r="N137" s="16"/>
      <c r="O137" s="16"/>
      <c r="P137" s="49"/>
    </row>
    <row r="138" spans="13:16">
      <c r="M138" s="5"/>
      <c r="N138" s="16"/>
      <c r="O138" s="16"/>
      <c r="P138" s="49"/>
    </row>
    <row r="139" spans="13:16">
      <c r="M139" s="5"/>
      <c r="N139" s="16"/>
      <c r="O139" s="16"/>
      <c r="P139" s="49"/>
    </row>
    <row r="140" spans="13:16">
      <c r="M140" s="5"/>
      <c r="N140" s="16"/>
      <c r="O140" s="16"/>
      <c r="P140" s="49"/>
    </row>
    <row r="141" spans="13:16">
      <c r="M141" s="5"/>
      <c r="N141" s="16"/>
      <c r="O141" s="16"/>
      <c r="P141" s="49"/>
    </row>
    <row r="142" spans="13:16">
      <c r="M142" s="5"/>
      <c r="N142" s="16"/>
      <c r="O142" s="16"/>
      <c r="P142" s="49"/>
    </row>
    <row r="143" spans="13:16">
      <c r="M143" s="5"/>
      <c r="N143" s="16"/>
      <c r="O143" s="16"/>
      <c r="P143" s="49"/>
    </row>
    <row r="144" spans="13:16">
      <c r="M144" s="5"/>
      <c r="N144" s="16"/>
      <c r="O144" s="16"/>
      <c r="P144" s="49"/>
    </row>
    <row r="145" spans="13:16">
      <c r="M145" s="5"/>
      <c r="N145" s="16"/>
      <c r="O145" s="16"/>
      <c r="P145" s="49"/>
    </row>
    <row r="146" spans="13:16">
      <c r="M146" s="5"/>
      <c r="N146" s="16"/>
      <c r="O146" s="16"/>
      <c r="P146" s="49"/>
    </row>
    <row r="147" spans="13:16">
      <c r="M147" s="5"/>
      <c r="N147" s="16"/>
      <c r="O147" s="16"/>
      <c r="P147" s="49"/>
    </row>
    <row r="148" spans="13:16">
      <c r="M148" s="5"/>
      <c r="N148" s="16"/>
      <c r="O148" s="16"/>
      <c r="P148" s="49"/>
    </row>
    <row r="149" spans="13:16">
      <c r="M149" s="5"/>
      <c r="N149" s="16"/>
      <c r="O149" s="16"/>
      <c r="P149" s="49"/>
    </row>
    <row r="150" spans="13:16">
      <c r="M150" s="5"/>
      <c r="N150" s="16"/>
      <c r="O150" s="16"/>
      <c r="P150" s="49"/>
    </row>
    <row r="151" spans="13:16">
      <c r="M151" s="5"/>
      <c r="N151" s="16"/>
      <c r="O151" s="16"/>
      <c r="P151" s="49"/>
    </row>
    <row r="152" spans="13:16">
      <c r="M152" s="5"/>
      <c r="N152" s="16"/>
      <c r="O152" s="16"/>
      <c r="P152" s="49"/>
    </row>
    <row r="153" spans="13:16">
      <c r="M153" s="5"/>
      <c r="N153" s="16"/>
      <c r="O153" s="16"/>
      <c r="P153" s="49"/>
    </row>
    <row r="154" spans="13:16">
      <c r="M154" s="5"/>
      <c r="N154" s="16"/>
      <c r="O154" s="16"/>
      <c r="P154" s="49"/>
    </row>
    <row r="155" spans="13:16">
      <c r="M155" s="5"/>
      <c r="N155" s="16"/>
      <c r="O155" s="16"/>
      <c r="P155" s="49"/>
    </row>
    <row r="156" spans="13:16">
      <c r="M156" s="5"/>
      <c r="N156" s="16"/>
      <c r="O156" s="16"/>
      <c r="P156" s="49"/>
    </row>
    <row r="157" spans="13:16">
      <c r="M157" s="5"/>
      <c r="N157" s="16"/>
      <c r="O157" s="16"/>
      <c r="P157" s="49"/>
    </row>
    <row r="158" spans="13:16">
      <c r="M158" s="5"/>
      <c r="N158" s="16"/>
      <c r="O158" s="16"/>
      <c r="P158" s="49"/>
    </row>
    <row r="159" spans="13:16">
      <c r="M159" s="5"/>
      <c r="N159" s="16"/>
      <c r="O159" s="16"/>
      <c r="P159" s="49"/>
    </row>
    <row r="160" spans="13:16">
      <c r="M160" s="5"/>
      <c r="N160" s="16"/>
      <c r="O160" s="16"/>
      <c r="P160" s="49"/>
    </row>
    <row r="161" spans="13:16">
      <c r="M161" s="5"/>
      <c r="N161" s="16"/>
      <c r="O161" s="16"/>
      <c r="P161" s="49"/>
    </row>
    <row r="162" spans="13:16">
      <c r="M162" s="5"/>
      <c r="N162" s="16"/>
      <c r="O162" s="16"/>
      <c r="P162" s="49"/>
    </row>
    <row r="163" spans="13:16">
      <c r="M163" s="5"/>
      <c r="N163" s="16"/>
      <c r="O163" s="16"/>
      <c r="P163" s="49"/>
    </row>
    <row r="164" spans="13:16">
      <c r="M164" s="5"/>
      <c r="N164" s="16"/>
      <c r="O164" s="16"/>
      <c r="P164" s="49"/>
    </row>
    <row r="165" spans="13:16">
      <c r="M165" s="5"/>
      <c r="N165" s="16"/>
      <c r="O165" s="16"/>
      <c r="P165" s="49"/>
    </row>
    <row r="166" spans="13:16">
      <c r="M166" s="5"/>
      <c r="N166" s="16"/>
      <c r="O166" s="16"/>
      <c r="P166" s="49"/>
    </row>
    <row r="167" spans="13:16">
      <c r="M167" s="5"/>
      <c r="N167" s="16"/>
      <c r="O167" s="16"/>
      <c r="P167" s="49"/>
    </row>
    <row r="168" spans="13:16">
      <c r="M168" s="5"/>
      <c r="N168" s="16"/>
      <c r="O168" s="16"/>
      <c r="P168" s="49"/>
    </row>
    <row r="169" spans="13:16">
      <c r="M169" s="5"/>
      <c r="N169" s="16"/>
      <c r="O169" s="16"/>
      <c r="P169" s="49"/>
    </row>
    <row r="170" spans="13:16">
      <c r="M170" s="5"/>
      <c r="N170" s="16"/>
      <c r="O170" s="16"/>
      <c r="P170" s="49"/>
    </row>
    <row r="171" spans="13:16">
      <c r="M171" s="5"/>
      <c r="N171" s="16"/>
      <c r="O171" s="16"/>
      <c r="P171" s="49"/>
    </row>
    <row r="172" spans="13:16">
      <c r="M172" s="5"/>
      <c r="N172" s="16"/>
      <c r="O172" s="16"/>
      <c r="P172" s="49"/>
    </row>
    <row r="173" spans="13:16">
      <c r="M173" s="5"/>
      <c r="N173" s="16"/>
      <c r="O173" s="16"/>
      <c r="P173" s="49"/>
    </row>
    <row r="174" spans="13:16">
      <c r="M174" s="5"/>
      <c r="N174" s="16"/>
      <c r="O174" s="16"/>
      <c r="P174" s="49"/>
    </row>
    <row r="175" spans="13:16">
      <c r="M175" s="5"/>
      <c r="N175" s="16"/>
      <c r="O175" s="16"/>
      <c r="P175" s="49"/>
    </row>
    <row r="176" spans="13:16">
      <c r="M176" s="5"/>
      <c r="N176" s="16"/>
      <c r="O176" s="16"/>
      <c r="P176" s="49"/>
    </row>
  </sheetData>
  <phoneticPr fontId="1" type="noConversion"/>
  <conditionalFormatting sqref="M2:M4">
    <cfRule type="cellIs" dxfId="69" priority="1" operator="lessThan">
      <formula>-0.01</formula>
    </cfRule>
    <cfRule type="cellIs" dxfId="68" priority="2" operator="greaterThan">
      <formula>0.01</formula>
    </cfRule>
  </conditionalFormatting>
  <hyperlinks>
    <hyperlink ref="A37" location="持仓!A1" display="返回持仓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0"/>
  <dimension ref="A1:S111"/>
  <sheetViews>
    <sheetView workbookViewId="0">
      <selection activeCell="F39" sqref="F39"/>
    </sheetView>
  </sheetViews>
  <sheetFormatPr defaultRowHeight="13.5"/>
  <cols>
    <col min="1" max="1" width="9.25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5" style="3" bestFit="1" customWidth="1"/>
    <col min="6" max="6" width="9.875" style="3" bestFit="1" customWidth="1"/>
    <col min="7" max="7" width="9" style="3" bestFit="1" customWidth="1"/>
    <col min="8" max="8" width="9.25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5.125" style="3" bestFit="1" customWidth="1"/>
    <col min="13" max="13" width="11.625" style="3" bestFit="1" customWidth="1"/>
    <col min="14" max="14" width="10.5" style="3" bestFit="1" customWidth="1"/>
    <col min="15" max="15" width="9.25" style="3" bestFit="1" customWidth="1"/>
    <col min="16" max="16" width="9" style="3" bestFit="1" customWidth="1"/>
    <col min="17" max="17" width="10.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74" t="s">
        <v>2514</v>
      </c>
      <c r="B2" s="74" t="s">
        <v>65</v>
      </c>
      <c r="C2" s="75">
        <f>RTD("wdf.rtq",,A2,"Rt_Price")</f>
        <v>1.0580000000000001</v>
      </c>
      <c r="D2" s="76">
        <f>RTD("wdf.rtq",,A2,"PctChg")/100</f>
        <v>5.7000000000000002E-3</v>
      </c>
      <c r="E2" s="77">
        <f ca="1">[1]!f_unit_floortrading(A2,TODAY())/100000000</f>
        <v>1.0326807099999999</v>
      </c>
      <c r="F2" s="78">
        <f ca="1">[1]!f_unit_floortrading(A2,TODAY())/10000-[1]!f_unit_floortrading(A2,TODAY()-1)/10000</f>
        <v>-82.334999999999127</v>
      </c>
      <c r="G2" s="90">
        <f>RTD("wdf.rtq",,A2,"Volume")/10000</f>
        <v>334.55650000000003</v>
      </c>
      <c r="H2" s="79" t="s">
        <v>2515</v>
      </c>
      <c r="I2" s="80" t="s">
        <v>111</v>
      </c>
      <c r="J2" s="80">
        <f>RTD("wdf.rtq",,H2,"Rt_Price")</f>
        <v>0.47300000000000003</v>
      </c>
      <c r="K2" s="81">
        <f>RTD("wdf.rtq",,H2,"PctChg")/100</f>
        <v>-4.2000000000000006E-3</v>
      </c>
      <c r="L2" s="103">
        <f>RTD("wdf.rtq",,H2,"Volume")/10000</f>
        <v>663.78520000000003</v>
      </c>
      <c r="M2" s="71">
        <f ca="1">(C2+J2)/S2/2-1</f>
        <v>-5.6168682711892348E-3</v>
      </c>
      <c r="N2" s="11">
        <f>RTD("wdf.rtq",,Q2,"PctChg")/100</f>
        <v>2.5000000000000001E-3</v>
      </c>
      <c r="O2" s="14" t="str">
        <f>[1]!f_info_smfcode(H2)</f>
        <v>160638.OF</v>
      </c>
      <c r="P2" s="13">
        <f ca="1">VLOOKUP(O2,净值更新!A:B,2)</f>
        <v>0.76800000000000002</v>
      </c>
      <c r="Q2" s="13" t="str">
        <f>[1]!f_info_trackindexcode(O2)</f>
        <v>399991.SZ</v>
      </c>
      <c r="R2" s="11">
        <v>0.95</v>
      </c>
      <c r="S2" s="13">
        <f ca="1">P2*(1+N2*R2)</f>
        <v>0.76982400000000006</v>
      </c>
    </row>
    <row r="3" spans="1:19">
      <c r="A3" s="74" t="s">
        <v>66</v>
      </c>
      <c r="B3" s="74" t="s">
        <v>67</v>
      </c>
      <c r="C3" s="75">
        <f>RTD("wdf.rtq",,A3,"Rt_Price")</f>
        <v>1.0349999999999999</v>
      </c>
      <c r="D3" s="76">
        <f>RTD("wdf.rtq",,A3,"PctChg")/100</f>
        <v>4.8999999999999998E-3</v>
      </c>
      <c r="E3" s="77">
        <f ca="1">[1]!f_unit_floortrading(A3,TODAY())/100000000</f>
        <v>5.2651262299999999</v>
      </c>
      <c r="F3" s="78">
        <f ca="1">[1]!f_unit_floortrading(A3,TODAY())/10000-[1]!f_unit_floortrading(A3,TODAY()-1)/10000</f>
        <v>-188.45229999999719</v>
      </c>
      <c r="G3" s="90">
        <f>RTD("wdf.rtq",,A3,"Volume")/10000</f>
        <v>1423.8724</v>
      </c>
      <c r="H3" s="79" t="s">
        <v>135</v>
      </c>
      <c r="I3" s="80" t="s">
        <v>114</v>
      </c>
      <c r="J3" s="80">
        <f>RTD("wdf.rtq",,H3,"Rt_Price")</f>
        <v>0.46900000000000003</v>
      </c>
      <c r="K3" s="81">
        <f>RTD("wdf.rtq",,H3,"PctChg")/100</f>
        <v>1.9599999999999999E-2</v>
      </c>
      <c r="L3" s="103">
        <f>RTD("wdf.rtq",,H3,"Volume")/10000</f>
        <v>7070.9704000000002</v>
      </c>
      <c r="M3" s="71">
        <f t="shared" ref="M3" ca="1" si="0">(C3+J3)/S3/2-1</f>
        <v>4.3082084333510018E-3</v>
      </c>
      <c r="N3" s="11">
        <f>RTD("wdf.rtq",,Q3,"PctChg")/100</f>
        <v>2.5000000000000001E-3</v>
      </c>
      <c r="O3" s="14" t="str">
        <f>[1]!f_info_smfcode(H3)</f>
        <v>167503.OF</v>
      </c>
      <c r="P3" s="13">
        <f ca="1">VLOOKUP(O3,净值更新!A:B,2)</f>
        <v>0.747</v>
      </c>
      <c r="Q3" s="13" t="str">
        <f>[1]!f_info_trackindexcode(O3)</f>
        <v>399991.SZ</v>
      </c>
      <c r="R3" s="11">
        <v>0.95</v>
      </c>
      <c r="S3" s="13">
        <f ca="1">P3*(1+N3*R3)</f>
        <v>0.74877412499999996</v>
      </c>
    </row>
    <row r="4" spans="1:19">
      <c r="A4" s="74" t="s">
        <v>150</v>
      </c>
      <c r="B4" s="74" t="s">
        <v>67</v>
      </c>
      <c r="C4" s="75">
        <f>RTD("wdf.rtq",,A4,"Rt_Price")</f>
        <v>1.0549999999999999</v>
      </c>
      <c r="D4" s="76">
        <f>RTD("wdf.rtq",,A4,"PctChg")/100</f>
        <v>9.0000000000000008E-4</v>
      </c>
      <c r="E4" s="77">
        <f ca="1">[1]!f_unit_floortrading(A4,TODAY())/100000000</f>
        <v>1.72925</v>
      </c>
      <c r="F4" s="78">
        <f ca="1">[1]!f_unit_floortrading(A4,TODAY())/10000-[1]!f_unit_floortrading(A4,TODAY()-1)/10000</f>
        <v>0</v>
      </c>
      <c r="G4" s="90">
        <f>RTD("wdf.rtq",,A4,"Volume")/10000</f>
        <v>444.17880000000002</v>
      </c>
      <c r="H4" s="79" t="s">
        <v>197</v>
      </c>
      <c r="I4" s="80" t="s">
        <v>114</v>
      </c>
      <c r="J4" s="80">
        <f>RTD("wdf.rtq",,H4,"Rt_Price")</f>
        <v>0.46400000000000002</v>
      </c>
      <c r="K4" s="81">
        <f>RTD("wdf.rtq",,H4,"PctChg")/100</f>
        <v>2.2000000000000001E-3</v>
      </c>
      <c r="L4" s="103">
        <f>RTD("wdf.rtq",,H4,"Volume")/10000</f>
        <v>1333.8505</v>
      </c>
      <c r="M4" s="71">
        <f t="shared" ref="M4" ca="1" si="1">(C4+J4)/S4/2-1</f>
        <v>-5.1710149665766814E-3</v>
      </c>
      <c r="N4" s="11">
        <f>RTD("wdf.rtq",,Q4,"PctChg")/100</f>
        <v>2E-3</v>
      </c>
      <c r="O4" s="14" t="str">
        <f>[1]!f_info_smfcode(H4)</f>
        <v>502013.SH</v>
      </c>
      <c r="P4" s="13">
        <f ca="1">VLOOKUP(O4,净值更新!A:B,2)</f>
        <v>0.76200000000000001</v>
      </c>
      <c r="Q4" s="13" t="str">
        <f>[1]!f_info_trackindexcode(O4)</f>
        <v>930620.CSI</v>
      </c>
      <c r="R4" s="11">
        <v>0.95</v>
      </c>
      <c r="S4" s="13">
        <f ca="1">P4*(1+N4*R4)</f>
        <v>0.76344780000000001</v>
      </c>
    </row>
    <row r="5" spans="1:19">
      <c r="A5" s="74" t="s">
        <v>143</v>
      </c>
      <c r="B5" s="74" t="s">
        <v>80</v>
      </c>
      <c r="C5" s="75">
        <f>RTD("wdf.rtq",,A5,"Rt_Price")</f>
        <v>1.06</v>
      </c>
      <c r="D5" s="76">
        <f>RTD("wdf.rtq",,A5,"PctChg")/100</f>
        <v>5.7000000000000002E-3</v>
      </c>
      <c r="E5" s="77">
        <f ca="1">[1]!f_unit_floortrading(A5,TODAY())/100000000</f>
        <v>5.3466743900000004</v>
      </c>
      <c r="F5" s="78">
        <f ca="1">[1]!f_unit_floortrading(A5,TODAY())/10000-[1]!f_unit_floortrading(A5,TODAY()-1)/10000</f>
        <v>-172.55559999999969</v>
      </c>
      <c r="G5" s="90">
        <f>RTD("wdf.rtq",,A5,"Volume")/10000</f>
        <v>856.81939999999997</v>
      </c>
      <c r="H5" s="102" t="s">
        <v>136</v>
      </c>
      <c r="I5" s="80" t="s">
        <v>115</v>
      </c>
      <c r="J5" s="80">
        <f>RTD("wdf.rtq",,H5,"Rt_Price")</f>
        <v>0.47700000000000004</v>
      </c>
      <c r="K5" s="81">
        <f>RTD("wdf.rtq",,H5,"PctChg")/100</f>
        <v>1.2699999999999999E-2</v>
      </c>
      <c r="L5" s="103">
        <f>RTD("wdf.rtq",,H5,"Volume")/10000</f>
        <v>7653.8503000000001</v>
      </c>
      <c r="M5" s="118">
        <f ca="1">(C5+J5)/S5/2-1</f>
        <v>2.0262052083692694E-3</v>
      </c>
      <c r="N5" s="11">
        <f>RTD("wdf.rtq",,Q5,"PctChg")/100</f>
        <v>1.2999999999999999E-3</v>
      </c>
      <c r="O5" s="14" t="str">
        <f>[1]!f_info_smfcode(H5)</f>
        <v>160639.OF</v>
      </c>
      <c r="P5" s="13">
        <f ca="1">VLOOKUP(O5,净值更新!A:B,2)</f>
        <v>0.76600000000000001</v>
      </c>
      <c r="Q5" s="13" t="str">
        <f>[1]!f_info_trackindexcode(O5)</f>
        <v>399807.SZ</v>
      </c>
      <c r="R5" s="11">
        <v>0.95</v>
      </c>
      <c r="S5" s="13">
        <f ca="1">P5*(1+N5*R5)</f>
        <v>0.76694601000000007</v>
      </c>
    </row>
    <row r="6" spans="1:19" s="171" customFormat="1">
      <c r="A6" s="162"/>
      <c r="B6" s="162"/>
      <c r="C6" s="163"/>
      <c r="D6" s="164"/>
      <c r="E6" s="165"/>
      <c r="F6" s="166"/>
      <c r="G6" s="167"/>
      <c r="H6" s="168"/>
      <c r="I6" s="162"/>
      <c r="J6" s="162"/>
      <c r="K6" s="164"/>
      <c r="L6" s="169"/>
      <c r="M6" s="164"/>
      <c r="N6" s="164"/>
      <c r="O6" s="162"/>
      <c r="P6" s="170"/>
      <c r="Q6" s="170"/>
      <c r="R6" s="164"/>
      <c r="S6" s="170"/>
    </row>
    <row r="7" spans="1:19">
      <c r="A7" s="43" t="s">
        <v>2411</v>
      </c>
      <c r="B7" s="44" t="s">
        <v>164</v>
      </c>
      <c r="C7" s="45" t="s">
        <v>175</v>
      </c>
      <c r="E7" s="43" t="str">
        <f>INDEX(H1:H5,MATCH(A7,A1:A5,FALSE))</f>
        <v>150278.SZ</v>
      </c>
      <c r="F7" s="44" t="s">
        <v>164</v>
      </c>
      <c r="G7" s="45" t="s">
        <v>175</v>
      </c>
      <c r="H7" s="21"/>
      <c r="J7" s="3" t="s">
        <v>70</v>
      </c>
      <c r="K7" s="46">
        <f ca="1">INDEX(S1:S5,MATCH(A7,A1:A5,FALSE))</f>
        <v>0.76694601000000007</v>
      </c>
      <c r="L7" s="21"/>
      <c r="O7" s="21"/>
      <c r="P7" s="21"/>
      <c r="Q7" s="21"/>
      <c r="R7" s="21"/>
      <c r="S7" s="21"/>
    </row>
    <row r="8" spans="1:19">
      <c r="A8" s="23" t="s">
        <v>171</v>
      </c>
      <c r="B8" s="24">
        <f>RTD("wdf.rtq",,$A$7,"Ask_Price5")</f>
        <v>1.07</v>
      </c>
      <c r="C8" s="25">
        <f>RTD("wdf.rtq",,$A$7,"ask_Volume5")/10000</f>
        <v>2.5</v>
      </c>
      <c r="E8" s="23" t="s">
        <v>171</v>
      </c>
      <c r="F8" s="24">
        <f>RTD("wdf.rtq",,$E$7,"Ask_Price5")</f>
        <v>0.48099999999999998</v>
      </c>
      <c r="G8" s="25">
        <f>RTD("wdf.rtq",,$E$7,"ask_Volume5")/10000</f>
        <v>27.95</v>
      </c>
      <c r="H8" s="4">
        <f ca="1">($B$18+F8)/2/$K$7-1</f>
        <v>4.6339507001280644E-3</v>
      </c>
      <c r="K8" s="21"/>
      <c r="L8" s="21"/>
      <c r="O8" s="21"/>
      <c r="P8" s="21"/>
      <c r="Q8" s="21"/>
      <c r="R8" s="21"/>
      <c r="S8" s="21"/>
    </row>
    <row r="9" spans="1:19">
      <c r="A9" s="26" t="s">
        <v>172</v>
      </c>
      <c r="B9" s="27">
        <f>RTD("wdf.rtq",,$A$7,"Ask_Price4")</f>
        <v>1.0649999999999999</v>
      </c>
      <c r="C9" s="28">
        <f>RTD("wdf.rtq",,$A$7,"ask_Volume4")/10000</f>
        <v>10</v>
      </c>
      <c r="E9" s="26" t="s">
        <v>172</v>
      </c>
      <c r="F9" s="27">
        <f>RTD("wdf.rtq",,$E$7,"Ask_Price4")</f>
        <v>0.48</v>
      </c>
      <c r="G9" s="28">
        <f>RTD("wdf.rtq",,$E$7,"ask_Volume4")/10000</f>
        <v>128.5455</v>
      </c>
      <c r="H9" s="4">
        <f t="shared" ref="H9:H18" ca="1" si="2">($B$18+F9)/2/$K$7-1</f>
        <v>3.9820143271882547E-3</v>
      </c>
      <c r="J9" s="3" t="s">
        <v>181</v>
      </c>
      <c r="K9" s="21"/>
      <c r="L9" s="21"/>
      <c r="O9" s="21"/>
      <c r="P9" s="21"/>
      <c r="Q9" s="21"/>
      <c r="R9" s="21"/>
      <c r="S9" s="21"/>
    </row>
    <row r="10" spans="1:19">
      <c r="A10" s="26" t="s">
        <v>165</v>
      </c>
      <c r="B10" s="27">
        <f>RTD("wdf.rtq",,$A$7,"Ask_Price3")</f>
        <v>1.0629999999999999</v>
      </c>
      <c r="C10" s="28">
        <f>RTD("wdf.rtq",,$A$7,"ask_Volume3")/10000</f>
        <v>10</v>
      </c>
      <c r="E10" s="26" t="s">
        <v>165</v>
      </c>
      <c r="F10" s="27">
        <f>RTD("wdf.rtq",,$E$7,"Ask_Price3")</f>
        <v>0.47900000000000004</v>
      </c>
      <c r="G10" s="28">
        <f>RTD("wdf.rtq",,$E$7,"ask_Volume3")/10000</f>
        <v>73.834999999999994</v>
      </c>
      <c r="H10" s="4">
        <f t="shared" ca="1" si="2"/>
        <v>3.3300779542486669E-3</v>
      </c>
      <c r="J10" s="21" t="s">
        <v>182</v>
      </c>
      <c r="K10" s="4">
        <f ca="1">(B12+F12)/2/$K$7-1</f>
        <v>2.0262052083692694E-3</v>
      </c>
      <c r="L10" s="21"/>
      <c r="M10" s="3" t="s">
        <v>424</v>
      </c>
      <c r="N10" s="134" t="s">
        <v>425</v>
      </c>
      <c r="O10" s="21"/>
      <c r="P10" s="21"/>
      <c r="Q10" s="21"/>
      <c r="R10" s="21"/>
      <c r="S10" s="21"/>
    </row>
    <row r="11" spans="1:19">
      <c r="A11" s="26" t="s">
        <v>166</v>
      </c>
      <c r="B11" s="27">
        <f>RTD("wdf.rtq",,$A$7,"Ask_Price2")</f>
        <v>1.0609999999999999</v>
      </c>
      <c r="C11" s="28">
        <f>RTD("wdf.rtq",,$A$7,"ask_Volume2")/10000</f>
        <v>60.91</v>
      </c>
      <c r="E11" s="26" t="s">
        <v>166</v>
      </c>
      <c r="F11" s="27">
        <f>RTD("wdf.rtq",,$E$7,"Ask_Price2")</f>
        <v>0.47800000000000004</v>
      </c>
      <c r="G11" s="28">
        <f>RTD("wdf.rtq",,$E$7,"ask_Volume2")/10000</f>
        <v>99.507800000000003</v>
      </c>
      <c r="H11" s="4">
        <f t="shared" ca="1" si="2"/>
        <v>2.6781415813088572E-3</v>
      </c>
      <c r="J11" s="3" t="s">
        <v>183</v>
      </c>
      <c r="K11" s="4">
        <f ca="1">(B13+F13)/2/$K$7-1</f>
        <v>7.0396089550062158E-5</v>
      </c>
      <c r="L11" s="21"/>
      <c r="M11" s="3" t="s">
        <v>426</v>
      </c>
      <c r="N11" s="134">
        <v>20160301</v>
      </c>
      <c r="O11" s="21"/>
      <c r="P11" s="21"/>
      <c r="Q11" s="21"/>
      <c r="R11" s="21"/>
      <c r="S11" s="21"/>
    </row>
    <row r="12" spans="1:19">
      <c r="A12" s="29" t="s">
        <v>167</v>
      </c>
      <c r="B12" s="30">
        <f>RTD("wdf.rtq",,$A$7,"Ask_Price1")</f>
        <v>1.06</v>
      </c>
      <c r="C12" s="31">
        <f>RTD("wdf.rtq",,$A$7,"ask_Volume1")/10000</f>
        <v>205.8837</v>
      </c>
      <c r="E12" s="29" t="s">
        <v>167</v>
      </c>
      <c r="F12" s="30">
        <f>RTD("wdf.rtq",,$E$7,"Ask_Price1")</f>
        <v>0.47700000000000004</v>
      </c>
      <c r="G12" s="31">
        <f>RTD("wdf.rtq",,$E$7,"ask_Volume1")/10000</f>
        <v>27.173999999999999</v>
      </c>
      <c r="H12" s="4">
        <f t="shared" ca="1" si="2"/>
        <v>2.0262052083692694E-3</v>
      </c>
      <c r="I12" s="21"/>
      <c r="J12" s="3" t="s">
        <v>185</v>
      </c>
      <c r="K12" s="4">
        <f ca="1">(B12+F13)/2/K7-1</f>
        <v>1.3742688354294597E-3</v>
      </c>
      <c r="L12" s="21"/>
      <c r="M12" s="3" t="s">
        <v>427</v>
      </c>
      <c r="N12" s="134" t="s">
        <v>1468</v>
      </c>
      <c r="O12" s="21"/>
      <c r="P12" s="21"/>
      <c r="Q12" s="21">
        <f>SUMPRODUCT(P15:P99,Q15:Q99)/100</f>
        <v>0.17658920000000003</v>
      </c>
      <c r="R12" s="21"/>
      <c r="S12" s="21"/>
    </row>
    <row r="13" spans="1:19">
      <c r="A13" s="32" t="s">
        <v>168</v>
      </c>
      <c r="B13" s="33">
        <f>RTD("wdf.rtq",,$A$7,"bid_Price1")</f>
        <v>1.0580000000000001</v>
      </c>
      <c r="C13" s="34">
        <f>RTD("wdf.rtq",,$A$7,"Bid_Volume1")/10000</f>
        <v>80.446399999999997</v>
      </c>
      <c r="E13" s="32" t="s">
        <v>168</v>
      </c>
      <c r="F13" s="33">
        <f>RTD("wdf.rtq",,$E$7,"bid_Price1")</f>
        <v>0.47600000000000003</v>
      </c>
      <c r="G13" s="34">
        <f>RTD("wdf.rtq",,$E$7,"Bid_Volume1")/10000</f>
        <v>19.59</v>
      </c>
      <c r="H13" s="4">
        <f t="shared" ca="1" si="2"/>
        <v>1.3742688354294597E-3</v>
      </c>
      <c r="I13" s="21"/>
      <c r="J13" s="3" t="s">
        <v>186</v>
      </c>
      <c r="K13" s="4">
        <f ca="1">(B13+F12)/2/K7-1</f>
        <v>7.2233246248987193E-4</v>
      </c>
      <c r="L13" s="21"/>
      <c r="N13" s="134"/>
      <c r="O13" s="21"/>
      <c r="P13" s="21"/>
      <c r="Q13" s="21"/>
      <c r="R13" s="21"/>
      <c r="S13" s="21"/>
    </row>
    <row r="14" spans="1:19">
      <c r="A14" s="35" t="s">
        <v>169</v>
      </c>
      <c r="B14" s="36">
        <f>RTD("wdf.rtq",,$A$7,"bid_Price2")</f>
        <v>1.0569999999999999</v>
      </c>
      <c r="C14" s="37">
        <f>RTD("wdf.rtq",,$A$7,"Bid_Volume2")/10000</f>
        <v>23.07</v>
      </c>
      <c r="E14" s="35" t="s">
        <v>169</v>
      </c>
      <c r="F14" s="36">
        <f>RTD("wdf.rtq",,$E$7,"bid_Price2")</f>
        <v>0.47500000000000003</v>
      </c>
      <c r="G14" s="37">
        <f>RTD("wdf.rtq",,$E$7,"Bid_Volume2")/10000</f>
        <v>54.148800000000001</v>
      </c>
      <c r="H14" s="4">
        <f t="shared" ca="1" si="2"/>
        <v>7.2233246248987193E-4</v>
      </c>
      <c r="I14" s="21"/>
      <c r="J14" s="21"/>
      <c r="K14" s="21"/>
      <c r="L14" s="21"/>
      <c r="M14" s="3" t="s">
        <v>426</v>
      </c>
      <c r="N14" s="3" t="s">
        <v>427</v>
      </c>
      <c r="O14" s="21" t="s">
        <v>428</v>
      </c>
      <c r="P14" s="21" t="s">
        <v>429</v>
      </c>
      <c r="Q14" s="3" t="s">
        <v>4</v>
      </c>
      <c r="R14" s="21"/>
      <c r="S14" s="21"/>
    </row>
    <row r="15" spans="1:19">
      <c r="A15" s="35" t="s">
        <v>170</v>
      </c>
      <c r="B15" s="36">
        <f>RTD("wdf.rtq",,$A$7,"bid_Price3")</f>
        <v>1.056</v>
      </c>
      <c r="C15" s="37">
        <f>RTD("wdf.rtq",,$A$7,"Bid_Volume3")/10000</f>
        <v>200</v>
      </c>
      <c r="E15" s="35" t="s">
        <v>170</v>
      </c>
      <c r="F15" s="36">
        <f>RTD("wdf.rtq",,$E$7,"bid_Price3")</f>
        <v>0.47400000000000003</v>
      </c>
      <c r="G15" s="37">
        <f>RTD("wdf.rtq",,$E$7,"Bid_Volume3")/10000</f>
        <v>90.21</v>
      </c>
      <c r="H15" s="4">
        <f t="shared" ca="1" si="2"/>
        <v>7.0396089550062158E-5</v>
      </c>
      <c r="I15" s="21"/>
      <c r="J15" s="21"/>
      <c r="K15" s="21"/>
      <c r="L15" s="21"/>
      <c r="M15" s="5">
        <f>[1]!wset("IndexConstituent","date="&amp;N11,"windcode="&amp;N12,"cols=4;rows=85")</f>
        <v>42430</v>
      </c>
      <c r="N15" s="16" t="s">
        <v>2541</v>
      </c>
      <c r="O15" s="16" t="s">
        <v>2542</v>
      </c>
      <c r="P15" s="49">
        <v>0.25</v>
      </c>
      <c r="Q15" s="116">
        <f>RTD("wdf.rtq",,N15,"PctChg")</f>
        <v>0.66</v>
      </c>
      <c r="R15" s="21"/>
      <c r="S15" s="21"/>
    </row>
    <row r="16" spans="1:19">
      <c r="A16" s="35" t="s">
        <v>173</v>
      </c>
      <c r="B16" s="36">
        <f>RTD("wdf.rtq",,$A$7,"bid_Price4")</f>
        <v>1.0549999999999999</v>
      </c>
      <c r="C16" s="37">
        <f>RTD("wdf.rtq",,$A$7,"Bid_Volume4")/10000</f>
        <v>354.92610000000002</v>
      </c>
      <c r="E16" s="35" t="s">
        <v>173</v>
      </c>
      <c r="F16" s="36">
        <f>RTD("wdf.rtq",,$E$7,"bid_Price4")</f>
        <v>0.47300000000000003</v>
      </c>
      <c r="G16" s="37">
        <f>RTD("wdf.rtq",,$E$7,"Bid_Volume4")/10000</f>
        <v>35.119999999999997</v>
      </c>
      <c r="H16" s="4">
        <f t="shared" ca="1" si="2"/>
        <v>-5.8154028338974761E-4</v>
      </c>
      <c r="I16" s="21"/>
      <c r="J16" s="21"/>
      <c r="K16" s="21"/>
      <c r="L16" s="21"/>
      <c r="M16" s="5">
        <v>42430</v>
      </c>
      <c r="N16" s="16" t="s">
        <v>1370</v>
      </c>
      <c r="O16" s="16" t="s">
        <v>1371</v>
      </c>
      <c r="P16" s="49">
        <v>3.31</v>
      </c>
      <c r="Q16" s="116">
        <f>RTD("wdf.rtq",,N16,"PctChg")</f>
        <v>-0.86</v>
      </c>
      <c r="R16" s="21"/>
      <c r="S16" s="21"/>
    </row>
    <row r="17" spans="1:19">
      <c r="A17" s="38" t="s">
        <v>174</v>
      </c>
      <c r="B17" s="39">
        <f>RTD("wdf.rtq",,$A$7,"bid_Price5")</f>
        <v>1.054</v>
      </c>
      <c r="C17" s="40">
        <f>RTD("wdf.rtq",,$A$7,"Bid_Volume5")/10000</f>
        <v>132.5</v>
      </c>
      <c r="E17" s="38" t="s">
        <v>174</v>
      </c>
      <c r="F17" s="39">
        <f>RTD("wdf.rtq",,$E$7,"bid_Price5")</f>
        <v>0.47200000000000003</v>
      </c>
      <c r="G17" s="40">
        <f>RTD("wdf.rtq",,$E$7,"Bid_Volume5")/10000</f>
        <v>121.31</v>
      </c>
      <c r="H17" s="4">
        <f t="shared" ca="1" si="2"/>
        <v>-1.2334766563294464E-3</v>
      </c>
      <c r="I17" s="21"/>
      <c r="J17" s="21"/>
      <c r="K17" s="21"/>
      <c r="L17" s="21"/>
      <c r="M17" s="5">
        <v>42430</v>
      </c>
      <c r="N17" s="16" t="s">
        <v>1469</v>
      </c>
      <c r="O17" s="16" t="s">
        <v>1470</v>
      </c>
      <c r="P17" s="49">
        <v>0.39600000000000002</v>
      </c>
      <c r="Q17" s="116">
        <f>RTD("wdf.rtq",,N17,"PctChg")</f>
        <v>0.48000000000000004</v>
      </c>
      <c r="R17" s="21"/>
      <c r="S17" s="21"/>
    </row>
    <row r="18" spans="1:19">
      <c r="A18" s="3" t="s">
        <v>184</v>
      </c>
      <c r="B18" s="47">
        <f>B12</f>
        <v>1.06</v>
      </c>
      <c r="E18" s="3" t="s">
        <v>184</v>
      </c>
      <c r="F18" s="48">
        <v>0.43</v>
      </c>
      <c r="H18" s="4">
        <f t="shared" ca="1" si="2"/>
        <v>-2.8614804319798348E-2</v>
      </c>
      <c r="I18" s="21"/>
      <c r="J18" s="21"/>
      <c r="K18" s="21"/>
      <c r="L18" s="21"/>
      <c r="M18" s="5">
        <v>42430</v>
      </c>
      <c r="N18" s="16" t="s">
        <v>1471</v>
      </c>
      <c r="O18" s="16" t="s">
        <v>1472</v>
      </c>
      <c r="P18" s="49">
        <v>0.53800000000000003</v>
      </c>
      <c r="Q18" s="116">
        <f>RTD("wdf.rtq",,N18,"PctChg")</f>
        <v>-1.7400000000000002</v>
      </c>
      <c r="R18" s="21"/>
      <c r="S18" s="21"/>
    </row>
    <row r="19" spans="1:19">
      <c r="M19" s="5">
        <v>42430</v>
      </c>
      <c r="N19" s="16" t="s">
        <v>1376</v>
      </c>
      <c r="O19" s="16" t="s">
        <v>1377</v>
      </c>
      <c r="P19" s="49">
        <v>2.1240000000000001</v>
      </c>
      <c r="Q19" s="116">
        <f>RTD("wdf.rtq",,N19,"PctChg")</f>
        <v>-0.22999999999999998</v>
      </c>
      <c r="R19" s="21"/>
      <c r="S19" s="21"/>
    </row>
    <row r="20" spans="1:19">
      <c r="M20" s="5">
        <v>42430</v>
      </c>
      <c r="N20" s="16" t="s">
        <v>996</v>
      </c>
      <c r="O20" s="16" t="s">
        <v>997</v>
      </c>
      <c r="P20" s="49">
        <v>0.875</v>
      </c>
      <c r="Q20" s="116">
        <f>RTD("wdf.rtq",,N20,"PctChg")</f>
        <v>1.53</v>
      </c>
      <c r="R20" s="21"/>
      <c r="S20" s="21"/>
    </row>
    <row r="21" spans="1:19">
      <c r="A21" s="43" t="s">
        <v>750</v>
      </c>
      <c r="B21" s="44" t="s">
        <v>164</v>
      </c>
      <c r="C21" s="45" t="s">
        <v>175</v>
      </c>
      <c r="E21" s="43" t="str">
        <f>INDEX(H1:H3,MATCH(A21,A1:A3,FALSE))</f>
        <v>150274.SZ</v>
      </c>
      <c r="F21" s="44" t="s">
        <v>164</v>
      </c>
      <c r="G21" s="45" t="s">
        <v>175</v>
      </c>
      <c r="H21" s="21"/>
      <c r="J21" s="3" t="s">
        <v>70</v>
      </c>
      <c r="K21" s="46">
        <f ca="1">INDEX(S1:S3,MATCH(A21,A1:A3,FALSE))</f>
        <v>0.76982400000000006</v>
      </c>
      <c r="M21" s="5">
        <v>42430</v>
      </c>
      <c r="N21" s="16" t="s">
        <v>843</v>
      </c>
      <c r="O21" s="16" t="s">
        <v>844</v>
      </c>
      <c r="P21" s="49">
        <v>1.472</v>
      </c>
      <c r="Q21" s="116">
        <f>RTD("wdf.rtq",,N21,"PctChg")</f>
        <v>0.31000000000000005</v>
      </c>
      <c r="R21" s="21"/>
      <c r="S21" s="21"/>
    </row>
    <row r="22" spans="1:19">
      <c r="A22" s="23" t="s">
        <v>171</v>
      </c>
      <c r="B22" s="24">
        <f>RTD("wdf.rtq",,$A$21,"Ask_Price5")</f>
        <v>1.077</v>
      </c>
      <c r="C22" s="25">
        <f>RTD("wdf.rtq",,$A$21,"ask_Volume5")/10000</f>
        <v>100</v>
      </c>
      <c r="E22" s="23" t="s">
        <v>171</v>
      </c>
      <c r="F22" s="24">
        <f>RTD("wdf.rtq",,$E$21,"Ask_Price5")</f>
        <v>0.48</v>
      </c>
      <c r="G22" s="25">
        <f>RTD("wdf.rtq",,$E$21,"ask_Volume5")/10000</f>
        <v>38.5625</v>
      </c>
      <c r="H22" s="4">
        <f ca="1">($B$32+F22)/2/$K$21-1</f>
        <v>-4.2087542087554386E-4</v>
      </c>
      <c r="K22" s="21"/>
      <c r="M22" s="5">
        <v>42430</v>
      </c>
      <c r="N22" s="16" t="s">
        <v>1473</v>
      </c>
      <c r="O22" s="16" t="s">
        <v>1474</v>
      </c>
      <c r="P22" s="49">
        <v>0.16600000000000001</v>
      </c>
      <c r="Q22" s="116">
        <f>RTD("wdf.rtq",,N22,"PctChg")</f>
        <v>0</v>
      </c>
      <c r="R22" s="21"/>
      <c r="S22" s="21"/>
    </row>
    <row r="23" spans="1:19">
      <c r="A23" s="26" t="s">
        <v>172</v>
      </c>
      <c r="B23" s="27">
        <f>RTD("wdf.rtq",,$A$21,"Ask_Price4")</f>
        <v>1.0640000000000001</v>
      </c>
      <c r="C23" s="28">
        <f>RTD("wdf.rtq",,$A$21,"ask_Volume4")/10000</f>
        <v>5</v>
      </c>
      <c r="E23" s="26" t="s">
        <v>172</v>
      </c>
      <c r="F23" s="27">
        <f>RTD("wdf.rtq",,$E$21,"Ask_Price4")</f>
        <v>0.47900000000000004</v>
      </c>
      <c r="G23" s="28">
        <f>RTD("wdf.rtq",,$E$21,"ask_Volume4")/10000</f>
        <v>10.85</v>
      </c>
      <c r="H23" s="4">
        <f t="shared" ref="H23:H32" ca="1" si="3">($B$32+F23)/2/$K$21-1</f>
        <v>-1.0703745271647414E-3</v>
      </c>
      <c r="J23" s="3" t="s">
        <v>181</v>
      </c>
      <c r="K23" s="21"/>
      <c r="M23" s="5">
        <v>42430</v>
      </c>
      <c r="N23" s="16" t="s">
        <v>1475</v>
      </c>
      <c r="O23" s="16" t="s">
        <v>1476</v>
      </c>
      <c r="P23" s="49">
        <v>0.72499999999999998</v>
      </c>
      <c r="Q23" s="116">
        <f>RTD("wdf.rtq",,N23,"PctChg")</f>
        <v>-0.90000000000000013</v>
      </c>
      <c r="R23" s="21"/>
      <c r="S23" s="21"/>
    </row>
    <row r="24" spans="1:19">
      <c r="A24" s="26" t="s">
        <v>165</v>
      </c>
      <c r="B24" s="27">
        <f>RTD("wdf.rtq",,$A$21,"Ask_Price3")</f>
        <v>1.0620000000000001</v>
      </c>
      <c r="C24" s="28">
        <f>RTD("wdf.rtq",,$A$21,"ask_Volume3")/10000</f>
        <v>3.47</v>
      </c>
      <c r="E24" s="26" t="s">
        <v>165</v>
      </c>
      <c r="F24" s="27">
        <f>RTD("wdf.rtq",,$E$21,"Ask_Price3")</f>
        <v>0.47800000000000004</v>
      </c>
      <c r="G24" s="28">
        <f>RTD("wdf.rtq",,$E$21,"ask_Volume3")/10000</f>
        <v>1.7</v>
      </c>
      <c r="H24" s="4">
        <f t="shared" ca="1" si="3"/>
        <v>-1.7198736334540499E-3</v>
      </c>
      <c r="J24" s="21" t="s">
        <v>182</v>
      </c>
      <c r="K24" s="4">
        <f ca="1">(B26+F26)/2/$K$21-1</f>
        <v>-3.0188718460324449E-3</v>
      </c>
      <c r="M24" s="5">
        <v>42430</v>
      </c>
      <c r="N24" s="16" t="s">
        <v>1477</v>
      </c>
      <c r="O24" s="16" t="s">
        <v>1478</v>
      </c>
      <c r="P24" s="49">
        <v>0.218</v>
      </c>
      <c r="Q24" s="116">
        <f>RTD("wdf.rtq",,N24,"PctChg")</f>
        <v>-0.35000000000000003</v>
      </c>
      <c r="R24" s="21"/>
      <c r="S24" s="21"/>
    </row>
    <row r="25" spans="1:19">
      <c r="A25" s="26" t="s">
        <v>166</v>
      </c>
      <c r="B25" s="27">
        <f>RTD("wdf.rtq",,$A$21,"Ask_Price2")</f>
        <v>1.06</v>
      </c>
      <c r="C25" s="28">
        <f>RTD("wdf.rtq",,$A$21,"ask_Volume2")/10000</f>
        <v>6.32</v>
      </c>
      <c r="E25" s="26" t="s">
        <v>166</v>
      </c>
      <c r="F25" s="27">
        <f>RTD("wdf.rtq",,$E$21,"Ask_Price2")</f>
        <v>0.47700000000000004</v>
      </c>
      <c r="G25" s="28">
        <f>RTD("wdf.rtq",,$E$21,"ask_Volume2")/10000</f>
        <v>33.944000000000003</v>
      </c>
      <c r="H25" s="4">
        <f t="shared" ca="1" si="3"/>
        <v>-2.3693727397431363E-3</v>
      </c>
      <c r="J25" s="3" t="s">
        <v>183</v>
      </c>
      <c r="K25" s="4">
        <f ca="1">(B27+F27)/2/$K$21-1</f>
        <v>-5.6168682711892348E-3</v>
      </c>
      <c r="M25" s="5">
        <v>42430</v>
      </c>
      <c r="N25" s="16" t="s">
        <v>1479</v>
      </c>
      <c r="O25" s="16" t="s">
        <v>1480</v>
      </c>
      <c r="P25" s="49">
        <v>0.42799999999999999</v>
      </c>
      <c r="Q25" s="116">
        <f>RTD("wdf.rtq",,N25,"PctChg")</f>
        <v>1.6400000000000001</v>
      </c>
      <c r="R25" s="21"/>
      <c r="S25" s="21"/>
    </row>
    <row r="26" spans="1:19">
      <c r="A26" s="29" t="s">
        <v>167</v>
      </c>
      <c r="B26" s="30">
        <f>RTD("wdf.rtq",,$A$21,"Ask_Price1")</f>
        <v>1.0589999999999999</v>
      </c>
      <c r="C26" s="31">
        <f>RTD("wdf.rtq",,$A$21,"ask_Volume1")/10000</f>
        <v>11.51</v>
      </c>
      <c r="E26" s="29" t="s">
        <v>167</v>
      </c>
      <c r="F26" s="30">
        <f>RTD("wdf.rtq",,$E$21,"Ask_Price1")</f>
        <v>0.47600000000000003</v>
      </c>
      <c r="G26" s="31">
        <f>RTD("wdf.rtq",,$E$21,"ask_Volume1")/10000</f>
        <v>2</v>
      </c>
      <c r="H26" s="4">
        <f t="shared" ca="1" si="3"/>
        <v>-3.0188718460324449E-3</v>
      </c>
      <c r="I26" s="21"/>
      <c r="J26" s="3" t="s">
        <v>185</v>
      </c>
      <c r="K26" s="4">
        <f ca="1">(B26+F27)/2/K21-1</f>
        <v>-4.9673691649001483E-3</v>
      </c>
      <c r="M26" s="5">
        <v>42430</v>
      </c>
      <c r="N26" s="16" t="s">
        <v>1481</v>
      </c>
      <c r="O26" s="16" t="s">
        <v>1482</v>
      </c>
      <c r="P26" s="49">
        <v>0.27800000000000002</v>
      </c>
      <c r="Q26" s="116">
        <f>RTD("wdf.rtq",,N26,"PctChg")</f>
        <v>1.1400000000000001</v>
      </c>
      <c r="R26" s="21"/>
      <c r="S26" s="21"/>
    </row>
    <row r="27" spans="1:19">
      <c r="A27" s="32" t="s">
        <v>168</v>
      </c>
      <c r="B27" s="33">
        <f>RTD("wdf.rtq",,$A$21,"bid_Price1")</f>
        <v>1.0580000000000001</v>
      </c>
      <c r="C27" s="34">
        <f>RTD("wdf.rtq",,$A$21,"Bid_Volume1")/10000</f>
        <v>29.2745</v>
      </c>
      <c r="E27" s="32" t="s">
        <v>168</v>
      </c>
      <c r="F27" s="129">
        <f>RTD("wdf.rtq",,$E$21,"bid_Price1")</f>
        <v>0.47300000000000003</v>
      </c>
      <c r="G27" s="130">
        <f>RTD("wdf.rtq",,$E$21,"Bid_Volume1")/10000</f>
        <v>11.63</v>
      </c>
      <c r="H27" s="120">
        <f t="shared" ca="1" si="3"/>
        <v>-4.9673691649001483E-3</v>
      </c>
      <c r="I27" s="21"/>
      <c r="J27" s="3" t="s">
        <v>186</v>
      </c>
      <c r="K27" s="4">
        <f ca="1">(B27+F26)/2/K21-1</f>
        <v>-3.6683709523216423E-3</v>
      </c>
      <c r="M27" s="5">
        <v>42430</v>
      </c>
      <c r="N27" s="16" t="s">
        <v>1483</v>
      </c>
      <c r="O27" s="16" t="s">
        <v>1484</v>
      </c>
      <c r="P27" s="49">
        <v>0.25900000000000001</v>
      </c>
      <c r="Q27" s="116">
        <f>RTD("wdf.rtq",,N27,"PctChg")</f>
        <v>0</v>
      </c>
      <c r="R27" s="21"/>
      <c r="S27" s="21"/>
    </row>
    <row r="28" spans="1:19">
      <c r="A28" s="35" t="s">
        <v>169</v>
      </c>
      <c r="B28" s="36">
        <f>RTD("wdf.rtq",,$A$21,"bid_Price2")</f>
        <v>1.0569999999999999</v>
      </c>
      <c r="C28" s="37">
        <f>RTD("wdf.rtq",,$A$21,"Bid_Volume2")/10000</f>
        <v>1.07</v>
      </c>
      <c r="E28" s="35" t="s">
        <v>169</v>
      </c>
      <c r="F28" s="36">
        <f>RTD("wdf.rtq",,$E$21,"bid_Price2")</f>
        <v>0.47200000000000003</v>
      </c>
      <c r="G28" s="37">
        <f>RTD("wdf.rtq",,$E$21,"Bid_Volume2")/10000</f>
        <v>12.1</v>
      </c>
      <c r="H28" s="4">
        <f t="shared" ca="1" si="3"/>
        <v>-5.6168682711893458E-3</v>
      </c>
      <c r="I28" s="21"/>
      <c r="J28" s="21"/>
      <c r="K28" s="21"/>
      <c r="M28" s="5">
        <v>42430</v>
      </c>
      <c r="N28" s="16" t="s">
        <v>1485</v>
      </c>
      <c r="O28" s="16" t="s">
        <v>1486</v>
      </c>
      <c r="P28" s="49">
        <v>0.71199999999999997</v>
      </c>
      <c r="Q28" s="116">
        <f>RTD("wdf.rtq",,N28,"PctChg")</f>
        <v>1.26</v>
      </c>
      <c r="R28" s="21"/>
      <c r="S28" s="21"/>
    </row>
    <row r="29" spans="1:19">
      <c r="A29" s="35" t="s">
        <v>170</v>
      </c>
      <c r="B29" s="36">
        <f>RTD("wdf.rtq",,$A$21,"bid_Price3")</f>
        <v>1.056</v>
      </c>
      <c r="C29" s="37">
        <f>RTD("wdf.rtq",,$A$21,"Bid_Volume3")/10000</f>
        <v>2.96</v>
      </c>
      <c r="E29" s="35" t="s">
        <v>170</v>
      </c>
      <c r="F29" s="36">
        <f>RTD("wdf.rtq",,$E$21,"bid_Price3")</f>
        <v>0.47100000000000003</v>
      </c>
      <c r="G29" s="37">
        <f>RTD("wdf.rtq",,$E$21,"Bid_Volume3")/10000</f>
        <v>5.98</v>
      </c>
      <c r="H29" s="4">
        <f t="shared" ca="1" si="3"/>
        <v>-6.2663673774785433E-3</v>
      </c>
      <c r="I29" s="21"/>
      <c r="J29" s="21"/>
      <c r="K29" s="21"/>
      <c r="M29" s="5">
        <v>42430</v>
      </c>
      <c r="N29" s="16" t="s">
        <v>1487</v>
      </c>
      <c r="O29" s="16" t="s">
        <v>1488</v>
      </c>
      <c r="P29" s="49">
        <v>0.76400000000000001</v>
      </c>
      <c r="Q29" s="116">
        <f>RTD("wdf.rtq",,N29,"PctChg")</f>
        <v>0.62000000000000011</v>
      </c>
      <c r="R29" s="21"/>
      <c r="S29" s="21"/>
    </row>
    <row r="30" spans="1:19">
      <c r="A30" s="35" t="s">
        <v>173</v>
      </c>
      <c r="B30" s="36">
        <f>RTD("wdf.rtq",,$A$21,"bid_Price4")</f>
        <v>1.0549999999999999</v>
      </c>
      <c r="C30" s="37">
        <f>RTD("wdf.rtq",,$A$21,"Bid_Volume4")/10000</f>
        <v>5.4</v>
      </c>
      <c r="E30" s="35" t="s">
        <v>173</v>
      </c>
      <c r="F30" s="36">
        <f>RTD("wdf.rtq",,$E$21,"bid_Price4")</f>
        <v>0.47000000000000003</v>
      </c>
      <c r="G30" s="37">
        <f>RTD("wdf.rtq",,$E$21,"Bid_Volume4")/10000</f>
        <v>6.99</v>
      </c>
      <c r="H30" s="4">
        <f t="shared" ca="1" si="3"/>
        <v>-6.9158664837678518E-3</v>
      </c>
      <c r="I30" s="21"/>
      <c r="J30" s="21"/>
      <c r="K30" s="21"/>
      <c r="M30" s="5">
        <v>42430</v>
      </c>
      <c r="N30" s="16" t="s">
        <v>1442</v>
      </c>
      <c r="O30" s="16" t="s">
        <v>1443</v>
      </c>
      <c r="P30" s="49">
        <v>2.6749999999999998</v>
      </c>
      <c r="Q30" s="116">
        <f>RTD("wdf.rtq",,N30,"PctChg")</f>
        <v>-2.21</v>
      </c>
      <c r="R30" s="21"/>
      <c r="S30" s="21"/>
    </row>
    <row r="31" spans="1:19">
      <c r="A31" s="38" t="s">
        <v>174</v>
      </c>
      <c r="B31" s="39">
        <f>RTD("wdf.rtq",,$A$21,"bid_Price5")</f>
        <v>1.054</v>
      </c>
      <c r="C31" s="40">
        <f>RTD("wdf.rtq",,$A$21,"Bid_Volume5")/10000</f>
        <v>26.23</v>
      </c>
      <c r="E31" s="38" t="s">
        <v>174</v>
      </c>
      <c r="F31" s="39">
        <f>RTD("wdf.rtq",,$E$21,"bid_Price5")</f>
        <v>0.46900000000000003</v>
      </c>
      <c r="G31" s="40">
        <f>RTD("wdf.rtq",,$E$21,"Bid_Volume5")/10000</f>
        <v>5</v>
      </c>
      <c r="H31" s="4">
        <f t="shared" ca="1" si="3"/>
        <v>-7.5653655900570493E-3</v>
      </c>
      <c r="I31" s="21"/>
      <c r="J31" s="21"/>
      <c r="K31" s="21"/>
      <c r="M31" s="5">
        <v>42430</v>
      </c>
      <c r="N31" s="16" t="s">
        <v>1489</v>
      </c>
      <c r="O31" s="16" t="s">
        <v>1490</v>
      </c>
      <c r="P31" s="49">
        <v>0.48399999999999999</v>
      </c>
      <c r="Q31" s="116">
        <f>RTD("wdf.rtq",,N31,"PctChg")</f>
        <v>0</v>
      </c>
      <c r="R31" s="21"/>
      <c r="S31" s="21"/>
    </row>
    <row r="32" spans="1:19">
      <c r="A32" s="3" t="s">
        <v>184</v>
      </c>
      <c r="B32" s="47">
        <f>B26</f>
        <v>1.0589999999999999</v>
      </c>
      <c r="E32" s="3" t="s">
        <v>184</v>
      </c>
      <c r="F32" s="48">
        <v>0.36</v>
      </c>
      <c r="H32" s="4">
        <f t="shared" ca="1" si="3"/>
        <v>-7.8360768175583018E-2</v>
      </c>
      <c r="I32" s="21"/>
      <c r="J32" s="21"/>
      <c r="K32" s="21"/>
      <c r="M32" s="5">
        <v>42430</v>
      </c>
      <c r="N32" s="16" t="s">
        <v>1491</v>
      </c>
      <c r="O32" s="16" t="s">
        <v>1492</v>
      </c>
      <c r="P32" s="49">
        <v>0.86399999999999999</v>
      </c>
      <c r="Q32" s="116">
        <f>RTD("wdf.rtq",,N32,"PctChg")</f>
        <v>0</v>
      </c>
      <c r="R32" s="21"/>
      <c r="S32" s="21"/>
    </row>
    <row r="33" spans="1:19">
      <c r="M33" s="5">
        <v>42430</v>
      </c>
      <c r="N33" s="16" t="s">
        <v>1493</v>
      </c>
      <c r="O33" s="16" t="s">
        <v>1494</v>
      </c>
      <c r="P33" s="49">
        <v>0.216</v>
      </c>
      <c r="Q33" s="116">
        <f>RTD("wdf.rtq",,N33,"PctChg")</f>
        <v>-0.12000000000000001</v>
      </c>
      <c r="R33" s="21"/>
      <c r="S33" s="21"/>
    </row>
    <row r="34" spans="1:19">
      <c r="M34" s="5">
        <v>42430</v>
      </c>
      <c r="N34" s="16" t="s">
        <v>1495</v>
      </c>
      <c r="O34" s="16" t="s">
        <v>1496</v>
      </c>
      <c r="P34" s="49">
        <v>0.28199999999999997</v>
      </c>
      <c r="Q34" s="116">
        <f>RTD("wdf.rtq",,N34,"PctChg")</f>
        <v>5.33</v>
      </c>
      <c r="R34" s="21"/>
      <c r="S34" s="21"/>
    </row>
    <row r="35" spans="1:19">
      <c r="M35" s="5">
        <v>42430</v>
      </c>
      <c r="N35" s="16" t="s">
        <v>1497</v>
      </c>
      <c r="O35" s="16" t="s">
        <v>1498</v>
      </c>
      <c r="P35" s="49">
        <v>0.28499999999999998</v>
      </c>
      <c r="Q35" s="116">
        <f>RTD("wdf.rtq",,N35,"PctChg")</f>
        <v>1.6099999999999999</v>
      </c>
      <c r="R35" s="21"/>
      <c r="S35" s="21"/>
    </row>
    <row r="36" spans="1:19">
      <c r="M36" s="5">
        <v>42430</v>
      </c>
      <c r="N36" s="16" t="s">
        <v>1499</v>
      </c>
      <c r="O36" s="16" t="s">
        <v>1500</v>
      </c>
      <c r="P36" s="49">
        <v>0.35699999999999998</v>
      </c>
      <c r="Q36" s="116">
        <f>RTD("wdf.rtq",,N36,"PctChg")</f>
        <v>-1.83</v>
      </c>
      <c r="R36" s="21"/>
      <c r="S36" s="21"/>
    </row>
    <row r="37" spans="1:19">
      <c r="A37" s="109" t="s">
        <v>265</v>
      </c>
      <c r="M37" s="5">
        <v>42430</v>
      </c>
      <c r="N37" s="16" t="s">
        <v>1501</v>
      </c>
      <c r="O37" s="16" t="s">
        <v>1502</v>
      </c>
      <c r="P37" s="49">
        <v>0.36199999999999999</v>
      </c>
      <c r="Q37" s="116">
        <f>RTD("wdf.rtq",,N37,"PctChg")</f>
        <v>-1.06</v>
      </c>
      <c r="R37" s="21"/>
      <c r="S37" s="21"/>
    </row>
    <row r="38" spans="1:19">
      <c r="M38" s="5">
        <v>42430</v>
      </c>
      <c r="N38" s="16" t="s">
        <v>1503</v>
      </c>
      <c r="O38" s="16" t="s">
        <v>1504</v>
      </c>
      <c r="P38" s="49">
        <v>0.30099999999999999</v>
      </c>
      <c r="Q38" s="116">
        <f>RTD("wdf.rtq",,N38,"PctChg")</f>
        <v>3.2600000000000002</v>
      </c>
      <c r="R38" s="21"/>
      <c r="S38" s="21"/>
    </row>
    <row r="39" spans="1:19">
      <c r="M39" s="5">
        <v>42430</v>
      </c>
      <c r="N39" s="16" t="s">
        <v>1505</v>
      </c>
      <c r="O39" s="16" t="s">
        <v>1506</v>
      </c>
      <c r="P39" s="49">
        <v>0.104</v>
      </c>
      <c r="Q39" s="116">
        <f>RTD("wdf.rtq",,N39,"PctChg")</f>
        <v>-2.31</v>
      </c>
      <c r="R39" s="21"/>
      <c r="S39" s="21"/>
    </row>
    <row r="40" spans="1:19">
      <c r="M40" s="5">
        <v>42430</v>
      </c>
      <c r="N40" s="16" t="s">
        <v>1058</v>
      </c>
      <c r="O40" s="16" t="s">
        <v>1059</v>
      </c>
      <c r="P40" s="49">
        <v>0.93799999999999994</v>
      </c>
      <c r="Q40" s="116">
        <f>RTD("wdf.rtq",,N40,"PctChg")</f>
        <v>-0.24000000000000002</v>
      </c>
      <c r="R40" s="21"/>
      <c r="S40" s="21"/>
    </row>
    <row r="41" spans="1:19">
      <c r="M41" s="5">
        <v>42430</v>
      </c>
      <c r="N41" s="16" t="s">
        <v>1507</v>
      </c>
      <c r="O41" s="16" t="s">
        <v>1508</v>
      </c>
      <c r="P41" s="49">
        <v>0.50600000000000001</v>
      </c>
      <c r="Q41" s="116">
        <f>RTD("wdf.rtq",,N41,"PctChg")</f>
        <v>-0.43</v>
      </c>
      <c r="R41" s="21"/>
      <c r="S41" s="21"/>
    </row>
    <row r="42" spans="1:19">
      <c r="M42" s="5">
        <v>42430</v>
      </c>
      <c r="N42" s="16" t="s">
        <v>1509</v>
      </c>
      <c r="O42" s="16" t="s">
        <v>1510</v>
      </c>
      <c r="P42" s="49">
        <v>0.183</v>
      </c>
      <c r="Q42" s="116">
        <f>RTD("wdf.rtq",,N42,"PctChg")</f>
        <v>2.2999999999999998</v>
      </c>
      <c r="R42" s="21"/>
      <c r="S42" s="21"/>
    </row>
    <row r="43" spans="1:19">
      <c r="M43" s="5">
        <v>42430</v>
      </c>
      <c r="N43" s="16" t="s">
        <v>1511</v>
      </c>
      <c r="O43" s="16" t="s">
        <v>1512</v>
      </c>
      <c r="P43" s="49">
        <v>0.89100000000000001</v>
      </c>
      <c r="Q43" s="116">
        <f>RTD("wdf.rtq",,N43,"PctChg")</f>
        <v>2.72</v>
      </c>
      <c r="R43" s="21"/>
      <c r="S43" s="21"/>
    </row>
    <row r="44" spans="1:19">
      <c r="M44" s="5">
        <v>42430</v>
      </c>
      <c r="N44" s="16" t="s">
        <v>1513</v>
      </c>
      <c r="O44" s="16" t="s">
        <v>1514</v>
      </c>
      <c r="P44" s="49">
        <v>0.33100000000000002</v>
      </c>
      <c r="Q44" s="116">
        <f>RTD("wdf.rtq",,N44,"PctChg")</f>
        <v>-1.77</v>
      </c>
      <c r="R44" s="21"/>
      <c r="S44" s="21"/>
    </row>
    <row r="45" spans="1:19">
      <c r="M45" s="5">
        <v>42430</v>
      </c>
      <c r="N45" s="16" t="s">
        <v>1515</v>
      </c>
      <c r="O45" s="16" t="s">
        <v>1516</v>
      </c>
      <c r="P45" s="49">
        <v>0.89</v>
      </c>
      <c r="Q45" s="116">
        <f>RTD("wdf.rtq",,N45,"PctChg")</f>
        <v>0</v>
      </c>
      <c r="R45" s="21"/>
      <c r="S45" s="21"/>
    </row>
    <row r="46" spans="1:19">
      <c r="M46" s="5">
        <v>42430</v>
      </c>
      <c r="N46" s="16" t="s">
        <v>892</v>
      </c>
      <c r="O46" s="16" t="s">
        <v>893</v>
      </c>
      <c r="P46" s="49">
        <v>1.7789999999999999</v>
      </c>
      <c r="Q46" s="116">
        <f>RTD("wdf.rtq",,N46,"PctChg")</f>
        <v>-0.19</v>
      </c>
      <c r="R46" s="21"/>
      <c r="S46" s="21"/>
    </row>
    <row r="47" spans="1:19">
      <c r="M47" s="5">
        <v>42430</v>
      </c>
      <c r="N47" s="16" t="s">
        <v>507</v>
      </c>
      <c r="O47" s="16" t="s">
        <v>508</v>
      </c>
      <c r="P47" s="49">
        <v>0.96899999999999997</v>
      </c>
      <c r="Q47" s="116">
        <f>RTD("wdf.rtq",,N47,"PctChg")</f>
        <v>-0.3</v>
      </c>
      <c r="R47" s="21"/>
      <c r="S47" s="21"/>
    </row>
    <row r="48" spans="1:19">
      <c r="M48" s="5">
        <v>42430</v>
      </c>
      <c r="N48" s="16" t="s">
        <v>1517</v>
      </c>
      <c r="O48" s="16" t="s">
        <v>1518</v>
      </c>
      <c r="P48" s="49">
        <v>3.7719999999999998</v>
      </c>
      <c r="Q48" s="116">
        <f>RTD("wdf.rtq",,N48,"PctChg")</f>
        <v>-0.2</v>
      </c>
      <c r="R48" s="21"/>
      <c r="S48" s="21"/>
    </row>
    <row r="49" spans="13:19">
      <c r="M49" s="5">
        <v>42430</v>
      </c>
      <c r="N49" s="16" t="s">
        <v>1519</v>
      </c>
      <c r="O49" s="16" t="s">
        <v>1520</v>
      </c>
      <c r="P49" s="49">
        <v>2.2010000000000001</v>
      </c>
      <c r="Q49" s="116">
        <f>RTD("wdf.rtq",,N49,"PctChg")</f>
        <v>-0.72000000000000008</v>
      </c>
      <c r="R49" s="21"/>
      <c r="S49" s="21"/>
    </row>
    <row r="50" spans="13:19">
      <c r="M50" s="5">
        <v>42430</v>
      </c>
      <c r="N50" s="16" t="s">
        <v>1521</v>
      </c>
      <c r="O50" s="16" t="s">
        <v>1522</v>
      </c>
      <c r="P50" s="49">
        <v>1.7050000000000001</v>
      </c>
      <c r="Q50" s="116">
        <f>RTD("wdf.rtq",,N50,"PctChg")</f>
        <v>0.98</v>
      </c>
      <c r="R50" s="21"/>
      <c r="S50" s="21"/>
    </row>
    <row r="51" spans="13:19">
      <c r="M51" s="5">
        <v>42430</v>
      </c>
      <c r="N51" s="16" t="s">
        <v>1523</v>
      </c>
      <c r="O51" s="16" t="s">
        <v>1524</v>
      </c>
      <c r="P51" s="49">
        <v>2.4950000000000001</v>
      </c>
      <c r="Q51" s="116">
        <f>RTD("wdf.rtq",,N51,"PctChg")</f>
        <v>-0.11</v>
      </c>
      <c r="R51" s="21"/>
      <c r="S51" s="21"/>
    </row>
    <row r="52" spans="13:19">
      <c r="M52" s="5">
        <v>42430</v>
      </c>
      <c r="N52" s="16" t="s">
        <v>416</v>
      </c>
      <c r="O52" s="16" t="s">
        <v>417</v>
      </c>
      <c r="P52" s="49">
        <v>2.0430000000000001</v>
      </c>
      <c r="Q52" s="116">
        <f>RTD("wdf.rtq",,N52,"PctChg")</f>
        <v>0.4</v>
      </c>
      <c r="R52" s="21"/>
      <c r="S52" s="21"/>
    </row>
    <row r="53" spans="13:19">
      <c r="M53" s="5">
        <v>42430</v>
      </c>
      <c r="N53" s="16" t="s">
        <v>1525</v>
      </c>
      <c r="O53" s="16" t="s">
        <v>1526</v>
      </c>
      <c r="P53" s="49">
        <v>0.65200000000000002</v>
      </c>
      <c r="Q53" s="116">
        <f>RTD("wdf.rtq",,N53,"PctChg")</f>
        <v>0.42000000000000004</v>
      </c>
      <c r="R53" s="21"/>
      <c r="S53" s="21"/>
    </row>
    <row r="54" spans="13:19">
      <c r="M54" s="5">
        <v>42430</v>
      </c>
      <c r="N54" s="16" t="s">
        <v>1527</v>
      </c>
      <c r="O54" s="16" t="s">
        <v>1528</v>
      </c>
      <c r="P54" s="49">
        <v>1.7090000000000001</v>
      </c>
      <c r="Q54" s="116">
        <f>RTD("wdf.rtq",,N54,"PctChg")</f>
        <v>-0.04</v>
      </c>
      <c r="R54" s="21"/>
      <c r="S54" s="21"/>
    </row>
    <row r="55" spans="13:19">
      <c r="M55" s="5">
        <v>42430</v>
      </c>
      <c r="N55" s="16" t="s">
        <v>1529</v>
      </c>
      <c r="O55" s="16" t="s">
        <v>1530</v>
      </c>
      <c r="P55" s="49">
        <v>0.249</v>
      </c>
      <c r="Q55" s="116">
        <f>RTD("wdf.rtq",,N55,"PctChg")</f>
        <v>0.48000000000000004</v>
      </c>
      <c r="R55" s="21"/>
      <c r="S55" s="21"/>
    </row>
    <row r="56" spans="13:19">
      <c r="M56" s="5">
        <v>42430</v>
      </c>
      <c r="N56" s="16" t="s">
        <v>1531</v>
      </c>
      <c r="O56" s="16" t="s">
        <v>1532</v>
      </c>
      <c r="P56" s="49">
        <v>1.5029999999999999</v>
      </c>
      <c r="Q56" s="116">
        <f>RTD("wdf.rtq",,N56,"PctChg")</f>
        <v>0</v>
      </c>
      <c r="R56" s="21"/>
      <c r="S56" s="21"/>
    </row>
    <row r="57" spans="13:19">
      <c r="M57" s="5">
        <v>42430</v>
      </c>
      <c r="N57" s="16" t="s">
        <v>1533</v>
      </c>
      <c r="O57" s="16" t="s">
        <v>1534</v>
      </c>
      <c r="P57" s="49">
        <v>0.25600000000000001</v>
      </c>
      <c r="Q57" s="116">
        <f>RTD("wdf.rtq",,N57,"PctChg")</f>
        <v>0.91</v>
      </c>
      <c r="R57" s="21"/>
      <c r="S57" s="21"/>
    </row>
    <row r="58" spans="13:19">
      <c r="M58" s="5">
        <v>42430</v>
      </c>
      <c r="N58" s="16" t="s">
        <v>914</v>
      </c>
      <c r="O58" s="16" t="s">
        <v>915</v>
      </c>
      <c r="P58" s="49">
        <v>1.0760000000000001</v>
      </c>
      <c r="Q58" s="116">
        <f>RTD("wdf.rtq",,N58,"PctChg")</f>
        <v>0.55000000000000004</v>
      </c>
      <c r="R58" s="21"/>
      <c r="S58" s="21"/>
    </row>
    <row r="59" spans="13:19">
      <c r="M59" s="5">
        <v>42430</v>
      </c>
      <c r="N59" s="16" t="s">
        <v>1535</v>
      </c>
      <c r="O59" s="16" t="s">
        <v>1536</v>
      </c>
      <c r="P59" s="49">
        <v>0.73199999999999998</v>
      </c>
      <c r="Q59" s="116">
        <f>RTD("wdf.rtq",,N59,"PctChg")</f>
        <v>-0.27</v>
      </c>
      <c r="R59" s="21"/>
      <c r="S59" s="21"/>
    </row>
    <row r="60" spans="13:19">
      <c r="M60" s="5">
        <v>42430</v>
      </c>
      <c r="N60" s="16" t="s">
        <v>1537</v>
      </c>
      <c r="O60" s="16" t="s">
        <v>1538</v>
      </c>
      <c r="P60" s="49">
        <v>0.79100000000000004</v>
      </c>
      <c r="Q60" s="116">
        <f>RTD("wdf.rtq",,N60,"PctChg")</f>
        <v>-0.2</v>
      </c>
      <c r="R60" s="21"/>
      <c r="S60" s="21"/>
    </row>
    <row r="61" spans="13:19">
      <c r="M61" s="5">
        <v>42430</v>
      </c>
      <c r="N61" s="16" t="s">
        <v>1539</v>
      </c>
      <c r="O61" s="16" t="s">
        <v>1540</v>
      </c>
      <c r="P61" s="49">
        <v>0.23499999999999999</v>
      </c>
      <c r="Q61" s="116">
        <f>RTD("wdf.rtq",,N61,"PctChg")</f>
        <v>0.72000000000000008</v>
      </c>
      <c r="R61" s="21"/>
      <c r="S61" s="21"/>
    </row>
    <row r="62" spans="13:19">
      <c r="M62" s="5">
        <v>42430</v>
      </c>
      <c r="N62" s="16" t="s">
        <v>924</v>
      </c>
      <c r="O62" s="16" t="s">
        <v>925</v>
      </c>
      <c r="P62" s="49">
        <v>2.1669999999999998</v>
      </c>
      <c r="Q62" s="116">
        <f>RTD("wdf.rtq",,N62,"PctChg")</f>
        <v>2.4800000000000004</v>
      </c>
      <c r="R62" s="21"/>
      <c r="S62" s="21"/>
    </row>
    <row r="63" spans="13:19">
      <c r="M63" s="5">
        <v>42430</v>
      </c>
      <c r="N63" s="16" t="s">
        <v>1541</v>
      </c>
      <c r="O63" s="16" t="s">
        <v>1542</v>
      </c>
      <c r="P63" s="49">
        <v>0.46</v>
      </c>
      <c r="Q63" s="116">
        <f>RTD("wdf.rtq",,N63,"PctChg")</f>
        <v>0.68</v>
      </c>
      <c r="R63" s="21"/>
      <c r="S63" s="21"/>
    </row>
    <row r="64" spans="13:19">
      <c r="M64" s="5">
        <v>42430</v>
      </c>
      <c r="N64" s="16" t="s">
        <v>1543</v>
      </c>
      <c r="O64" s="16" t="s">
        <v>1544</v>
      </c>
      <c r="P64" s="49">
        <v>0.57299999999999995</v>
      </c>
      <c r="Q64" s="116">
        <f>RTD("wdf.rtq",,N64,"PctChg")</f>
        <v>-0.67</v>
      </c>
      <c r="R64" s="21"/>
      <c r="S64" s="21"/>
    </row>
    <row r="65" spans="13:19">
      <c r="M65" s="5">
        <v>42430</v>
      </c>
      <c r="N65" s="16" t="s">
        <v>1545</v>
      </c>
      <c r="O65" s="16" t="s">
        <v>1546</v>
      </c>
      <c r="P65" s="49">
        <v>0.66800000000000004</v>
      </c>
      <c r="Q65" s="116">
        <f>RTD("wdf.rtq",,N65,"PctChg")</f>
        <v>0.42000000000000004</v>
      </c>
      <c r="R65" s="21"/>
      <c r="S65" s="21"/>
    </row>
    <row r="66" spans="13:19">
      <c r="M66" s="5">
        <v>42430</v>
      </c>
      <c r="N66" s="16" t="s">
        <v>1547</v>
      </c>
      <c r="O66" s="16" t="s">
        <v>1548</v>
      </c>
      <c r="P66" s="49">
        <v>1.331</v>
      </c>
      <c r="Q66" s="116">
        <f>RTD("wdf.rtq",,N66,"PctChg")</f>
        <v>0.63</v>
      </c>
      <c r="R66" s="21"/>
      <c r="S66" s="21"/>
    </row>
    <row r="67" spans="13:19">
      <c r="M67" s="5">
        <v>42430</v>
      </c>
      <c r="N67" s="16" t="s">
        <v>512</v>
      </c>
      <c r="O67" s="16" t="s">
        <v>513</v>
      </c>
      <c r="P67" s="49">
        <v>1.0429999999999999</v>
      </c>
      <c r="Q67" s="116">
        <f>RTD("wdf.rtq",,N67,"PctChg")</f>
        <v>1.83</v>
      </c>
      <c r="R67" s="21"/>
      <c r="S67" s="21"/>
    </row>
    <row r="68" spans="13:19">
      <c r="M68" s="5">
        <v>42430</v>
      </c>
      <c r="N68" s="16" t="s">
        <v>1549</v>
      </c>
      <c r="O68" s="16" t="s">
        <v>1550</v>
      </c>
      <c r="P68" s="49">
        <v>0.42899999999999999</v>
      </c>
      <c r="Q68" s="116">
        <f>RTD("wdf.rtq",,N68,"PctChg")</f>
        <v>0</v>
      </c>
      <c r="R68" s="21"/>
      <c r="S68" s="21"/>
    </row>
    <row r="69" spans="13:19">
      <c r="M69" s="5">
        <v>42430</v>
      </c>
      <c r="N69" s="16" t="s">
        <v>1096</v>
      </c>
      <c r="O69" s="16" t="s">
        <v>1097</v>
      </c>
      <c r="P69" s="49">
        <v>0.54300000000000004</v>
      </c>
      <c r="Q69" s="116">
        <f>RTD("wdf.rtq",,N69,"PctChg")</f>
        <v>-0.2</v>
      </c>
      <c r="R69" s="21"/>
      <c r="S69" s="21"/>
    </row>
    <row r="70" spans="13:19">
      <c r="M70" s="5">
        <v>42430</v>
      </c>
      <c r="N70" s="16" t="s">
        <v>1551</v>
      </c>
      <c r="O70" s="16" t="s">
        <v>1552</v>
      </c>
      <c r="P70" s="49">
        <v>1.6779999999999999</v>
      </c>
      <c r="Q70" s="116">
        <f>RTD("wdf.rtq",,N70,"PctChg")</f>
        <v>-0.65</v>
      </c>
      <c r="R70" s="21"/>
      <c r="S70" s="21"/>
    </row>
    <row r="71" spans="13:19">
      <c r="M71" s="5">
        <v>42430</v>
      </c>
      <c r="N71" s="16" t="s">
        <v>1553</v>
      </c>
      <c r="O71" s="16" t="s">
        <v>1554</v>
      </c>
      <c r="P71" s="49">
        <v>0.83199999999999996</v>
      </c>
      <c r="Q71" s="116">
        <f>RTD("wdf.rtq",,N71,"PctChg")</f>
        <v>-0.87000000000000011</v>
      </c>
      <c r="R71" s="21"/>
      <c r="S71" s="21"/>
    </row>
    <row r="72" spans="13:19">
      <c r="M72" s="5">
        <v>42430</v>
      </c>
      <c r="N72" s="16" t="s">
        <v>1555</v>
      </c>
      <c r="O72" s="16" t="s">
        <v>1556</v>
      </c>
      <c r="P72" s="49">
        <v>1.05</v>
      </c>
      <c r="Q72" s="116">
        <f>RTD("wdf.rtq",,N72,"PctChg")</f>
        <v>-1.31</v>
      </c>
      <c r="R72" s="21"/>
      <c r="S72" s="21"/>
    </row>
    <row r="73" spans="13:19">
      <c r="M73" s="5">
        <v>42430</v>
      </c>
      <c r="N73" s="16" t="s">
        <v>1557</v>
      </c>
      <c r="O73" s="16" t="s">
        <v>1558</v>
      </c>
      <c r="P73" s="49">
        <v>0.496</v>
      </c>
      <c r="Q73" s="116">
        <f>RTD("wdf.rtq",,N73,"PctChg")</f>
        <v>0</v>
      </c>
      <c r="R73" s="21"/>
      <c r="S73" s="21"/>
    </row>
    <row r="74" spans="13:19">
      <c r="M74" s="5">
        <v>42430</v>
      </c>
      <c r="N74" s="16" t="s">
        <v>956</v>
      </c>
      <c r="O74" s="16" t="s">
        <v>957</v>
      </c>
      <c r="P74" s="49">
        <v>1.377</v>
      </c>
      <c r="Q74" s="116">
        <f>RTD("wdf.rtq",,N74,"PctChg")</f>
        <v>0.2</v>
      </c>
      <c r="R74" s="21"/>
      <c r="S74" s="21"/>
    </row>
    <row r="75" spans="13:19">
      <c r="M75" s="5">
        <v>42430</v>
      </c>
      <c r="N75" s="16" t="s">
        <v>966</v>
      </c>
      <c r="O75" s="16" t="s">
        <v>967</v>
      </c>
      <c r="P75" s="49">
        <v>1.4179999999999999</v>
      </c>
      <c r="Q75" s="116">
        <f>RTD("wdf.rtq",,N75,"PctChg")</f>
        <v>0.69000000000000006</v>
      </c>
      <c r="R75" s="21"/>
      <c r="S75" s="21"/>
    </row>
    <row r="76" spans="13:19">
      <c r="M76" s="5">
        <v>42430</v>
      </c>
      <c r="N76" s="16" t="s">
        <v>1559</v>
      </c>
      <c r="O76" s="16" t="s">
        <v>1560</v>
      </c>
      <c r="P76" s="49">
        <v>0.72799999999999998</v>
      </c>
      <c r="Q76" s="116">
        <f>RTD("wdf.rtq",,N76,"PctChg")</f>
        <v>0.42000000000000004</v>
      </c>
      <c r="R76" s="21"/>
      <c r="S76" s="21"/>
    </row>
    <row r="77" spans="13:19">
      <c r="M77" s="5">
        <v>42430</v>
      </c>
      <c r="N77" s="16" t="s">
        <v>1561</v>
      </c>
      <c r="O77" s="16" t="s">
        <v>1562</v>
      </c>
      <c r="P77" s="49">
        <v>0.42499999999999999</v>
      </c>
      <c r="Q77" s="116">
        <f>RTD("wdf.rtq",,N77,"PctChg")</f>
        <v>0.12000000000000001</v>
      </c>
      <c r="R77" s="21"/>
      <c r="S77" s="21"/>
    </row>
    <row r="78" spans="13:19">
      <c r="M78" s="5">
        <v>42430</v>
      </c>
      <c r="N78" s="16" t="s">
        <v>1563</v>
      </c>
      <c r="O78" s="16" t="s">
        <v>1564</v>
      </c>
      <c r="P78" s="49">
        <v>0.27400000000000002</v>
      </c>
      <c r="Q78" s="116">
        <f>RTD("wdf.rtq",,N78,"PctChg")</f>
        <v>1</v>
      </c>
      <c r="R78" s="21"/>
      <c r="S78" s="21"/>
    </row>
    <row r="79" spans="13:19">
      <c r="M79" s="5">
        <v>42430</v>
      </c>
      <c r="N79" s="16" t="s">
        <v>1565</v>
      </c>
      <c r="O79" s="16" t="s">
        <v>1566</v>
      </c>
      <c r="P79" s="49">
        <v>2.5830000000000002</v>
      </c>
      <c r="Q79" s="116">
        <f>RTD("wdf.rtq",,N79,"PctChg")</f>
        <v>-0.2</v>
      </c>
      <c r="R79" s="21"/>
      <c r="S79" s="21"/>
    </row>
    <row r="80" spans="13:19">
      <c r="M80" s="5">
        <v>42430</v>
      </c>
      <c r="N80" s="16" t="s">
        <v>974</v>
      </c>
      <c r="O80" s="16" t="s">
        <v>975</v>
      </c>
      <c r="P80" s="49">
        <v>1.641</v>
      </c>
      <c r="Q80" s="116">
        <f>RTD("wdf.rtq",,N80,"PctChg")</f>
        <v>0</v>
      </c>
      <c r="R80" s="21"/>
      <c r="S80" s="21"/>
    </row>
    <row r="81" spans="13:19">
      <c r="M81" s="5">
        <v>42430</v>
      </c>
      <c r="N81" s="16" t="s">
        <v>1567</v>
      </c>
      <c r="O81" s="16" t="s">
        <v>1568</v>
      </c>
      <c r="P81" s="49">
        <v>1.224</v>
      </c>
      <c r="Q81" s="116">
        <f>RTD("wdf.rtq",,N81,"PctChg")</f>
        <v>-0.34</v>
      </c>
      <c r="R81" s="21"/>
      <c r="S81" s="21"/>
    </row>
    <row r="82" spans="13:19">
      <c r="M82" s="5">
        <v>42430</v>
      </c>
      <c r="N82" s="16" t="s">
        <v>1569</v>
      </c>
      <c r="O82" s="16" t="s">
        <v>1570</v>
      </c>
      <c r="P82" s="49">
        <v>1.238</v>
      </c>
      <c r="Q82" s="116">
        <f>RTD("wdf.rtq",,N82,"PctChg")</f>
        <v>0.37</v>
      </c>
      <c r="R82" s="21"/>
      <c r="S82" s="21"/>
    </row>
    <row r="83" spans="13:19">
      <c r="M83" s="5">
        <v>42430</v>
      </c>
      <c r="N83" s="16" t="s">
        <v>1571</v>
      </c>
      <c r="O83" s="16" t="s">
        <v>1572</v>
      </c>
      <c r="P83" s="49">
        <v>2.97</v>
      </c>
      <c r="Q83" s="116">
        <f>RTD("wdf.rtq",,N83,"PctChg")</f>
        <v>0.53</v>
      </c>
      <c r="R83" s="21"/>
      <c r="S83" s="21"/>
    </row>
    <row r="84" spans="13:19">
      <c r="M84" s="5">
        <v>42430</v>
      </c>
      <c r="N84" s="16" t="s">
        <v>978</v>
      </c>
      <c r="O84" s="16" t="s">
        <v>979</v>
      </c>
      <c r="P84" s="49">
        <v>2.7450000000000001</v>
      </c>
      <c r="Q84" s="116">
        <f>RTD("wdf.rtq",,N84,"PctChg")</f>
        <v>0.70000000000000007</v>
      </c>
      <c r="R84" s="21"/>
      <c r="S84" s="21"/>
    </row>
    <row r="85" spans="13:19">
      <c r="M85" s="5">
        <v>42430</v>
      </c>
      <c r="N85" s="16" t="s">
        <v>1573</v>
      </c>
      <c r="O85" s="16" t="s">
        <v>1574</v>
      </c>
      <c r="P85" s="49">
        <v>2.1789999999999998</v>
      </c>
      <c r="Q85" s="116">
        <f>RTD("wdf.rtq",,N85,"PctChg")</f>
        <v>1.02</v>
      </c>
      <c r="R85" s="21"/>
      <c r="S85" s="21"/>
    </row>
    <row r="86" spans="13:19">
      <c r="M86" s="5">
        <v>42430</v>
      </c>
      <c r="N86" s="16" t="s">
        <v>1575</v>
      </c>
      <c r="O86" s="16" t="s">
        <v>1576</v>
      </c>
      <c r="P86" s="49">
        <v>3.4620000000000002</v>
      </c>
      <c r="Q86" s="116">
        <f>RTD("wdf.rtq",,N86,"PctChg")</f>
        <v>2.33</v>
      </c>
      <c r="R86" s="21"/>
      <c r="S86" s="21"/>
    </row>
    <row r="87" spans="13:19">
      <c r="M87" s="5">
        <v>42430</v>
      </c>
      <c r="N87" s="16" t="s">
        <v>982</v>
      </c>
      <c r="O87" s="16" t="s">
        <v>983</v>
      </c>
      <c r="P87" s="49">
        <v>2.8730000000000002</v>
      </c>
      <c r="Q87" s="116">
        <f>RTD("wdf.rtq",,N87,"PctChg")</f>
        <v>-0.31000000000000005</v>
      </c>
      <c r="R87" s="21"/>
      <c r="S87" s="21"/>
    </row>
    <row r="88" spans="13:19">
      <c r="M88" s="5">
        <v>42430</v>
      </c>
      <c r="N88" s="16" t="s">
        <v>1577</v>
      </c>
      <c r="O88" s="16" t="s">
        <v>1578</v>
      </c>
      <c r="P88" s="49">
        <v>2.9620000000000002</v>
      </c>
      <c r="Q88" s="116">
        <f>RTD("wdf.rtq",,N88,"PctChg")</f>
        <v>-1.3900000000000001</v>
      </c>
      <c r="R88" s="21"/>
      <c r="S88" s="21"/>
    </row>
    <row r="89" spans="13:19">
      <c r="M89" s="5">
        <v>42430</v>
      </c>
      <c r="N89" s="16" t="s">
        <v>1579</v>
      </c>
      <c r="O89" s="16" t="s">
        <v>1580</v>
      </c>
      <c r="P89" s="49">
        <v>2.9969999999999999</v>
      </c>
      <c r="Q89" s="116">
        <f>RTD("wdf.rtq",,N89,"PctChg")</f>
        <v>-0.53</v>
      </c>
      <c r="R89" s="21"/>
      <c r="S89" s="21"/>
    </row>
    <row r="90" spans="13:19">
      <c r="M90" s="5">
        <v>42430</v>
      </c>
      <c r="N90" s="16" t="s">
        <v>1581</v>
      </c>
      <c r="O90" s="16" t="s">
        <v>1582</v>
      </c>
      <c r="P90" s="49">
        <v>1.9059999999999999</v>
      </c>
      <c r="Q90" s="116">
        <f>RTD("wdf.rtq",,N90,"PctChg")</f>
        <v>3.16</v>
      </c>
      <c r="R90" s="21"/>
      <c r="S90" s="21"/>
    </row>
    <row r="91" spans="13:19">
      <c r="M91" s="5">
        <v>42430</v>
      </c>
      <c r="N91" s="16" t="s">
        <v>1583</v>
      </c>
      <c r="O91" s="16" t="s">
        <v>1584</v>
      </c>
      <c r="P91" s="49">
        <v>0.85</v>
      </c>
      <c r="Q91" s="116">
        <f>RTD("wdf.rtq",,N91,"PctChg")</f>
        <v>-0.32</v>
      </c>
      <c r="R91" s="21"/>
      <c r="S91" s="21"/>
    </row>
    <row r="92" spans="13:19">
      <c r="M92" s="5">
        <v>42430</v>
      </c>
      <c r="N92" s="16" t="s">
        <v>1585</v>
      </c>
      <c r="O92" s="16" t="s">
        <v>1586</v>
      </c>
      <c r="P92" s="49">
        <v>3.706</v>
      </c>
      <c r="Q92" s="116">
        <f>RTD("wdf.rtq",,N92,"PctChg")</f>
        <v>0</v>
      </c>
      <c r="R92" s="21"/>
      <c r="S92" s="21"/>
    </row>
    <row r="93" spans="13:19">
      <c r="M93" s="5">
        <v>42430</v>
      </c>
      <c r="N93" s="16" t="s">
        <v>522</v>
      </c>
      <c r="O93" s="16" t="s">
        <v>523</v>
      </c>
      <c r="P93" s="49">
        <v>1.579</v>
      </c>
      <c r="Q93" s="116">
        <f>RTD("wdf.rtq",,N93,"PctChg")</f>
        <v>-0.24000000000000002</v>
      </c>
      <c r="R93" s="21"/>
      <c r="S93" s="21"/>
    </row>
    <row r="94" spans="13:19">
      <c r="M94" s="5">
        <v>42430</v>
      </c>
      <c r="N94" s="16" t="s">
        <v>1587</v>
      </c>
      <c r="O94" s="16" t="s">
        <v>1588</v>
      </c>
      <c r="P94" s="49">
        <v>1.163</v>
      </c>
      <c r="Q94" s="116">
        <f>RTD("wdf.rtq",,N94,"PctChg")</f>
        <v>-0.55999999999999994</v>
      </c>
      <c r="R94" s="21"/>
      <c r="S94" s="21"/>
    </row>
    <row r="95" spans="13:19">
      <c r="M95" s="5">
        <v>42430</v>
      </c>
      <c r="N95" s="16" t="s">
        <v>1589</v>
      </c>
      <c r="O95" s="16" t="s">
        <v>1590</v>
      </c>
      <c r="P95" s="49">
        <v>0.58399999999999996</v>
      </c>
      <c r="Q95" s="116">
        <f>RTD("wdf.rtq",,N95,"PctChg")</f>
        <v>-0.78</v>
      </c>
    </row>
    <row r="96" spans="13:19">
      <c r="M96" s="5">
        <v>42430</v>
      </c>
      <c r="N96" s="16" t="s">
        <v>422</v>
      </c>
      <c r="O96" s="16" t="s">
        <v>423</v>
      </c>
      <c r="P96" s="49">
        <v>2.5150000000000001</v>
      </c>
      <c r="Q96" s="116">
        <f>RTD("wdf.rtq",,N96,"PctChg")</f>
        <v>1.32</v>
      </c>
    </row>
    <row r="97" spans="13:17">
      <c r="M97" s="5">
        <v>42430</v>
      </c>
      <c r="N97" s="16" t="s">
        <v>1591</v>
      </c>
      <c r="O97" s="16" t="s">
        <v>1592</v>
      </c>
      <c r="P97" s="49">
        <v>0.377</v>
      </c>
      <c r="Q97" s="116">
        <f>RTD("wdf.rtq",,N97,"PctChg")</f>
        <v>-1.02</v>
      </c>
    </row>
    <row r="98" spans="13:17">
      <c r="M98" s="5">
        <v>42430</v>
      </c>
      <c r="N98" s="16" t="s">
        <v>1593</v>
      </c>
      <c r="O98" s="16" t="s">
        <v>1594</v>
      </c>
      <c r="P98" s="49">
        <v>0.439</v>
      </c>
      <c r="Q98" s="116">
        <f>RTD("wdf.rtq",,N98,"PctChg")</f>
        <v>-0.80999999999999994</v>
      </c>
    </row>
    <row r="99" spans="13:17">
      <c r="M99" s="5">
        <v>42430</v>
      </c>
      <c r="N99" s="16" t="s">
        <v>1595</v>
      </c>
      <c r="O99" s="16" t="s">
        <v>1596</v>
      </c>
      <c r="P99" s="49">
        <v>0.16300000000000001</v>
      </c>
      <c r="Q99" s="116">
        <f>RTD("wdf.rtq",,N99,"PctChg")</f>
        <v>-0.67</v>
      </c>
    </row>
    <row r="100" spans="13:17">
      <c r="M100" s="5"/>
      <c r="N100" s="16"/>
      <c r="O100" s="16"/>
      <c r="P100" s="49"/>
      <c r="Q100" s="116"/>
    </row>
    <row r="101" spans="13:17">
      <c r="M101" s="5"/>
      <c r="N101" s="16"/>
      <c r="O101" s="16"/>
      <c r="P101" s="49"/>
      <c r="Q101" s="116"/>
    </row>
    <row r="102" spans="13:17">
      <c r="M102" s="5"/>
      <c r="N102" s="16"/>
      <c r="O102" s="16"/>
      <c r="P102" s="49"/>
      <c r="Q102" s="116"/>
    </row>
    <row r="103" spans="13:17">
      <c r="M103" s="5"/>
      <c r="N103" s="16"/>
      <c r="O103" s="16"/>
      <c r="P103" s="49"/>
      <c r="Q103" s="116"/>
    </row>
    <row r="104" spans="13:17">
      <c r="M104" s="5"/>
      <c r="N104" s="16"/>
      <c r="O104" s="16"/>
      <c r="P104" s="49"/>
      <c r="Q104" s="116"/>
    </row>
    <row r="105" spans="13:17">
      <c r="M105" s="5"/>
      <c r="N105" s="16"/>
      <c r="O105" s="16"/>
      <c r="P105" s="49"/>
      <c r="Q105" s="116"/>
    </row>
    <row r="106" spans="13:17">
      <c r="M106" s="5"/>
      <c r="N106" s="16"/>
      <c r="O106" s="16"/>
      <c r="P106" s="49"/>
      <c r="Q106" s="116"/>
    </row>
    <row r="107" spans="13:17">
      <c r="M107" s="5"/>
      <c r="N107" s="16"/>
      <c r="O107" s="16"/>
      <c r="P107" s="49"/>
      <c r="Q107" s="116"/>
    </row>
    <row r="108" spans="13:17">
      <c r="M108" s="5"/>
      <c r="N108" s="16"/>
      <c r="O108" s="16"/>
      <c r="P108" s="49"/>
      <c r="Q108" s="22"/>
    </row>
    <row r="109" spans="13:17">
      <c r="M109" s="5"/>
      <c r="N109" s="16"/>
      <c r="O109" s="16"/>
      <c r="P109" s="49"/>
      <c r="Q109" s="22"/>
    </row>
    <row r="110" spans="13:17">
      <c r="M110" s="5"/>
      <c r="N110" s="16"/>
      <c r="O110" s="16"/>
      <c r="P110" s="49"/>
      <c r="Q110" s="22"/>
    </row>
    <row r="111" spans="13:17">
      <c r="M111" s="5"/>
      <c r="N111" s="16"/>
      <c r="O111" s="16"/>
      <c r="P111" s="49"/>
      <c r="Q111" s="22"/>
    </row>
  </sheetData>
  <phoneticPr fontId="1" type="noConversion"/>
  <conditionalFormatting sqref="M2:M4">
    <cfRule type="cellIs" dxfId="67" priority="3" operator="lessThan">
      <formula>-0.01</formula>
    </cfRule>
    <cfRule type="cellIs" dxfId="66" priority="4" operator="greaterThan">
      <formula>0.01</formula>
    </cfRule>
  </conditionalFormatting>
  <conditionalFormatting sqref="M5:M6">
    <cfRule type="cellIs" dxfId="65" priority="1" operator="lessThan">
      <formula>-0.01</formula>
    </cfRule>
    <cfRule type="cellIs" dxfId="64" priority="2" operator="greaterThan">
      <formula>0.01</formula>
    </cfRule>
  </conditionalFormatting>
  <hyperlinks>
    <hyperlink ref="A37" location="持仓!A1" display="返回持仓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2"/>
  <dimension ref="A1:S323"/>
  <sheetViews>
    <sheetView topLeftCell="A4" workbookViewId="0">
      <selection activeCell="G40" sqref="G40"/>
    </sheetView>
  </sheetViews>
  <sheetFormatPr defaultRowHeight="13.5"/>
  <cols>
    <col min="1" max="1" width="9.25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375" style="3" bestFit="1" customWidth="1"/>
    <col min="6" max="6" width="9.75" style="3" bestFit="1" customWidth="1"/>
    <col min="7" max="7" width="9" style="3" bestFit="1" customWidth="1"/>
    <col min="8" max="8" width="9.25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7.25" style="3" bestFit="1" customWidth="1"/>
    <col min="13" max="14" width="11.625" style="3" bestFit="1" customWidth="1"/>
    <col min="15" max="15" width="9.25" style="3" bestFit="1" customWidth="1"/>
    <col min="16" max="16" width="9" style="3" bestFit="1" customWidth="1"/>
    <col min="17" max="17" width="9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74" t="s">
        <v>27</v>
      </c>
      <c r="B2" s="74" t="s">
        <v>28</v>
      </c>
      <c r="C2" s="75">
        <f>RTD("wdf.rtq",,A2,"Rt_Price")</f>
        <v>1.0449999999999999</v>
      </c>
      <c r="D2" s="76">
        <f>RTD("wdf.rtq",,A2,"PctChg")/100</f>
        <v>7.7000000000000002E-3</v>
      </c>
      <c r="E2" s="77">
        <f ca="1">[1]!f_unit_floortrading(A2,TODAY())/100000000</f>
        <v>30.598671410000001</v>
      </c>
      <c r="F2" s="78">
        <f ca="1">[1]!f_unit_floortrading(A2,TODAY())/10000-[1]!f_unit_floortrading(A2,TODAY()-1)/10000</f>
        <v>106.40820000000531</v>
      </c>
      <c r="G2" s="90">
        <f>RTD("wdf.rtq",,A2,"Volume")/10000</f>
        <v>4310.6553000000004</v>
      </c>
      <c r="H2" s="79" t="s">
        <v>120</v>
      </c>
      <c r="I2" s="80" t="s">
        <v>94</v>
      </c>
      <c r="J2" s="80">
        <f>RTD("wdf.rtq",,H2,"Rt_Price")</f>
        <v>1.244</v>
      </c>
      <c r="K2" s="81">
        <f>RTD("wdf.rtq",,H2,"PctChg")/100</f>
        <v>9.7000000000000003E-3</v>
      </c>
      <c r="L2" s="103">
        <f>RTD("wdf.rtq",,H2,"Volume")/10000</f>
        <v>25649.695199999998</v>
      </c>
      <c r="M2" s="71">
        <f ca="1">(C2+J2)/S2/2-1</f>
        <v>-3.3141263968201606E-3</v>
      </c>
      <c r="N2" s="11">
        <f>RTD("wdf.rtq",,Q2,"PctChg")/100</f>
        <v>8.6E-3</v>
      </c>
      <c r="O2" s="14" t="str">
        <f>[1]!f_info_smfcode(H2)</f>
        <v>161024.OF</v>
      </c>
      <c r="P2" s="13">
        <f ca="1">VLOOKUP(O2,净值更新!A:B,2)</f>
        <v>1.139</v>
      </c>
      <c r="Q2" s="13" t="str">
        <f>[1]!f_info_trackindexcode(O2)</f>
        <v>399967.SZ</v>
      </c>
      <c r="R2" s="11">
        <v>0.95</v>
      </c>
      <c r="S2" s="13">
        <f t="shared" ref="S2:S7" ca="1" si="0">P2*(1+N2*R2)</f>
        <v>1.1483056300000001</v>
      </c>
    </row>
    <row r="3" spans="1:19">
      <c r="A3" s="74" t="s">
        <v>29</v>
      </c>
      <c r="B3" s="74" t="s">
        <v>45</v>
      </c>
      <c r="C3" s="75">
        <f>RTD("wdf.rtq",,A3,"Rt_Price")</f>
        <v>1.0170000000000001</v>
      </c>
      <c r="D3" s="76">
        <f>RTD("wdf.rtq",,A3,"PctChg")/100</f>
        <v>2E-3</v>
      </c>
      <c r="E3" s="77">
        <f ca="1">[1]!f_unit_floortrading(A3,TODAY())/100000000</f>
        <v>4.6287903699999999</v>
      </c>
      <c r="F3" s="78">
        <f ca="1">[1]!f_unit_floortrading(A3,TODAY())/10000-[1]!f_unit_floortrading(A3,TODAY()-1)/10000</f>
        <v>-0.46179999999731081</v>
      </c>
      <c r="G3" s="90">
        <f>RTD("wdf.rtq",,A3,"Volume")/10000</f>
        <v>1966.7520999999999</v>
      </c>
      <c r="H3" s="79" t="s">
        <v>121</v>
      </c>
      <c r="I3" s="80" t="s">
        <v>95</v>
      </c>
      <c r="J3" s="80">
        <f>RTD("wdf.rtq",,H3,"Rt_Price")</f>
        <v>0.95800000000000007</v>
      </c>
      <c r="K3" s="81">
        <f>RTD("wdf.rtq",,H3,"PctChg")/100</f>
        <v>7.4000000000000003E-3</v>
      </c>
      <c r="L3" s="103">
        <f>RTD("wdf.rtq",,H3,"Volume")/10000</f>
        <v>2569.6203</v>
      </c>
      <c r="M3" s="71">
        <f t="shared" ref="M3:M5" ca="1" si="1">(C3+J3)/S3/2-1</f>
        <v>-9.2053714704520839E-4</v>
      </c>
      <c r="N3" s="11">
        <f>RTD("wdf.rtq",,Q3,"PctChg")/100</f>
        <v>8.6E-3</v>
      </c>
      <c r="O3" s="14" t="str">
        <f>[1]!f_info_smfcode(H3)</f>
        <v>163115.OF</v>
      </c>
      <c r="P3" s="13">
        <f ca="1">VLOOKUP(O3,净值更新!A:B,2)</f>
        <v>0.98040000000000005</v>
      </c>
      <c r="Q3" s="13" t="str">
        <f>[1]!f_info_trackindexcode(O3)</f>
        <v>399967.SZ</v>
      </c>
      <c r="R3" s="11">
        <v>0.95</v>
      </c>
      <c r="S3" s="13">
        <f t="shared" ca="1" si="0"/>
        <v>0.98840986800000008</v>
      </c>
    </row>
    <row r="4" spans="1:19">
      <c r="A4" s="74" t="s">
        <v>39</v>
      </c>
      <c r="B4" s="74" t="s">
        <v>40</v>
      </c>
      <c r="C4" s="75">
        <f>RTD("wdf.rtq",,A4,"Rt_Price")</f>
        <v>1.036</v>
      </c>
      <c r="D4" s="76">
        <f>RTD("wdf.rtq",,A4,"PctChg")/100</f>
        <v>4.8000000000000004E-3</v>
      </c>
      <c r="E4" s="77">
        <f ca="1">[1]!f_unit_floortrading(A4,TODAY())/100000000</f>
        <v>54.548241240000003</v>
      </c>
      <c r="F4" s="78">
        <f ca="1">[1]!f_unit_floortrading(A4,TODAY())/10000-[1]!f_unit_floortrading(A4,TODAY()-1)/10000</f>
        <v>46033.336500000034</v>
      </c>
      <c r="G4" s="90">
        <f>RTD("wdf.rtq",,A4,"Volume")/10000</f>
        <v>46715.197399999997</v>
      </c>
      <c r="H4" s="79" t="s">
        <v>126</v>
      </c>
      <c r="I4" s="80" t="s">
        <v>102</v>
      </c>
      <c r="J4" s="80">
        <f>RTD("wdf.rtq",,H4,"Rt_Price")</f>
        <v>0.58499999999999996</v>
      </c>
      <c r="K4" s="81">
        <f>RTD("wdf.rtq",,H4,"PctChg")/100</f>
        <v>3.4000000000000002E-3</v>
      </c>
      <c r="L4" s="103">
        <f>RTD("wdf.rtq",,H4,"Volume")/10000</f>
        <v>118160.7031</v>
      </c>
      <c r="M4" s="71">
        <f t="shared" ca="1" si="1"/>
        <v>2.3379641223606473E-3</v>
      </c>
      <c r="N4" s="11">
        <f>RTD("wdf.rtq",,Q4,"PctChg")/100</f>
        <v>0.01</v>
      </c>
      <c r="O4" s="14" t="str">
        <f>[1]!f_info_smfcode(H4)</f>
        <v>160630.OF</v>
      </c>
      <c r="P4" s="13">
        <f ca="1">VLOOKUP(O4,净值更新!A:B,2)</f>
        <v>0.80100000000000005</v>
      </c>
      <c r="Q4" s="13" t="str">
        <f>[1]!f_info_trackindexcode(O4)</f>
        <v>399973.SZ</v>
      </c>
      <c r="R4" s="11">
        <v>0.95</v>
      </c>
      <c r="S4" s="13">
        <f t="shared" ca="1" si="0"/>
        <v>0.80860950000000009</v>
      </c>
    </row>
    <row r="5" spans="1:19">
      <c r="A5" s="74" t="s">
        <v>52</v>
      </c>
      <c r="B5" s="74" t="s">
        <v>53</v>
      </c>
      <c r="C5" s="75">
        <f>RTD("wdf.rtq",,A5,"Rt_Price")</f>
        <v>1.2370000000000001</v>
      </c>
      <c r="D5" s="76">
        <f>RTD("wdf.rtq",,A5,"PctChg")/100</f>
        <v>4.1000000000000003E-3</v>
      </c>
      <c r="E5" s="77">
        <f ca="1">[1]!f_unit_floortrading(A5,TODAY())/100000000</f>
        <v>35.543521980000001</v>
      </c>
      <c r="F5" s="78">
        <f ca="1">[1]!f_unit_floortrading(A5,TODAY())/10000-[1]!f_unit_floortrading(A5,TODAY()-1)/10000</f>
        <v>2516.1736000000383</v>
      </c>
      <c r="G5" s="90">
        <f>RTD("wdf.rtq",,A5,"Volume")/10000</f>
        <v>2682.4070999999999</v>
      </c>
      <c r="H5" s="79" t="s">
        <v>131</v>
      </c>
      <c r="I5" s="80" t="s">
        <v>107</v>
      </c>
      <c r="J5" s="80">
        <f>RTD("wdf.rtq",,H5,"Rt_Price")</f>
        <v>0.72399999999999998</v>
      </c>
      <c r="K5" s="81">
        <f>RTD("wdf.rtq",,H5,"PctChg")/100</f>
        <v>7.000000000000001E-3</v>
      </c>
      <c r="L5" s="103">
        <f>RTD("wdf.rtq",,H5,"Volume")/10000</f>
        <v>22865.548599999998</v>
      </c>
      <c r="M5" s="71">
        <f t="shared" ca="1" si="1"/>
        <v>-2.048584081493221E-3</v>
      </c>
      <c r="N5" s="11">
        <f>RTD("wdf.rtq",,Q5,"PctChg")/100</f>
        <v>9.1999999999999998E-3</v>
      </c>
      <c r="O5" s="14" t="str">
        <f>[1]!f_info_smfcode(H5)</f>
        <v>164402.OF</v>
      </c>
      <c r="P5" s="13">
        <f ca="1">VLOOKUP(O5,净值更新!A:B,2)</f>
        <v>0.97399999999999998</v>
      </c>
      <c r="Q5" s="13" t="str">
        <f>[1]!f_info_trackindexcode(O5)</f>
        <v>399959.SZ</v>
      </c>
      <c r="R5" s="11">
        <v>0.95</v>
      </c>
      <c r="S5" s="13">
        <f t="shared" ca="1" si="0"/>
        <v>0.98251275999999999</v>
      </c>
    </row>
    <row r="6" spans="1:19">
      <c r="A6" s="74" t="s">
        <v>232</v>
      </c>
      <c r="B6" s="74" t="s">
        <v>234</v>
      </c>
      <c r="C6" s="75">
        <f>RTD("wdf.rtq",,A6,"Rt_Price")</f>
        <v>1.081</v>
      </c>
      <c r="D6" s="76">
        <f>RTD("wdf.rtq",,A6,"PctChg")/100</f>
        <v>1.9E-3</v>
      </c>
      <c r="E6" s="77">
        <f ca="1">[1]!f_unit_floortrading(A6,TODAY())/100000000</f>
        <v>1.6921473899999999</v>
      </c>
      <c r="F6" s="78">
        <f ca="1">[1]!f_unit_floortrading(A6,TODAY())/10000-[1]!f_unit_floortrading(A6,TODAY()-1)/10000</f>
        <v>-26.954999999998108</v>
      </c>
      <c r="G6" s="90">
        <f>RTD("wdf.rtq",,A6,"Volume")/10000</f>
        <v>186.7</v>
      </c>
      <c r="H6" s="79" t="s">
        <v>233</v>
      </c>
      <c r="I6" s="80" t="s">
        <v>235</v>
      </c>
      <c r="J6" s="80">
        <f>RTD("wdf.rtq",,H6,"Rt_Price")</f>
        <v>0.65700000000000003</v>
      </c>
      <c r="K6" s="81">
        <f>RTD("wdf.rtq",,H6,"PctChg")/100</f>
        <v>2.3399999999999997E-2</v>
      </c>
      <c r="L6" s="103">
        <f>RTD("wdf.rtq",,H6,"Volume")/10000</f>
        <v>2797.0617999999999</v>
      </c>
      <c r="M6" s="118">
        <f t="shared" ref="M6" ca="1" si="2">(C6+J6)/S6/2-1</f>
        <v>-2.3636519267216105E-3</v>
      </c>
      <c r="N6" s="11">
        <f>RTD("wdf.rtq",,Q6,"PctChg")/100</f>
        <v>8.6E-3</v>
      </c>
      <c r="O6" s="14" t="str">
        <f>[1]!f_info_smfcode(H6)</f>
        <v>161628.OF</v>
      </c>
      <c r="P6" s="13">
        <f ca="1">VLOOKUP(O6,净值更新!A:B,2)</f>
        <v>0.86399999999999999</v>
      </c>
      <c r="Q6" s="13" t="str">
        <f>[1]!f_info_trackindexcode(O6)</f>
        <v>399967.SZ</v>
      </c>
      <c r="R6" s="11">
        <v>0.95</v>
      </c>
      <c r="S6" s="13">
        <f t="shared" ca="1" si="0"/>
        <v>0.87105887999999998</v>
      </c>
    </row>
    <row r="7" spans="1:19">
      <c r="A7" s="74" t="s">
        <v>236</v>
      </c>
      <c r="B7" s="74" t="s">
        <v>28</v>
      </c>
      <c r="C7" s="75">
        <f>RTD("wdf.rtq",,A7,"Rt_Price")</f>
        <v>1.0170000000000001</v>
      </c>
      <c r="D7" s="76">
        <f>RTD("wdf.rtq",,A7,"PctChg")/100</f>
        <v>6.9000000000000008E-3</v>
      </c>
      <c r="E7" s="77">
        <f ca="1">[1]!f_unit_floortrading(A7,TODAY())/100000000</f>
        <v>3.7004589999999999</v>
      </c>
      <c r="F7" s="78">
        <f ca="1">[1]!f_unit_floortrading(A7,TODAY())/10000-[1]!f_unit_floortrading(A7,TODAY()-1)/10000</f>
        <v>0</v>
      </c>
      <c r="G7" s="90">
        <f>RTD("wdf.rtq",,A7,"Volume")/10000</f>
        <v>2654.2800999999999</v>
      </c>
      <c r="H7" s="79" t="s">
        <v>237</v>
      </c>
      <c r="I7" s="80" t="s">
        <v>94</v>
      </c>
      <c r="J7" s="80">
        <f>RTD("wdf.rtq",,H7,"Rt_Price")</f>
        <v>1.2750000000000001</v>
      </c>
      <c r="K7" s="81">
        <f>RTD("wdf.rtq",,H7,"PctChg")/100</f>
        <v>7.1000000000000004E-3</v>
      </c>
      <c r="L7" s="103">
        <f>RTD("wdf.rtq",,H7,"Volume")/10000</f>
        <v>4998.0537000000004</v>
      </c>
      <c r="M7" s="71">
        <f t="shared" ref="M7" ca="1" si="3">(C7+J7)/S7/2-1</f>
        <v>-4.2807863121990808E-3</v>
      </c>
      <c r="N7" s="11">
        <f>RTD("wdf.rtq",,Q7,"PctChg")/100</f>
        <v>8.6E-3</v>
      </c>
      <c r="O7" s="14" t="str">
        <f>[1]!f_info_smfcode(H7)</f>
        <v>502003.SH</v>
      </c>
      <c r="P7" s="13">
        <f ca="1">VLOOKUP(O7,净值更新!A:B,2)</f>
        <v>1.1415999999999999</v>
      </c>
      <c r="Q7" s="13" t="str">
        <f>[1]!f_info_trackindexcode(O7)</f>
        <v>399967.SZ</v>
      </c>
      <c r="R7" s="11">
        <v>0.95</v>
      </c>
      <c r="S7" s="13">
        <f t="shared" ca="1" si="0"/>
        <v>1.1509268719999999</v>
      </c>
    </row>
    <row r="8" spans="1:19">
      <c r="A8" s="74"/>
      <c r="B8" s="74"/>
      <c r="C8" s="75"/>
      <c r="D8" s="76"/>
      <c r="E8" s="77"/>
      <c r="F8" s="78"/>
      <c r="G8" s="90"/>
      <c r="H8" s="79"/>
      <c r="I8" s="80"/>
      <c r="J8" s="80"/>
      <c r="K8" s="81"/>
      <c r="L8" s="103"/>
      <c r="M8" s="71"/>
      <c r="N8" s="11"/>
      <c r="O8" s="14"/>
      <c r="P8" s="13"/>
      <c r="Q8" s="13"/>
      <c r="R8" s="11"/>
      <c r="S8" s="13"/>
    </row>
    <row r="9" spans="1:19">
      <c r="M9" s="50"/>
      <c r="N9" s="51"/>
      <c r="O9" s="51"/>
      <c r="P9" s="51"/>
    </row>
    <row r="10" spans="1:19">
      <c r="A10" s="43" t="s">
        <v>2517</v>
      </c>
      <c r="B10" s="44" t="s">
        <v>164</v>
      </c>
      <c r="C10" s="45" t="s">
        <v>175</v>
      </c>
      <c r="E10" s="43" t="str">
        <f>INDEX(H1:H5,MATCH(A10,A1:A5,FALSE))</f>
        <v>150222.SZ</v>
      </c>
      <c r="F10" s="44" t="s">
        <v>164</v>
      </c>
      <c r="G10" s="45" t="s">
        <v>175</v>
      </c>
      <c r="H10" s="21"/>
      <c r="J10" s="3" t="s">
        <v>70</v>
      </c>
      <c r="K10" s="46">
        <f ca="1">INDEX(S1:S7,MATCH(A10,A1:A7,FALSE))</f>
        <v>0.98251275999999999</v>
      </c>
      <c r="L10" s="21"/>
      <c r="O10" s="21"/>
      <c r="P10" s="21"/>
      <c r="Q10" s="21"/>
      <c r="R10" s="21"/>
      <c r="S10" s="21"/>
    </row>
    <row r="11" spans="1:19">
      <c r="A11" s="23" t="s">
        <v>171</v>
      </c>
      <c r="B11" s="24">
        <f>RTD("wdf.rtq",,$A$10,"Ask_Price5")</f>
        <v>1.2410000000000001</v>
      </c>
      <c r="C11" s="25">
        <f>RTD("wdf.rtq",,$A$10,"ask_Volume5")/10000</f>
        <v>60.97</v>
      </c>
      <c r="E11" s="23" t="s">
        <v>171</v>
      </c>
      <c r="F11" s="24">
        <f>RTD("wdf.rtq",,$E$10,"Ask_Price5")</f>
        <v>0.72799999999999998</v>
      </c>
      <c r="G11" s="25">
        <f>RTD("wdf.rtq",,$E$10,"ask_Volume5")/10000</f>
        <v>90.372500000000002</v>
      </c>
      <c r="H11" s="4">
        <f ca="1">($B$21+F11)/2/$K$10-1</f>
        <v>-1.2987108686468574E-5</v>
      </c>
      <c r="K11" s="21"/>
      <c r="L11" s="21"/>
      <c r="O11" s="21"/>
      <c r="P11" s="21"/>
      <c r="Q11" s="21"/>
      <c r="R11" s="21"/>
      <c r="S11" s="21"/>
    </row>
    <row r="12" spans="1:19">
      <c r="A12" s="26" t="s">
        <v>172</v>
      </c>
      <c r="B12" s="27">
        <f>RTD("wdf.rtq",,$A$10,"Ask_Price4")</f>
        <v>1.24</v>
      </c>
      <c r="C12" s="28">
        <f>RTD("wdf.rtq",,$A$10,"ask_Volume4")/10000</f>
        <v>53</v>
      </c>
      <c r="E12" s="26" t="s">
        <v>172</v>
      </c>
      <c r="F12" s="27">
        <f>RTD("wdf.rtq",,$E$10,"Ask_Price4")</f>
        <v>0.72699999999999998</v>
      </c>
      <c r="G12" s="28">
        <f>RTD("wdf.rtq",,$E$10,"ask_Volume4")/10000</f>
        <v>38.42</v>
      </c>
      <c r="H12" s="4">
        <f t="shared" ref="H12:H21" ca="1" si="4">($B$21+F12)/2/$K$10-1</f>
        <v>-5.218863518882122E-4</v>
      </c>
      <c r="J12" s="3" t="s">
        <v>181</v>
      </c>
      <c r="K12" s="21"/>
      <c r="L12" s="21"/>
      <c r="O12" s="21"/>
      <c r="P12" s="21"/>
      <c r="Q12" s="21"/>
      <c r="R12" s="21"/>
      <c r="S12" s="21"/>
    </row>
    <row r="13" spans="1:19">
      <c r="A13" s="26" t="s">
        <v>165</v>
      </c>
      <c r="B13" s="27">
        <f>RTD("wdf.rtq",,$A$10,"Ask_Price3")</f>
        <v>1.2390000000000001</v>
      </c>
      <c r="C13" s="28">
        <f>RTD("wdf.rtq",,$A$10,"ask_Volume3")/10000</f>
        <v>44.643099999999997</v>
      </c>
      <c r="E13" s="26" t="s">
        <v>165</v>
      </c>
      <c r="F13" s="27">
        <f>RTD("wdf.rtq",,$E$10,"Ask_Price3")</f>
        <v>0.72599999999999998</v>
      </c>
      <c r="G13" s="28">
        <f>RTD("wdf.rtq",,$E$10,"ask_Volume3")/10000</f>
        <v>19.2</v>
      </c>
      <c r="H13" s="4">
        <f t="shared" ca="1" si="4"/>
        <v>-1.0307855950898448E-3</v>
      </c>
      <c r="J13" s="21" t="s">
        <v>182</v>
      </c>
      <c r="K13" s="4">
        <f ca="1">(B15+F15)/2/$K$10-1</f>
        <v>-2.048584081493221E-3</v>
      </c>
      <c r="L13" s="21"/>
      <c r="O13" s="21"/>
      <c r="P13" s="21"/>
      <c r="Q13" s="21"/>
      <c r="R13" s="21"/>
      <c r="S13" s="21"/>
    </row>
    <row r="14" spans="1:19">
      <c r="A14" s="26" t="s">
        <v>166</v>
      </c>
      <c r="B14" s="27">
        <f>RTD("wdf.rtq",,$A$10,"Ask_Price2")</f>
        <v>1.238</v>
      </c>
      <c r="C14" s="28">
        <f>RTD("wdf.rtq",,$A$10,"ask_Volume2")/10000</f>
        <v>95.58</v>
      </c>
      <c r="E14" s="26" t="s">
        <v>166</v>
      </c>
      <c r="F14" s="27">
        <f>RTD("wdf.rtq",,$E$10,"Ask_Price2")</f>
        <v>0.72499999999999998</v>
      </c>
      <c r="G14" s="28">
        <f>RTD("wdf.rtq",,$E$10,"ask_Volume2")/10000</f>
        <v>129.06</v>
      </c>
      <c r="H14" s="4">
        <f t="shared" ca="1" si="4"/>
        <v>-1.5396848382914774E-3</v>
      </c>
      <c r="J14" s="3" t="s">
        <v>183</v>
      </c>
      <c r="K14" s="4">
        <f ca="1">(B16+F16)/2/$K$10-1</f>
        <v>-3.5752818110982298E-3</v>
      </c>
      <c r="L14" s="21"/>
      <c r="M14" s="3">
        <f ca="1">E2*2*S2</f>
        <v>70.273253301246086</v>
      </c>
      <c r="O14" s="21"/>
      <c r="P14" s="21"/>
      <c r="Q14" s="21"/>
      <c r="R14" s="21"/>
      <c r="S14" s="21"/>
    </row>
    <row r="15" spans="1:19">
      <c r="A15" s="29" t="s">
        <v>167</v>
      </c>
      <c r="B15" s="30">
        <f>RTD("wdf.rtq",,$A$10,"Ask_Price1")</f>
        <v>1.2370000000000001</v>
      </c>
      <c r="C15" s="31">
        <f>RTD("wdf.rtq",,$A$10,"ask_Volume1")/10000</f>
        <v>84.51</v>
      </c>
      <c r="E15" s="29" t="s">
        <v>167</v>
      </c>
      <c r="F15" s="30">
        <f>RTD("wdf.rtq",,$E$10,"Ask_Price1")</f>
        <v>0.72399999999999998</v>
      </c>
      <c r="G15" s="31">
        <f>RTD("wdf.rtq",,$E$10,"ask_Volume1")/10000</f>
        <v>97.13</v>
      </c>
      <c r="H15" s="4">
        <f t="shared" ca="1" si="4"/>
        <v>-2.048584081493221E-3</v>
      </c>
      <c r="I15" s="21"/>
      <c r="J15" s="3" t="s">
        <v>185</v>
      </c>
      <c r="K15" s="4">
        <f ca="1">(B15+F16)/2/K10-1</f>
        <v>-2.5574833246949646E-3</v>
      </c>
      <c r="L15" s="21"/>
      <c r="M15" s="133">
        <f ca="1">E7*2*S7</f>
        <v>8.5179154036684945</v>
      </c>
      <c r="O15" s="21"/>
      <c r="P15" s="21"/>
      <c r="Q15" s="21"/>
      <c r="R15" s="21"/>
      <c r="S15" s="21"/>
    </row>
    <row r="16" spans="1:19">
      <c r="A16" s="32" t="s">
        <v>168</v>
      </c>
      <c r="B16" s="33">
        <f>RTD("wdf.rtq",,$A$10,"bid_Price1")</f>
        <v>1.2350000000000001</v>
      </c>
      <c r="C16" s="34">
        <f>RTD("wdf.rtq",,$A$10,"Bid_Volume1")/10000</f>
        <v>58.32</v>
      </c>
      <c r="E16" s="32" t="s">
        <v>168</v>
      </c>
      <c r="F16" s="33">
        <f>RTD("wdf.rtq",,$E$10,"bid_Price1")</f>
        <v>0.72299999999999998</v>
      </c>
      <c r="G16" s="34">
        <f>RTD("wdf.rtq",,$E$10,"Bid_Volume1")/10000</f>
        <v>115.2</v>
      </c>
      <c r="H16" s="4">
        <f t="shared" ca="1" si="4"/>
        <v>-2.5574833246949646E-3</v>
      </c>
      <c r="I16" s="21"/>
      <c r="J16" s="3" t="s">
        <v>186</v>
      </c>
      <c r="K16" s="4">
        <f ca="1">(B16+F15)/2/K10-1</f>
        <v>-3.0663825678965972E-3</v>
      </c>
      <c r="L16" s="21"/>
      <c r="O16" s="21"/>
      <c r="P16" s="21"/>
      <c r="Q16" s="21"/>
      <c r="R16" s="21"/>
      <c r="S16" s="21"/>
    </row>
    <row r="17" spans="1:19">
      <c r="A17" s="35" t="s">
        <v>169</v>
      </c>
      <c r="B17" s="36">
        <f>RTD("wdf.rtq",,$A$10,"bid_Price2")</f>
        <v>1.234</v>
      </c>
      <c r="C17" s="37">
        <f>RTD("wdf.rtq",,$A$10,"Bid_Volume2")/10000</f>
        <v>259.98</v>
      </c>
      <c r="E17" s="35" t="s">
        <v>169</v>
      </c>
      <c r="F17" s="36">
        <f>RTD("wdf.rtq",,$E$10,"bid_Price2")</f>
        <v>0.72199999999999998</v>
      </c>
      <c r="G17" s="37">
        <f>RTD("wdf.rtq",,$E$10,"Bid_Volume2")/10000</f>
        <v>62.26</v>
      </c>
      <c r="H17" s="4">
        <f t="shared" ca="1" si="4"/>
        <v>-3.0663825678965972E-3</v>
      </c>
      <c r="I17" s="21"/>
      <c r="J17" s="21"/>
      <c r="K17" s="21"/>
      <c r="L17" s="21"/>
      <c r="O17" s="21"/>
      <c r="P17" s="21"/>
      <c r="Q17" s="21"/>
      <c r="R17" s="21"/>
      <c r="S17" s="21"/>
    </row>
    <row r="18" spans="1:19">
      <c r="A18" s="35" t="s">
        <v>170</v>
      </c>
      <c r="B18" s="36">
        <f>RTD("wdf.rtq",,$A$10,"bid_Price3")</f>
        <v>1.232</v>
      </c>
      <c r="C18" s="37">
        <f>RTD("wdf.rtq",,$A$10,"Bid_Volume3")/10000</f>
        <v>49.546799999999998</v>
      </c>
      <c r="E18" s="35" t="s">
        <v>170</v>
      </c>
      <c r="F18" s="36">
        <f>RTD("wdf.rtq",,$E$10,"bid_Price3")</f>
        <v>0.72099999999999997</v>
      </c>
      <c r="G18" s="37">
        <f>RTD("wdf.rtq",,$E$10,"Bid_Volume3")/10000</f>
        <v>50.156300000000002</v>
      </c>
      <c r="H18" s="4">
        <f t="shared" ca="1" si="4"/>
        <v>-3.5752818110982298E-3</v>
      </c>
      <c r="I18" s="21"/>
      <c r="J18" s="21"/>
      <c r="K18" s="21"/>
      <c r="L18" s="21"/>
      <c r="O18" s="21"/>
      <c r="P18" s="21"/>
      <c r="Q18" s="21"/>
      <c r="R18" s="21"/>
      <c r="S18" s="21"/>
    </row>
    <row r="19" spans="1:19">
      <c r="A19" s="35" t="s">
        <v>173</v>
      </c>
      <c r="B19" s="36">
        <f>RTD("wdf.rtq",,$A$10,"bid_Price4")</f>
        <v>1.2310000000000001</v>
      </c>
      <c r="C19" s="37">
        <f>RTD("wdf.rtq",,$A$10,"Bid_Volume4")/10000</f>
        <v>97.24</v>
      </c>
      <c r="E19" s="35" t="s">
        <v>173</v>
      </c>
      <c r="F19" s="36">
        <f>RTD("wdf.rtq",,$E$10,"bid_Price4")</f>
        <v>0.72</v>
      </c>
      <c r="G19" s="37">
        <f>RTD("wdf.rtq",,$E$10,"Bid_Volume4")/10000</f>
        <v>122.84</v>
      </c>
      <c r="H19" s="4">
        <f t="shared" ca="1" si="4"/>
        <v>-4.0841810542999735E-3</v>
      </c>
      <c r="I19" s="21"/>
      <c r="J19" s="21"/>
      <c r="K19" s="21"/>
      <c r="L19" s="21"/>
      <c r="M19" s="3" t="s">
        <v>424</v>
      </c>
      <c r="N19" s="134" t="s">
        <v>425</v>
      </c>
      <c r="O19" s="21"/>
      <c r="P19" s="21"/>
      <c r="Q19" s="21"/>
      <c r="R19" s="21"/>
      <c r="S19" s="21"/>
    </row>
    <row r="20" spans="1:19">
      <c r="A20" s="38" t="s">
        <v>174</v>
      </c>
      <c r="B20" s="39">
        <f>RTD("wdf.rtq",,$A$10,"bid_Price5")</f>
        <v>1.23</v>
      </c>
      <c r="C20" s="40">
        <f>RTD("wdf.rtq",,$A$10,"Bid_Volume5")/10000</f>
        <v>91.950699999999998</v>
      </c>
      <c r="E20" s="38" t="s">
        <v>174</v>
      </c>
      <c r="F20" s="39">
        <f>RTD("wdf.rtq",,$E$10,"bid_Price5")</f>
        <v>0.71899999999999997</v>
      </c>
      <c r="G20" s="40">
        <f>RTD("wdf.rtq",,$E$10,"Bid_Volume5")/10000</f>
        <v>53.68</v>
      </c>
      <c r="H20" s="4">
        <f t="shared" ca="1" si="4"/>
        <v>-4.5930802975017171E-3</v>
      </c>
      <c r="I20" s="21"/>
      <c r="J20" s="21"/>
      <c r="K20" s="21"/>
      <c r="L20" s="21"/>
      <c r="M20" s="3" t="s">
        <v>426</v>
      </c>
      <c r="N20" s="134">
        <v>20160301</v>
      </c>
      <c r="O20" s="21"/>
      <c r="P20" s="21"/>
      <c r="Q20" s="21"/>
      <c r="R20" s="21"/>
      <c r="S20" s="21"/>
    </row>
    <row r="21" spans="1:19">
      <c r="A21" s="3" t="s">
        <v>184</v>
      </c>
      <c r="B21" s="47">
        <f>B15</f>
        <v>1.2370000000000001</v>
      </c>
      <c r="E21" s="3" t="s">
        <v>184</v>
      </c>
      <c r="F21" s="48">
        <v>1.28</v>
      </c>
      <c r="H21" s="4">
        <f t="shared" ca="1" si="4"/>
        <v>0.28089939513864448</v>
      </c>
      <c r="I21" s="21"/>
      <c r="J21" s="21"/>
      <c r="K21" s="21"/>
      <c r="L21" s="21"/>
      <c r="M21" s="3" t="s">
        <v>427</v>
      </c>
      <c r="N21" s="134" t="s">
        <v>1156</v>
      </c>
      <c r="O21" s="21"/>
      <c r="P21" s="21"/>
      <c r="Q21" s="21">
        <f>SUMPRODUCT(P24:P61,Q24:Q61)/100</f>
        <v>1.0183280000000001</v>
      </c>
      <c r="R21" s="21"/>
      <c r="S21" s="21"/>
    </row>
    <row r="22" spans="1:19">
      <c r="N22" s="134"/>
      <c r="O22" s="21"/>
      <c r="P22" s="21"/>
      <c r="Q22" s="21"/>
      <c r="R22" s="21"/>
      <c r="S22" s="21"/>
    </row>
    <row r="23" spans="1:19">
      <c r="M23" s="3" t="s">
        <v>426</v>
      </c>
      <c r="N23" s="3" t="s">
        <v>427</v>
      </c>
      <c r="O23" s="21" t="s">
        <v>428</v>
      </c>
      <c r="P23" s="21" t="s">
        <v>429</v>
      </c>
      <c r="Q23" s="3" t="s">
        <v>4</v>
      </c>
      <c r="R23" s="21"/>
      <c r="S23" s="21"/>
    </row>
    <row r="24" spans="1:19">
      <c r="A24" s="43" t="s">
        <v>2518</v>
      </c>
      <c r="B24" s="44" t="s">
        <v>164</v>
      </c>
      <c r="C24" s="45" t="s">
        <v>175</v>
      </c>
      <c r="E24" s="43" t="str">
        <f>INDEX(H1:H4,MATCH(A24,A1:A4,FALSE))</f>
        <v>150206.SZ</v>
      </c>
      <c r="F24" s="44" t="s">
        <v>164</v>
      </c>
      <c r="G24" s="45" t="s">
        <v>175</v>
      </c>
      <c r="H24" s="21"/>
      <c r="J24" s="3" t="s">
        <v>70</v>
      </c>
      <c r="K24" s="46">
        <f ca="1">INDEX(S1:S4,MATCH(A24,A1:A4,FALSE))</f>
        <v>0.80860950000000009</v>
      </c>
      <c r="M24" s="5" t="str">
        <f>[1]!wset("IndexConstituent","date="&amp;N20,"windcode="&amp;N21,"cols=4;rows=38")</f>
        <v>无数据</v>
      </c>
      <c r="N24" s="16" t="s">
        <v>1154</v>
      </c>
      <c r="O24" s="16" t="s">
        <v>1155</v>
      </c>
      <c r="P24" s="49">
        <v>3.2530000000000001</v>
      </c>
      <c r="Q24" s="116">
        <f>RTD("wdf.rtq",,N24,"PctChg")</f>
        <v>0</v>
      </c>
      <c r="R24" s="21"/>
      <c r="S24" s="21"/>
    </row>
    <row r="25" spans="1:19">
      <c r="A25" s="23" t="s">
        <v>171</v>
      </c>
      <c r="B25" s="24">
        <f>RTD("wdf.rtq",,$A$24,"Ask_Price5")</f>
        <v>1.0409999999999999</v>
      </c>
      <c r="C25" s="25">
        <f>RTD("wdf.rtq",,$A$24,"ask_Volume5")/10000</f>
        <v>128.22</v>
      </c>
      <c r="E25" s="23" t="s">
        <v>171</v>
      </c>
      <c r="F25" s="24">
        <f>RTD("wdf.rtq",,$E$24,"Ask_Price5")</f>
        <v>0.58899999999999997</v>
      </c>
      <c r="G25" s="25">
        <f>RTD("wdf.rtq",,$E$24,"ask_Volume5")/10000</f>
        <v>44.229900000000001</v>
      </c>
      <c r="H25" s="4">
        <f ca="1">($B$35+F25)/2/$K$24-1</f>
        <v>4.8113458968759293E-3</v>
      </c>
      <c r="K25" s="21"/>
      <c r="M25" s="5">
        <v>42430</v>
      </c>
      <c r="N25" s="16" t="s">
        <v>430</v>
      </c>
      <c r="O25" s="16" t="s">
        <v>431</v>
      </c>
      <c r="P25" s="49">
        <v>1.0900000000000001</v>
      </c>
      <c r="Q25" s="116">
        <f>RTD("wdf.rtq",,N25,"PctChg")</f>
        <v>0</v>
      </c>
      <c r="R25" s="21"/>
      <c r="S25" s="21"/>
    </row>
    <row r="26" spans="1:19">
      <c r="A26" s="26" t="s">
        <v>172</v>
      </c>
      <c r="B26" s="27">
        <f>RTD("wdf.rtq",,$A$24,"Ask_Price4")</f>
        <v>1.04</v>
      </c>
      <c r="C26" s="28">
        <f>RTD("wdf.rtq",,$A$24,"ask_Volume4")/10000</f>
        <v>217.72980000000001</v>
      </c>
      <c r="E26" s="26" t="s">
        <v>172</v>
      </c>
      <c r="F26" s="27">
        <f>RTD("wdf.rtq",,$E$24,"Ask_Price4")</f>
        <v>0.58799999999999997</v>
      </c>
      <c r="G26" s="28">
        <f>RTD("wdf.rtq",,$E$24,"ask_Volume4")/10000</f>
        <v>68.73</v>
      </c>
      <c r="H26" s="4">
        <f t="shared" ref="H26:H35" ca="1" si="5">($B$35+F26)/2/$K$24-1</f>
        <v>4.1930004532471088E-3</v>
      </c>
      <c r="J26" s="3" t="s">
        <v>181</v>
      </c>
      <c r="K26" s="21"/>
      <c r="M26" s="5">
        <v>42430</v>
      </c>
      <c r="N26" s="16" t="s">
        <v>408</v>
      </c>
      <c r="O26" s="16" t="s">
        <v>409</v>
      </c>
      <c r="P26" s="49">
        <v>5.0419999999999998</v>
      </c>
      <c r="Q26" s="116">
        <f>RTD("wdf.rtq",,N26,"PctChg")</f>
        <v>1.9</v>
      </c>
      <c r="R26" s="21"/>
      <c r="S26" s="21"/>
    </row>
    <row r="27" spans="1:19">
      <c r="A27" s="26" t="s">
        <v>165</v>
      </c>
      <c r="B27" s="27">
        <f>RTD("wdf.rtq",,$A$24,"Ask_Price3")</f>
        <v>1.0389999999999999</v>
      </c>
      <c r="C27" s="28">
        <f>RTD("wdf.rtq",,$A$24,"ask_Volume3")/10000</f>
        <v>1183.4051999999999</v>
      </c>
      <c r="E27" s="26" t="s">
        <v>165</v>
      </c>
      <c r="F27" s="27">
        <f>RTD("wdf.rtq",,$E$24,"Ask_Price3")</f>
        <v>0.58699999999999997</v>
      </c>
      <c r="G27" s="28">
        <f>RTD("wdf.rtq",,$E$24,"ask_Volume3")/10000</f>
        <v>76.653700000000001</v>
      </c>
      <c r="H27" s="4">
        <f t="shared" ca="1" si="5"/>
        <v>3.5746550096182883E-3</v>
      </c>
      <c r="J27" s="21" t="s">
        <v>182</v>
      </c>
      <c r="K27" s="4">
        <f ca="1">(B29+F29)/2/$K$24-1</f>
        <v>2.9563095659892458E-3</v>
      </c>
      <c r="M27" s="5">
        <v>42430</v>
      </c>
      <c r="N27" s="16" t="s">
        <v>410</v>
      </c>
      <c r="O27" s="16" t="s">
        <v>411</v>
      </c>
      <c r="P27" s="49">
        <v>6.2649999999999997</v>
      </c>
      <c r="Q27" s="116">
        <f>RTD("wdf.rtq",,N27,"PctChg")</f>
        <v>4.7</v>
      </c>
      <c r="R27" s="21"/>
      <c r="S27" s="21"/>
    </row>
    <row r="28" spans="1:19">
      <c r="A28" s="26" t="s">
        <v>166</v>
      </c>
      <c r="B28" s="27">
        <f>RTD("wdf.rtq",,$A$24,"Ask_Price2")</f>
        <v>1.038</v>
      </c>
      <c r="C28" s="28">
        <f>RTD("wdf.rtq",,$A$24,"ask_Volume2")/10000</f>
        <v>893.4828</v>
      </c>
      <c r="E28" s="26" t="s">
        <v>166</v>
      </c>
      <c r="F28" s="27">
        <f>RTD("wdf.rtq",,$E$24,"Ask_Price2")</f>
        <v>0.58599999999999997</v>
      </c>
      <c r="G28" s="28">
        <f>RTD("wdf.rtq",,$E$24,"ask_Volume2")/10000</f>
        <v>187.00530000000001</v>
      </c>
      <c r="H28" s="4">
        <f t="shared" ca="1" si="5"/>
        <v>2.9563095659892458E-3</v>
      </c>
      <c r="J28" s="3" t="s">
        <v>183</v>
      </c>
      <c r="K28" s="4">
        <f ca="1">(B30+F30)/2/$K$24-1</f>
        <v>1.7196186787318268E-3</v>
      </c>
      <c r="M28" s="5">
        <v>42430</v>
      </c>
      <c r="N28" s="16" t="s">
        <v>434</v>
      </c>
      <c r="O28" s="16" t="s">
        <v>435</v>
      </c>
      <c r="P28" s="49">
        <v>2.72</v>
      </c>
      <c r="Q28" s="116">
        <f>RTD("wdf.rtq",,N28,"PctChg")</f>
        <v>1.9300000000000002</v>
      </c>
      <c r="R28" s="21"/>
      <c r="S28" s="21"/>
    </row>
    <row r="29" spans="1:19">
      <c r="A29" s="29" t="s">
        <v>167</v>
      </c>
      <c r="B29" s="30">
        <f>RTD("wdf.rtq",,$A$24,"Ask_Price1")</f>
        <v>1.0369999999999999</v>
      </c>
      <c r="C29" s="31">
        <f>RTD("wdf.rtq",,$A$24,"ask_Volume1")/10000</f>
        <v>110.9785</v>
      </c>
      <c r="E29" s="29" t="s">
        <v>167</v>
      </c>
      <c r="F29" s="30">
        <f>RTD("wdf.rtq",,$E$24,"Ask_Price1")</f>
        <v>0.58499999999999996</v>
      </c>
      <c r="G29" s="31">
        <f>RTD("wdf.rtq",,$E$24,"ask_Volume1")/10000</f>
        <v>298.15910000000002</v>
      </c>
      <c r="H29" s="4">
        <f t="shared" ca="1" si="5"/>
        <v>2.3379641223606473E-3</v>
      </c>
      <c r="I29" s="21"/>
      <c r="J29" s="3" t="s">
        <v>185</v>
      </c>
      <c r="K29" s="4">
        <f ca="1">(B29+F30)/2/K24-1</f>
        <v>2.3379641223606473E-3</v>
      </c>
      <c r="M29" s="5">
        <v>42430</v>
      </c>
      <c r="N29" s="16" t="s">
        <v>436</v>
      </c>
      <c r="O29" s="16" t="s">
        <v>437</v>
      </c>
      <c r="P29" s="49">
        <v>2.9969999999999999</v>
      </c>
      <c r="Q29" s="116">
        <f>RTD("wdf.rtq",,N29,"PctChg")</f>
        <v>3.91</v>
      </c>
      <c r="R29" s="21"/>
      <c r="S29" s="21"/>
    </row>
    <row r="30" spans="1:19">
      <c r="A30" s="32" t="s">
        <v>168</v>
      </c>
      <c r="B30" s="33">
        <f>RTD("wdf.rtq",,$A$24,"bid_Price1")</f>
        <v>1.036</v>
      </c>
      <c r="C30" s="34">
        <f>RTD("wdf.rtq",,$A$24,"Bid_Volume1")/10000</f>
        <v>517.20079999999996</v>
      </c>
      <c r="E30" s="32" t="s">
        <v>168</v>
      </c>
      <c r="F30" s="33">
        <f>RTD("wdf.rtq",,$E$24,"bid_Price1")</f>
        <v>0.58399999999999996</v>
      </c>
      <c r="G30" s="34">
        <f>RTD("wdf.rtq",,$E$24,"Bid_Volume1")/10000</f>
        <v>1007.9494</v>
      </c>
      <c r="H30" s="4">
        <f t="shared" ca="1" si="5"/>
        <v>1.7196186787318268E-3</v>
      </c>
      <c r="I30" s="21"/>
      <c r="J30" s="3" t="s">
        <v>186</v>
      </c>
      <c r="K30" s="4">
        <f ca="1">(B30+F29)/2/K24-1</f>
        <v>2.3379641223606473E-3</v>
      </c>
      <c r="M30" s="5">
        <v>42430</v>
      </c>
      <c r="N30" s="16" t="s">
        <v>438</v>
      </c>
      <c r="O30" s="16" t="s">
        <v>439</v>
      </c>
      <c r="P30" s="49">
        <v>2.3010000000000002</v>
      </c>
      <c r="Q30" s="116">
        <f>RTD("wdf.rtq",,N30,"PctChg")</f>
        <v>-0.11</v>
      </c>
      <c r="R30" s="21"/>
      <c r="S30" s="21"/>
    </row>
    <row r="31" spans="1:19">
      <c r="A31" s="35" t="s">
        <v>169</v>
      </c>
      <c r="B31" s="36">
        <f>RTD("wdf.rtq",,$A$24,"bid_Price2")</f>
        <v>1.0349999999999999</v>
      </c>
      <c r="C31" s="37">
        <f>RTD("wdf.rtq",,$A$24,"Bid_Volume2")/10000</f>
        <v>38.4</v>
      </c>
      <c r="E31" s="35" t="s">
        <v>169</v>
      </c>
      <c r="F31" s="36">
        <f>RTD("wdf.rtq",,$E$24,"bid_Price2")</f>
        <v>0.58299999999999996</v>
      </c>
      <c r="G31" s="37">
        <f>RTD("wdf.rtq",,$E$24,"Bid_Volume2")/10000</f>
        <v>577.76620000000003</v>
      </c>
      <c r="H31" s="4">
        <f t="shared" ca="1" si="5"/>
        <v>1.1012732351027843E-3</v>
      </c>
      <c r="I31" s="21"/>
      <c r="J31" s="21"/>
      <c r="K31" s="21"/>
      <c r="M31" s="5">
        <v>42430</v>
      </c>
      <c r="N31" s="16" t="s">
        <v>440</v>
      </c>
      <c r="O31" s="16" t="s">
        <v>441</v>
      </c>
      <c r="P31" s="49">
        <v>1.631</v>
      </c>
      <c r="Q31" s="116">
        <f>RTD("wdf.rtq",,N31,"PctChg")</f>
        <v>0.24000000000000002</v>
      </c>
      <c r="R31" s="21"/>
      <c r="S31" s="21"/>
    </row>
    <row r="32" spans="1:19">
      <c r="A32" s="35" t="s">
        <v>170</v>
      </c>
      <c r="B32" s="36">
        <f>RTD("wdf.rtq",,$A$24,"bid_Price3")</f>
        <v>1.034</v>
      </c>
      <c r="C32" s="37">
        <f>RTD("wdf.rtq",,$A$24,"Bid_Volume3")/10000</f>
        <v>42.43</v>
      </c>
      <c r="E32" s="35" t="s">
        <v>170</v>
      </c>
      <c r="F32" s="36">
        <f>RTD("wdf.rtq",,$E$24,"bid_Price3")</f>
        <v>0.58199999999999996</v>
      </c>
      <c r="G32" s="37">
        <f>RTD("wdf.rtq",,$E$24,"Bid_Volume3")/10000</f>
        <v>308.06</v>
      </c>
      <c r="H32" s="4">
        <f t="shared" ca="1" si="5"/>
        <v>4.8292779147396381E-4</v>
      </c>
      <c r="I32" s="21"/>
      <c r="J32" s="21"/>
      <c r="K32" s="21"/>
      <c r="M32" s="5">
        <v>42430</v>
      </c>
      <c r="N32" s="16" t="s">
        <v>442</v>
      </c>
      <c r="O32" s="16" t="s">
        <v>443</v>
      </c>
      <c r="P32" s="49">
        <v>1.216</v>
      </c>
      <c r="Q32" s="116">
        <f>RTD("wdf.rtq",,N32,"PctChg")</f>
        <v>-0.72000000000000008</v>
      </c>
      <c r="R32" s="21"/>
      <c r="S32" s="21"/>
    </row>
    <row r="33" spans="1:19">
      <c r="A33" s="35" t="s">
        <v>173</v>
      </c>
      <c r="B33" s="36">
        <f>RTD("wdf.rtq",,$A$24,"bid_Price4")</f>
        <v>1.0329999999999999</v>
      </c>
      <c r="C33" s="37">
        <f>RTD("wdf.rtq",,$A$24,"Bid_Volume4")/10000</f>
        <v>335.44029999999998</v>
      </c>
      <c r="E33" s="35" t="s">
        <v>173</v>
      </c>
      <c r="F33" s="36">
        <f>RTD("wdf.rtq",,$E$24,"bid_Price4")</f>
        <v>0.58099999999999996</v>
      </c>
      <c r="G33" s="37">
        <f>RTD("wdf.rtq",,$E$24,"Bid_Volume4")/10000</f>
        <v>186.74</v>
      </c>
      <c r="H33" s="4">
        <f t="shared" ca="1" si="5"/>
        <v>-1.3541765215485668E-4</v>
      </c>
      <c r="I33" s="21"/>
      <c r="J33" s="21"/>
      <c r="K33" s="21"/>
      <c r="M33" s="5">
        <v>42430</v>
      </c>
      <c r="N33" s="16" t="s">
        <v>1120</v>
      </c>
      <c r="O33" s="16" t="s">
        <v>1121</v>
      </c>
      <c r="P33" s="49">
        <v>1.7649999999999999</v>
      </c>
      <c r="Q33" s="116">
        <f>RTD("wdf.rtq",,N33,"PctChg")</f>
        <v>0.44</v>
      </c>
      <c r="R33" s="21"/>
      <c r="S33" s="21"/>
    </row>
    <row r="34" spans="1:19">
      <c r="A34" s="38" t="s">
        <v>174</v>
      </c>
      <c r="B34" s="39">
        <f>RTD("wdf.rtq",,$A$24,"bid_Price5")</f>
        <v>1.032</v>
      </c>
      <c r="C34" s="40">
        <f>RTD("wdf.rtq",,$A$24,"Bid_Volume5")/10000</f>
        <v>320.51749999999998</v>
      </c>
      <c r="E34" s="38" t="s">
        <v>174</v>
      </c>
      <c r="F34" s="39">
        <f>RTD("wdf.rtq",,$E$24,"bid_Price5")</f>
        <v>0.57999999999999996</v>
      </c>
      <c r="G34" s="40">
        <f>RTD("wdf.rtq",,$E$24,"Bid_Volume5")/10000</f>
        <v>492.75</v>
      </c>
      <c r="H34" s="4">
        <f t="shared" ca="1" si="5"/>
        <v>-7.5376309578356615E-4</v>
      </c>
      <c r="I34" s="21"/>
      <c r="J34" s="21"/>
      <c r="K34" s="21"/>
      <c r="M34" s="5">
        <v>42430</v>
      </c>
      <c r="N34" s="16" t="s">
        <v>444</v>
      </c>
      <c r="O34" s="16" t="s">
        <v>445</v>
      </c>
      <c r="P34" s="49">
        <v>3.2160000000000002</v>
      </c>
      <c r="Q34" s="116">
        <f>RTD("wdf.rtq",,N34,"PctChg")</f>
        <v>0.16</v>
      </c>
      <c r="R34" s="21"/>
      <c r="S34" s="21"/>
    </row>
    <row r="35" spans="1:19">
      <c r="A35" s="3" t="s">
        <v>184</v>
      </c>
      <c r="B35" s="47">
        <f>B30</f>
        <v>1.036</v>
      </c>
      <c r="E35" s="3" t="s">
        <v>184</v>
      </c>
      <c r="F35" s="48">
        <v>0.55000000000000004</v>
      </c>
      <c r="H35" s="4">
        <f t="shared" ca="1" si="5"/>
        <v>-1.9304126404649069E-2</v>
      </c>
      <c r="I35" s="21"/>
      <c r="J35" s="21"/>
      <c r="K35" s="21"/>
      <c r="M35" s="5">
        <v>42430</v>
      </c>
      <c r="N35" s="16" t="s">
        <v>1122</v>
      </c>
      <c r="O35" s="16" t="s">
        <v>1123</v>
      </c>
      <c r="P35" s="49">
        <v>1.115</v>
      </c>
      <c r="Q35" s="116">
        <f>RTD("wdf.rtq",,N35,"PctChg")</f>
        <v>-0.73</v>
      </c>
      <c r="R35" s="21"/>
      <c r="S35" s="21"/>
    </row>
    <row r="36" spans="1:19">
      <c r="M36" s="5">
        <v>42430</v>
      </c>
      <c r="N36" s="16" t="s">
        <v>1124</v>
      </c>
      <c r="O36" s="16" t="s">
        <v>1125</v>
      </c>
      <c r="P36" s="49">
        <v>1.4419999999999999</v>
      </c>
      <c r="Q36" s="116">
        <f>RTD("wdf.rtq",,N36,"PctChg")</f>
        <v>0.16</v>
      </c>
      <c r="R36" s="21"/>
      <c r="S36" s="21"/>
    </row>
    <row r="37" spans="1:19">
      <c r="M37" s="5">
        <v>42430</v>
      </c>
      <c r="N37" s="16" t="s">
        <v>412</v>
      </c>
      <c r="O37" s="16" t="s">
        <v>413</v>
      </c>
      <c r="P37" s="49">
        <v>6.73</v>
      </c>
      <c r="Q37" s="116">
        <f>RTD("wdf.rtq",,N37,"PctChg")</f>
        <v>0</v>
      </c>
      <c r="R37" s="21"/>
      <c r="S37" s="21"/>
    </row>
    <row r="38" spans="1:19">
      <c r="M38" s="5">
        <v>42430</v>
      </c>
      <c r="N38" s="16" t="s">
        <v>1126</v>
      </c>
      <c r="O38" s="16" t="s">
        <v>1127</v>
      </c>
      <c r="P38" s="49">
        <v>0.63400000000000001</v>
      </c>
      <c r="Q38" s="116">
        <f>RTD("wdf.rtq",,N38,"PctChg")</f>
        <v>0.05</v>
      </c>
      <c r="R38" s="21"/>
      <c r="S38" s="21"/>
    </row>
    <row r="39" spans="1:19">
      <c r="A39" s="109" t="s">
        <v>265</v>
      </c>
      <c r="M39" s="5">
        <v>42430</v>
      </c>
      <c r="N39" s="16" t="s">
        <v>1128</v>
      </c>
      <c r="O39" s="16" t="s">
        <v>1129</v>
      </c>
      <c r="P39" s="49">
        <v>0.84199999999999997</v>
      </c>
      <c r="Q39" s="116">
        <f>RTD("wdf.rtq",,N39,"PctChg")</f>
        <v>1.29</v>
      </c>
      <c r="R39" s="21"/>
      <c r="S39" s="21"/>
    </row>
    <row r="40" spans="1:19">
      <c r="M40" s="5">
        <v>42430</v>
      </c>
      <c r="N40" s="16" t="s">
        <v>448</v>
      </c>
      <c r="O40" s="16" t="s">
        <v>449</v>
      </c>
      <c r="P40" s="49">
        <v>1.411</v>
      </c>
      <c r="Q40" s="116">
        <f>RTD("wdf.rtq",,N40,"PctChg")</f>
        <v>-0.57000000000000006</v>
      </c>
      <c r="R40" s="21"/>
      <c r="S40" s="21"/>
    </row>
    <row r="41" spans="1:19">
      <c r="M41" s="5">
        <v>42430</v>
      </c>
      <c r="N41" s="16" t="s">
        <v>450</v>
      </c>
      <c r="O41" s="16" t="s">
        <v>451</v>
      </c>
      <c r="P41" s="49">
        <v>2.3610000000000002</v>
      </c>
      <c r="Q41" s="116">
        <f>RTD("wdf.rtq",,N41,"PctChg")</f>
        <v>-0.63</v>
      </c>
      <c r="R41" s="21"/>
      <c r="S41" s="21"/>
    </row>
    <row r="42" spans="1:19">
      <c r="M42" s="5">
        <v>42430</v>
      </c>
      <c r="N42" s="16" t="s">
        <v>1130</v>
      </c>
      <c r="O42" s="16" t="s">
        <v>1131</v>
      </c>
      <c r="P42" s="49">
        <v>1.417</v>
      </c>
      <c r="Q42" s="116">
        <f>RTD("wdf.rtq",,N42,"PctChg")</f>
        <v>0.24000000000000002</v>
      </c>
      <c r="R42" s="21"/>
      <c r="S42" s="21"/>
    </row>
    <row r="43" spans="1:19">
      <c r="M43" s="5">
        <v>42430</v>
      </c>
      <c r="N43" s="16" t="s">
        <v>1132</v>
      </c>
      <c r="O43" s="16" t="s">
        <v>1133</v>
      </c>
      <c r="P43" s="49">
        <v>0.57299999999999995</v>
      </c>
      <c r="Q43" s="116">
        <f>RTD("wdf.rtq",,N43,"PctChg")</f>
        <v>0.91999999999999993</v>
      </c>
      <c r="R43" s="21"/>
      <c r="S43" s="21"/>
    </row>
    <row r="44" spans="1:19">
      <c r="M44" s="5">
        <v>42430</v>
      </c>
      <c r="N44" s="16" t="s">
        <v>1134</v>
      </c>
      <c r="O44" s="16" t="s">
        <v>1135</v>
      </c>
      <c r="P44" s="49">
        <v>0.54</v>
      </c>
      <c r="Q44" s="116">
        <f>RTD("wdf.rtq",,N44,"PctChg")</f>
        <v>0</v>
      </c>
      <c r="R44" s="21"/>
      <c r="S44" s="21"/>
    </row>
    <row r="45" spans="1:19">
      <c r="M45" s="5">
        <v>42430</v>
      </c>
      <c r="N45" s="16" t="s">
        <v>414</v>
      </c>
      <c r="O45" s="16" t="s">
        <v>415</v>
      </c>
      <c r="P45" s="49">
        <v>3.129</v>
      </c>
      <c r="Q45" s="116">
        <f>RTD("wdf.rtq",,N45,"PctChg")</f>
        <v>1.9</v>
      </c>
      <c r="R45" s="21"/>
      <c r="S45" s="21"/>
    </row>
    <row r="46" spans="1:19">
      <c r="M46" s="5">
        <v>42430</v>
      </c>
      <c r="N46" s="16" t="s">
        <v>416</v>
      </c>
      <c r="O46" s="16" t="s">
        <v>417</v>
      </c>
      <c r="P46" s="49">
        <v>6.05</v>
      </c>
      <c r="Q46" s="116">
        <f>RTD("wdf.rtq",,N46,"PctChg")</f>
        <v>0.4</v>
      </c>
      <c r="R46" s="21"/>
      <c r="S46" s="21"/>
    </row>
    <row r="47" spans="1:19">
      <c r="M47" s="5">
        <v>42430</v>
      </c>
      <c r="N47" s="16" t="s">
        <v>454</v>
      </c>
      <c r="O47" s="16" t="s">
        <v>455</v>
      </c>
      <c r="P47" s="49">
        <v>1.115</v>
      </c>
      <c r="Q47" s="116">
        <f>RTD("wdf.rtq",,N47,"PctChg")</f>
        <v>0.45000000000000007</v>
      </c>
      <c r="R47" s="21"/>
      <c r="S47" s="21"/>
    </row>
    <row r="48" spans="1:19">
      <c r="M48" s="5">
        <v>42430</v>
      </c>
      <c r="N48" s="16" t="s">
        <v>456</v>
      </c>
      <c r="O48" s="16" t="s">
        <v>457</v>
      </c>
      <c r="P48" s="49">
        <v>2.3149999999999999</v>
      </c>
      <c r="Q48" s="116">
        <f>RTD("wdf.rtq",,N48,"PctChg")</f>
        <v>0.91</v>
      </c>
      <c r="R48" s="21"/>
      <c r="S48" s="21"/>
    </row>
    <row r="49" spans="13:19">
      <c r="M49" s="5">
        <v>42430</v>
      </c>
      <c r="N49" s="16" t="s">
        <v>458</v>
      </c>
      <c r="O49" s="16" t="s">
        <v>459</v>
      </c>
      <c r="P49" s="49">
        <v>2.2679999999999998</v>
      </c>
      <c r="Q49" s="116">
        <f>RTD("wdf.rtq",,N49,"PctChg")</f>
        <v>-1.34</v>
      </c>
      <c r="R49" s="21"/>
      <c r="S49" s="21"/>
    </row>
    <row r="50" spans="13:19">
      <c r="M50" s="5">
        <v>42430</v>
      </c>
      <c r="N50" s="16" t="s">
        <v>418</v>
      </c>
      <c r="O50" s="16" t="s">
        <v>419</v>
      </c>
      <c r="P50" s="49">
        <v>3.1739999999999999</v>
      </c>
      <c r="Q50" s="116">
        <f>RTD("wdf.rtq",,N50,"PctChg")</f>
        <v>1.9900000000000002</v>
      </c>
      <c r="R50" s="21"/>
      <c r="S50" s="21"/>
    </row>
    <row r="51" spans="13:19">
      <c r="M51" s="5">
        <v>42430</v>
      </c>
      <c r="N51" s="16" t="s">
        <v>460</v>
      </c>
      <c r="O51" s="16" t="s">
        <v>461</v>
      </c>
      <c r="P51" s="49">
        <v>3.5249999999999999</v>
      </c>
      <c r="Q51" s="116">
        <f>RTD("wdf.rtq",,N51,"PctChg")</f>
        <v>0.98</v>
      </c>
      <c r="R51" s="21"/>
      <c r="S51" s="21"/>
    </row>
    <row r="52" spans="13:19">
      <c r="M52" s="5">
        <v>42430</v>
      </c>
      <c r="N52" s="16" t="s">
        <v>464</v>
      </c>
      <c r="O52" s="16" t="s">
        <v>465</v>
      </c>
      <c r="P52" s="49">
        <v>2.4249999999999998</v>
      </c>
      <c r="Q52" s="116">
        <f>RTD("wdf.rtq",,N52,"PctChg")</f>
        <v>2.37</v>
      </c>
      <c r="R52" s="21"/>
      <c r="S52" s="21"/>
    </row>
    <row r="53" spans="13:19">
      <c r="M53" s="5">
        <v>42430</v>
      </c>
      <c r="N53" s="16" t="s">
        <v>467</v>
      </c>
      <c r="O53" s="16" t="s">
        <v>468</v>
      </c>
      <c r="P53" s="49">
        <v>1.349</v>
      </c>
      <c r="Q53" s="116">
        <f>RTD("wdf.rtq",,N53,"PctChg")</f>
        <v>1.22</v>
      </c>
      <c r="R53" s="21"/>
      <c r="S53" s="21"/>
    </row>
    <row r="54" spans="13:19">
      <c r="M54" s="5">
        <v>42430</v>
      </c>
      <c r="N54" s="16" t="s">
        <v>469</v>
      </c>
      <c r="O54" s="16" t="s">
        <v>470</v>
      </c>
      <c r="P54" s="49">
        <v>2.1110000000000002</v>
      </c>
      <c r="Q54" s="116">
        <f>RTD("wdf.rtq",,N54,"PctChg")</f>
        <v>0.67</v>
      </c>
      <c r="R54" s="21"/>
      <c r="S54" s="21"/>
    </row>
    <row r="55" spans="13:19">
      <c r="M55" s="5">
        <v>42430</v>
      </c>
      <c r="N55" s="16" t="s">
        <v>471</v>
      </c>
      <c r="O55" s="16" t="s">
        <v>472</v>
      </c>
      <c r="P55" s="49">
        <v>2.1360000000000001</v>
      </c>
      <c r="Q55" s="116">
        <f>RTD("wdf.rtq",,N55,"PctChg")</f>
        <v>0.62000000000000011</v>
      </c>
      <c r="R55" s="21"/>
      <c r="S55" s="21"/>
    </row>
    <row r="56" spans="13:19">
      <c r="M56" s="5">
        <v>42430</v>
      </c>
      <c r="N56" s="16" t="s">
        <v>473</v>
      </c>
      <c r="O56" s="16" t="s">
        <v>474</v>
      </c>
      <c r="P56" s="49">
        <v>2.0630000000000002</v>
      </c>
      <c r="Q56" s="116">
        <f>RTD("wdf.rtq",,N56,"PctChg")</f>
        <v>0.70000000000000007</v>
      </c>
      <c r="R56" s="21"/>
      <c r="S56" s="21"/>
    </row>
    <row r="57" spans="13:19">
      <c r="M57" s="5">
        <v>42430</v>
      </c>
      <c r="N57" s="16" t="s">
        <v>475</v>
      </c>
      <c r="O57" s="16" t="s">
        <v>476</v>
      </c>
      <c r="P57" s="49">
        <v>2.335</v>
      </c>
      <c r="Q57" s="116">
        <f>RTD("wdf.rtq",,N57,"PctChg")</f>
        <v>0.88</v>
      </c>
      <c r="R57" s="21"/>
      <c r="S57" s="21"/>
    </row>
    <row r="58" spans="13:19">
      <c r="M58" s="5">
        <v>42430</v>
      </c>
      <c r="N58" s="16" t="s">
        <v>477</v>
      </c>
      <c r="O58" s="16" t="s">
        <v>478</v>
      </c>
      <c r="P58" s="49">
        <v>2.17</v>
      </c>
      <c r="Q58" s="116">
        <f>RTD("wdf.rtq",,N58,"PctChg")</f>
        <v>1.37</v>
      </c>
      <c r="R58" s="21"/>
      <c r="S58" s="21"/>
    </row>
    <row r="59" spans="13:19">
      <c r="M59" s="5">
        <v>42430</v>
      </c>
      <c r="N59" s="16" t="s">
        <v>479</v>
      </c>
      <c r="O59" s="16" t="s">
        <v>480</v>
      </c>
      <c r="P59" s="49">
        <v>3.613</v>
      </c>
      <c r="Q59" s="116">
        <f>RTD("wdf.rtq",,N59,"PctChg")</f>
        <v>0.41000000000000003</v>
      </c>
      <c r="R59" s="21"/>
      <c r="S59" s="21"/>
    </row>
    <row r="60" spans="13:19">
      <c r="M60" s="5">
        <v>42430</v>
      </c>
      <c r="N60" s="16" t="s">
        <v>420</v>
      </c>
      <c r="O60" s="16" t="s">
        <v>421</v>
      </c>
      <c r="P60" s="49">
        <v>9.5609999999999999</v>
      </c>
      <c r="Q60" s="116">
        <f>RTD("wdf.rtq",,N60,"PctChg")</f>
        <v>0.84000000000000008</v>
      </c>
      <c r="R60" s="21"/>
      <c r="S60" s="21"/>
    </row>
    <row r="61" spans="13:19">
      <c r="M61" s="5">
        <v>42430</v>
      </c>
      <c r="N61" s="16" t="s">
        <v>481</v>
      </c>
      <c r="O61" s="16" t="s">
        <v>482</v>
      </c>
      <c r="P61" s="49">
        <v>2.1019999999999999</v>
      </c>
      <c r="Q61" s="116">
        <f>RTD("wdf.rtq",,N61,"PctChg")</f>
        <v>1.1199999999999999</v>
      </c>
      <c r="R61" s="21"/>
      <c r="S61" s="21"/>
    </row>
    <row r="62" spans="13:19">
      <c r="M62" s="5"/>
      <c r="N62" s="16"/>
      <c r="O62" s="16"/>
      <c r="P62" s="49"/>
      <c r="Q62" s="116"/>
      <c r="R62" s="21"/>
      <c r="S62" s="21"/>
    </row>
    <row r="63" spans="13:19">
      <c r="M63" s="5"/>
      <c r="N63" s="16"/>
      <c r="O63" s="16"/>
      <c r="P63" s="49"/>
      <c r="Q63" s="116"/>
      <c r="R63" s="21"/>
      <c r="S63" s="21"/>
    </row>
    <row r="64" spans="13:19">
      <c r="M64" s="5"/>
      <c r="N64" s="16"/>
      <c r="O64" s="16"/>
      <c r="P64" s="49"/>
      <c r="Q64" s="116"/>
      <c r="R64" s="21"/>
      <c r="S64" s="21"/>
    </row>
    <row r="65" spans="13:19">
      <c r="M65" s="5"/>
      <c r="N65" s="16"/>
      <c r="O65" s="16"/>
      <c r="P65" s="49"/>
      <c r="Q65" s="116"/>
      <c r="R65" s="21"/>
      <c r="S65" s="21"/>
    </row>
    <row r="66" spans="13:19">
      <c r="M66" s="5"/>
      <c r="N66" s="16"/>
      <c r="O66" s="16"/>
      <c r="P66" s="49"/>
      <c r="Q66" s="116"/>
      <c r="R66" s="21"/>
      <c r="S66" s="21"/>
    </row>
    <row r="67" spans="13:19">
      <c r="M67" s="5"/>
      <c r="N67" s="16"/>
      <c r="O67" s="16"/>
      <c r="P67" s="49"/>
      <c r="Q67" s="116"/>
      <c r="R67" s="21"/>
      <c r="S67" s="21"/>
    </row>
    <row r="68" spans="13:19">
      <c r="M68" s="5"/>
      <c r="N68" s="16"/>
      <c r="O68" s="16"/>
      <c r="P68" s="49"/>
      <c r="Q68" s="116"/>
      <c r="R68" s="21"/>
      <c r="S68" s="21"/>
    </row>
    <row r="69" spans="13:19">
      <c r="M69" s="5"/>
      <c r="N69" s="16"/>
      <c r="O69" s="16"/>
      <c r="P69" s="49"/>
      <c r="Q69" s="116"/>
      <c r="R69" s="21"/>
      <c r="S69" s="21"/>
    </row>
    <row r="70" spans="13:19">
      <c r="M70" s="5"/>
      <c r="N70" s="16"/>
      <c r="O70" s="16"/>
      <c r="P70" s="49"/>
      <c r="Q70" s="116"/>
      <c r="R70" s="21"/>
      <c r="S70" s="21"/>
    </row>
    <row r="71" spans="13:19">
      <c r="M71" s="5"/>
      <c r="N71" s="16"/>
      <c r="O71" s="16"/>
      <c r="P71" s="49"/>
      <c r="Q71" s="116"/>
      <c r="R71" s="21"/>
      <c r="S71" s="21"/>
    </row>
    <row r="72" spans="13:19">
      <c r="M72" s="5"/>
      <c r="N72" s="16"/>
      <c r="O72" s="16"/>
      <c r="P72" s="49"/>
      <c r="Q72" s="116"/>
      <c r="R72" s="21"/>
      <c r="S72" s="21"/>
    </row>
    <row r="73" spans="13:19">
      <c r="M73" s="5"/>
      <c r="N73" s="16"/>
      <c r="O73" s="16"/>
      <c r="P73" s="49"/>
      <c r="Q73" s="116"/>
      <c r="R73" s="21"/>
      <c r="S73" s="21"/>
    </row>
    <row r="74" spans="13:19">
      <c r="M74" s="5"/>
      <c r="N74" s="16"/>
      <c r="O74" s="16"/>
      <c r="P74" s="49"/>
      <c r="Q74" s="116"/>
      <c r="R74" s="21"/>
      <c r="S74" s="21"/>
    </row>
    <row r="75" spans="13:19">
      <c r="M75" s="5"/>
      <c r="N75" s="16"/>
      <c r="O75" s="16"/>
      <c r="P75" s="49"/>
      <c r="Q75" s="116"/>
      <c r="R75" s="21"/>
      <c r="S75" s="21"/>
    </row>
    <row r="76" spans="13:19">
      <c r="M76" s="5"/>
      <c r="N76" s="16"/>
      <c r="O76" s="16"/>
      <c r="P76" s="49"/>
      <c r="Q76" s="116"/>
      <c r="R76" s="21"/>
      <c r="S76" s="21"/>
    </row>
    <row r="77" spans="13:19">
      <c r="M77" s="5"/>
      <c r="N77" s="16"/>
      <c r="O77" s="16"/>
      <c r="P77" s="49"/>
      <c r="Q77" s="116"/>
      <c r="R77" s="21"/>
      <c r="S77" s="21"/>
    </row>
    <row r="78" spans="13:19">
      <c r="M78" s="5"/>
      <c r="N78" s="16"/>
      <c r="O78" s="16"/>
      <c r="P78" s="49"/>
      <c r="Q78" s="116"/>
      <c r="R78" s="21"/>
      <c r="S78" s="21"/>
    </row>
    <row r="79" spans="13:19">
      <c r="M79" s="5"/>
      <c r="N79" s="16"/>
      <c r="O79" s="16"/>
      <c r="P79" s="49"/>
      <c r="Q79" s="116"/>
      <c r="R79" s="21"/>
      <c r="S79" s="21"/>
    </row>
    <row r="80" spans="13:19">
      <c r="M80" s="5"/>
      <c r="N80" s="16"/>
      <c r="O80" s="16"/>
      <c r="P80" s="49"/>
      <c r="Q80" s="116"/>
      <c r="R80" s="21"/>
      <c r="S80" s="21"/>
    </row>
    <row r="81" spans="13:19">
      <c r="M81" s="5"/>
      <c r="N81" s="16"/>
      <c r="O81" s="16"/>
      <c r="P81" s="49"/>
      <c r="Q81" s="116"/>
      <c r="R81" s="21"/>
      <c r="S81" s="21"/>
    </row>
    <row r="82" spans="13:19">
      <c r="M82" s="5"/>
      <c r="N82" s="16"/>
      <c r="O82" s="16"/>
      <c r="P82" s="49"/>
      <c r="Q82" s="116"/>
      <c r="R82" s="21"/>
      <c r="S82" s="21"/>
    </row>
    <row r="83" spans="13:19">
      <c r="M83" s="5"/>
      <c r="N83" s="16"/>
      <c r="O83" s="16"/>
      <c r="P83" s="49"/>
      <c r="Q83" s="116"/>
      <c r="R83" s="21"/>
      <c r="S83" s="21"/>
    </row>
    <row r="84" spans="13:19">
      <c r="M84" s="5"/>
      <c r="N84" s="16"/>
      <c r="O84" s="16"/>
      <c r="P84" s="49"/>
      <c r="Q84" s="116"/>
      <c r="R84" s="21"/>
      <c r="S84" s="21"/>
    </row>
    <row r="85" spans="13:19">
      <c r="M85" s="5"/>
      <c r="N85" s="16"/>
      <c r="O85" s="16"/>
      <c r="P85" s="49"/>
      <c r="Q85" s="116"/>
      <c r="R85" s="21"/>
      <c r="S85" s="21"/>
    </row>
    <row r="86" spans="13:19">
      <c r="M86" s="5"/>
      <c r="N86" s="16"/>
      <c r="O86" s="16"/>
      <c r="P86" s="49"/>
      <c r="Q86" s="116"/>
      <c r="R86" s="21"/>
      <c r="S86" s="21"/>
    </row>
    <row r="87" spans="13:19">
      <c r="M87" s="5"/>
      <c r="N87" s="16"/>
      <c r="O87" s="16"/>
      <c r="P87" s="49"/>
      <c r="Q87" s="116"/>
      <c r="R87" s="21"/>
      <c r="S87" s="21"/>
    </row>
    <row r="88" spans="13:19">
      <c r="M88" s="5"/>
      <c r="N88" s="16"/>
      <c r="O88" s="16"/>
      <c r="P88" s="49"/>
      <c r="Q88" s="116"/>
    </row>
    <row r="89" spans="13:19">
      <c r="M89" s="5"/>
      <c r="N89" s="16"/>
      <c r="O89" s="16"/>
      <c r="P89" s="49"/>
      <c r="Q89" s="116"/>
    </row>
    <row r="90" spans="13:19">
      <c r="M90" s="5"/>
      <c r="N90" s="16"/>
      <c r="O90" s="16"/>
      <c r="P90" s="49"/>
      <c r="Q90" s="116"/>
    </row>
    <row r="91" spans="13:19">
      <c r="M91" s="5"/>
      <c r="N91" s="16"/>
      <c r="O91" s="16"/>
      <c r="P91" s="49"/>
      <c r="Q91" s="116"/>
    </row>
    <row r="92" spans="13:19">
      <c r="M92" s="5"/>
      <c r="N92" s="16"/>
      <c r="O92" s="16"/>
      <c r="P92" s="49"/>
      <c r="Q92" s="116"/>
    </row>
    <row r="93" spans="13:19">
      <c r="M93" s="5"/>
      <c r="N93" s="16"/>
      <c r="O93" s="16"/>
      <c r="P93" s="49"/>
      <c r="Q93" s="116"/>
    </row>
    <row r="94" spans="13:19">
      <c r="M94" s="5"/>
      <c r="N94" s="16"/>
      <c r="O94" s="16"/>
      <c r="P94" s="49"/>
      <c r="Q94" s="116"/>
    </row>
    <row r="95" spans="13:19">
      <c r="M95" s="5"/>
      <c r="N95" s="16"/>
      <c r="O95" s="16"/>
      <c r="P95" s="49"/>
      <c r="Q95" s="116"/>
    </row>
    <row r="96" spans="13:19">
      <c r="M96" s="5"/>
      <c r="N96" s="16"/>
      <c r="O96" s="16"/>
      <c r="P96" s="49"/>
      <c r="Q96" s="116"/>
    </row>
    <row r="97" spans="13:17">
      <c r="M97" s="5"/>
      <c r="N97" s="16"/>
      <c r="O97" s="16"/>
      <c r="P97" s="49"/>
      <c r="Q97" s="116"/>
    </row>
    <row r="98" spans="13:17">
      <c r="M98" s="5"/>
      <c r="N98" s="16"/>
      <c r="O98" s="16"/>
      <c r="P98" s="49"/>
      <c r="Q98" s="116"/>
    </row>
    <row r="99" spans="13:17">
      <c r="M99" s="5"/>
      <c r="N99" s="16"/>
      <c r="O99" s="16"/>
      <c r="P99" s="49"/>
      <c r="Q99" s="116"/>
    </row>
    <row r="100" spans="13:17">
      <c r="M100" s="5"/>
      <c r="N100" s="16"/>
      <c r="O100" s="16"/>
      <c r="P100" s="49"/>
      <c r="Q100" s="116"/>
    </row>
    <row r="101" spans="13:17">
      <c r="M101" s="5"/>
      <c r="N101" s="16"/>
      <c r="O101" s="16"/>
      <c r="P101" s="49"/>
      <c r="Q101" s="116"/>
    </row>
    <row r="102" spans="13:17">
      <c r="M102" s="5"/>
      <c r="N102" s="16"/>
      <c r="O102" s="16"/>
      <c r="P102" s="49"/>
      <c r="Q102" s="116"/>
    </row>
    <row r="103" spans="13:17">
      <c r="M103" s="5"/>
      <c r="N103" s="16"/>
      <c r="O103" s="16"/>
      <c r="P103" s="49"/>
      <c r="Q103" s="116"/>
    </row>
    <row r="104" spans="13:17">
      <c r="M104" s="5"/>
      <c r="N104" s="16"/>
      <c r="O104" s="16"/>
      <c r="P104" s="49"/>
      <c r="Q104" s="116"/>
    </row>
    <row r="105" spans="13:17">
      <c r="M105" s="5"/>
      <c r="N105" s="16"/>
      <c r="O105" s="16"/>
      <c r="P105" s="49"/>
      <c r="Q105" s="116"/>
    </row>
    <row r="106" spans="13:17">
      <c r="M106" s="5"/>
      <c r="N106" s="16"/>
      <c r="O106" s="16"/>
      <c r="P106" s="49"/>
      <c r="Q106" s="116"/>
    </row>
    <row r="107" spans="13:17">
      <c r="M107" s="5"/>
      <c r="N107" s="16"/>
      <c r="O107" s="16"/>
      <c r="P107" s="49"/>
      <c r="Q107" s="116"/>
    </row>
    <row r="108" spans="13:17">
      <c r="M108" s="5"/>
      <c r="N108" s="16"/>
      <c r="O108" s="16"/>
      <c r="P108" s="49"/>
      <c r="Q108" s="116"/>
    </row>
    <row r="109" spans="13:17">
      <c r="M109" s="5"/>
      <c r="N109" s="16"/>
      <c r="O109" s="16"/>
      <c r="P109" s="49"/>
      <c r="Q109" s="116"/>
    </row>
    <row r="110" spans="13:17">
      <c r="M110" s="5"/>
      <c r="N110" s="16"/>
      <c r="O110" s="16"/>
      <c r="P110" s="49"/>
      <c r="Q110" s="116"/>
    </row>
    <row r="111" spans="13:17">
      <c r="M111" s="5"/>
      <c r="N111" s="16"/>
      <c r="O111" s="16"/>
      <c r="P111" s="49"/>
      <c r="Q111" s="116"/>
    </row>
    <row r="112" spans="13:17">
      <c r="M112" s="5"/>
      <c r="N112" s="16"/>
      <c r="O112" s="16"/>
      <c r="P112" s="49"/>
      <c r="Q112" s="116"/>
    </row>
    <row r="113" spans="13:17">
      <c r="M113" s="5"/>
      <c r="N113" s="16"/>
      <c r="O113" s="16"/>
      <c r="P113" s="49"/>
      <c r="Q113" s="116"/>
    </row>
    <row r="114" spans="13:17">
      <c r="M114" s="5"/>
      <c r="N114" s="16"/>
      <c r="O114" s="16"/>
      <c r="P114" s="49"/>
      <c r="Q114" s="116"/>
    </row>
    <row r="115" spans="13:17">
      <c r="M115" s="5"/>
      <c r="N115" s="16"/>
      <c r="O115" s="16"/>
      <c r="P115" s="49"/>
      <c r="Q115" s="116"/>
    </row>
    <row r="116" spans="13:17">
      <c r="M116" s="5"/>
      <c r="N116" s="16"/>
      <c r="O116" s="16"/>
      <c r="P116" s="49"/>
      <c r="Q116" s="116"/>
    </row>
    <row r="117" spans="13:17">
      <c r="M117" s="5"/>
      <c r="N117" s="16"/>
      <c r="O117" s="16"/>
      <c r="P117" s="49"/>
      <c r="Q117" s="116"/>
    </row>
    <row r="118" spans="13:17">
      <c r="M118" s="5"/>
      <c r="N118" s="16"/>
      <c r="O118" s="16"/>
      <c r="P118" s="49"/>
      <c r="Q118" s="116"/>
    </row>
    <row r="119" spans="13:17">
      <c r="M119" s="5"/>
      <c r="N119" s="16"/>
      <c r="O119" s="16"/>
      <c r="P119" s="49"/>
      <c r="Q119" s="116"/>
    </row>
    <row r="120" spans="13:17">
      <c r="M120" s="5"/>
      <c r="N120" s="16"/>
      <c r="O120" s="16"/>
      <c r="P120" s="49"/>
      <c r="Q120" s="116"/>
    </row>
    <row r="121" spans="13:17">
      <c r="M121" s="5"/>
      <c r="N121" s="16"/>
      <c r="O121" s="16"/>
      <c r="P121" s="49"/>
      <c r="Q121" s="116"/>
    </row>
    <row r="122" spans="13:17">
      <c r="M122" s="5"/>
      <c r="N122" s="16"/>
      <c r="O122" s="16"/>
      <c r="P122" s="49"/>
      <c r="Q122" s="116"/>
    </row>
    <row r="123" spans="13:17">
      <c r="M123" s="5"/>
      <c r="N123" s="16"/>
      <c r="O123" s="16"/>
      <c r="P123" s="49"/>
      <c r="Q123" s="116"/>
    </row>
    <row r="124" spans="13:17">
      <c r="M124" s="5"/>
      <c r="N124" s="16"/>
      <c r="O124" s="16"/>
      <c r="P124" s="49"/>
    </row>
    <row r="125" spans="13:17">
      <c r="M125" s="5"/>
      <c r="N125" s="16"/>
      <c r="O125" s="16"/>
      <c r="P125" s="49"/>
    </row>
    <row r="126" spans="13:17">
      <c r="M126" s="5"/>
      <c r="N126" s="16"/>
      <c r="O126" s="16"/>
      <c r="P126" s="49"/>
    </row>
    <row r="127" spans="13:17">
      <c r="M127" s="5"/>
      <c r="N127" s="16"/>
      <c r="O127" s="16"/>
      <c r="P127" s="49"/>
    </row>
    <row r="128" spans="13:17">
      <c r="M128" s="5"/>
      <c r="N128" s="16"/>
      <c r="O128" s="16"/>
      <c r="P128" s="49"/>
    </row>
    <row r="129" spans="13:16">
      <c r="M129" s="5"/>
      <c r="N129" s="16"/>
      <c r="O129" s="16"/>
      <c r="P129" s="49"/>
    </row>
    <row r="130" spans="13:16">
      <c r="M130" s="5"/>
      <c r="N130" s="16"/>
      <c r="O130" s="16"/>
      <c r="P130" s="49"/>
    </row>
    <row r="131" spans="13:16">
      <c r="M131" s="5"/>
      <c r="N131" s="16"/>
      <c r="O131" s="16"/>
      <c r="P131" s="49"/>
    </row>
    <row r="132" spans="13:16">
      <c r="M132" s="5"/>
      <c r="N132" s="16"/>
      <c r="O132" s="16"/>
      <c r="P132" s="49"/>
    </row>
    <row r="133" spans="13:16">
      <c r="M133" s="5"/>
      <c r="N133" s="16"/>
      <c r="O133" s="16"/>
      <c r="P133" s="49"/>
    </row>
    <row r="134" spans="13:16">
      <c r="M134" s="5"/>
      <c r="N134" s="16"/>
      <c r="O134" s="16"/>
      <c r="P134" s="49"/>
    </row>
    <row r="135" spans="13:16">
      <c r="M135" s="5"/>
      <c r="N135" s="16"/>
      <c r="O135" s="16"/>
      <c r="P135" s="49"/>
    </row>
    <row r="136" spans="13:16">
      <c r="M136" s="5"/>
      <c r="N136" s="16"/>
      <c r="O136" s="16"/>
      <c r="P136" s="49"/>
    </row>
    <row r="137" spans="13:16">
      <c r="M137" s="5"/>
      <c r="N137" s="16"/>
      <c r="O137" s="16"/>
      <c r="P137" s="49"/>
    </row>
    <row r="138" spans="13:16">
      <c r="M138" s="5"/>
      <c r="N138" s="16"/>
      <c r="O138" s="16"/>
      <c r="P138" s="49"/>
    </row>
    <row r="139" spans="13:16">
      <c r="M139" s="5"/>
      <c r="N139" s="16"/>
      <c r="O139" s="16"/>
      <c r="P139" s="49"/>
    </row>
    <row r="140" spans="13:16">
      <c r="M140" s="5"/>
      <c r="N140" s="16"/>
      <c r="O140" s="16"/>
      <c r="P140" s="49"/>
    </row>
    <row r="141" spans="13:16">
      <c r="M141" s="5"/>
      <c r="N141" s="16"/>
      <c r="O141" s="16"/>
      <c r="P141" s="49"/>
    </row>
    <row r="142" spans="13:16">
      <c r="M142" s="5"/>
      <c r="N142" s="16"/>
      <c r="O142" s="16"/>
      <c r="P142" s="49"/>
    </row>
    <row r="143" spans="13:16">
      <c r="M143" s="5"/>
      <c r="N143" s="16"/>
      <c r="O143" s="16"/>
      <c r="P143" s="49"/>
    </row>
    <row r="144" spans="13:16">
      <c r="M144" s="5"/>
      <c r="N144" s="16"/>
      <c r="O144" s="16"/>
      <c r="P144" s="49"/>
    </row>
    <row r="145" spans="13:16">
      <c r="M145" s="5"/>
      <c r="N145" s="16"/>
      <c r="O145" s="16"/>
      <c r="P145" s="49"/>
    </row>
    <row r="146" spans="13:16">
      <c r="M146" s="5"/>
      <c r="N146" s="16"/>
      <c r="O146" s="16"/>
      <c r="P146" s="49"/>
    </row>
    <row r="147" spans="13:16">
      <c r="M147" s="5"/>
      <c r="N147" s="16"/>
      <c r="O147" s="16"/>
      <c r="P147" s="49"/>
    </row>
    <row r="148" spans="13:16">
      <c r="M148" s="5"/>
      <c r="N148" s="16"/>
      <c r="O148" s="16"/>
      <c r="P148" s="49"/>
    </row>
    <row r="149" spans="13:16">
      <c r="M149" s="5"/>
      <c r="N149" s="16"/>
      <c r="O149" s="16"/>
      <c r="P149" s="49"/>
    </row>
    <row r="150" spans="13:16">
      <c r="M150" s="5"/>
      <c r="N150" s="16"/>
      <c r="O150" s="16"/>
      <c r="P150" s="49"/>
    </row>
    <row r="151" spans="13:16">
      <c r="M151" s="5"/>
      <c r="N151" s="16"/>
      <c r="O151" s="16"/>
      <c r="P151" s="49"/>
    </row>
    <row r="152" spans="13:16">
      <c r="M152" s="5"/>
      <c r="N152" s="16"/>
      <c r="O152" s="16"/>
      <c r="P152" s="49"/>
    </row>
    <row r="153" spans="13:16">
      <c r="M153" s="5"/>
      <c r="N153" s="16"/>
      <c r="O153" s="16"/>
      <c r="P153" s="49"/>
    </row>
    <row r="154" spans="13:16">
      <c r="M154" s="5"/>
      <c r="N154" s="16"/>
      <c r="O154" s="16"/>
      <c r="P154" s="49"/>
    </row>
    <row r="155" spans="13:16">
      <c r="M155" s="5"/>
      <c r="N155" s="16"/>
      <c r="O155" s="16"/>
      <c r="P155" s="49"/>
    </row>
    <row r="156" spans="13:16">
      <c r="M156" s="5"/>
      <c r="N156" s="16"/>
      <c r="O156" s="16"/>
      <c r="P156" s="49"/>
    </row>
    <row r="157" spans="13:16">
      <c r="M157" s="5"/>
      <c r="N157" s="16"/>
      <c r="O157" s="16"/>
      <c r="P157" s="49"/>
    </row>
    <row r="158" spans="13:16">
      <c r="M158" s="5"/>
      <c r="N158" s="16"/>
      <c r="O158" s="16"/>
      <c r="P158" s="49"/>
    </row>
    <row r="159" spans="13:16">
      <c r="M159" s="5"/>
      <c r="N159" s="16"/>
      <c r="O159" s="16"/>
      <c r="P159" s="49"/>
    </row>
    <row r="160" spans="13:16">
      <c r="M160" s="5"/>
      <c r="N160" s="16"/>
      <c r="O160" s="16"/>
      <c r="P160" s="49"/>
    </row>
    <row r="161" spans="13:16">
      <c r="M161" s="5"/>
      <c r="N161" s="16"/>
      <c r="O161" s="16"/>
      <c r="P161" s="49"/>
    </row>
    <row r="162" spans="13:16">
      <c r="M162" s="5"/>
      <c r="N162" s="16"/>
      <c r="O162" s="16"/>
      <c r="P162" s="49"/>
    </row>
    <row r="163" spans="13:16">
      <c r="M163" s="5"/>
      <c r="N163" s="16"/>
      <c r="O163" s="16"/>
      <c r="P163" s="49"/>
    </row>
    <row r="164" spans="13:16">
      <c r="M164" s="5"/>
      <c r="N164" s="16"/>
      <c r="O164" s="16"/>
      <c r="P164" s="49"/>
    </row>
    <row r="165" spans="13:16">
      <c r="M165" s="5"/>
      <c r="N165" s="16"/>
      <c r="O165" s="16"/>
      <c r="P165" s="49"/>
    </row>
    <row r="166" spans="13:16">
      <c r="M166" s="5"/>
      <c r="N166" s="16"/>
      <c r="O166" s="16"/>
      <c r="P166" s="49"/>
    </row>
    <row r="167" spans="13:16">
      <c r="M167" s="5"/>
      <c r="N167" s="16"/>
      <c r="O167" s="16"/>
      <c r="P167" s="49"/>
    </row>
    <row r="168" spans="13:16">
      <c r="M168" s="5"/>
      <c r="N168" s="16"/>
      <c r="O168" s="16"/>
      <c r="P168" s="49"/>
    </row>
    <row r="169" spans="13:16">
      <c r="M169" s="5"/>
      <c r="N169" s="16"/>
      <c r="O169" s="16"/>
      <c r="P169" s="49"/>
    </row>
    <row r="170" spans="13:16">
      <c r="M170" s="5"/>
      <c r="N170" s="16"/>
      <c r="O170" s="16"/>
      <c r="P170" s="49"/>
    </row>
    <row r="171" spans="13:16">
      <c r="M171" s="5"/>
      <c r="N171" s="16"/>
      <c r="O171" s="16"/>
      <c r="P171" s="49"/>
    </row>
    <row r="172" spans="13:16">
      <c r="M172" s="5"/>
      <c r="N172" s="16"/>
      <c r="O172" s="16"/>
      <c r="P172" s="49"/>
    </row>
    <row r="173" spans="13:16">
      <c r="M173" s="5"/>
      <c r="N173" s="16"/>
      <c r="O173" s="16"/>
      <c r="P173" s="49"/>
    </row>
    <row r="174" spans="13:16">
      <c r="M174" s="5"/>
      <c r="N174" s="16"/>
      <c r="O174" s="16"/>
      <c r="P174" s="49"/>
    </row>
    <row r="175" spans="13:16">
      <c r="M175" s="5"/>
      <c r="N175" s="16"/>
      <c r="O175" s="16"/>
      <c r="P175" s="49"/>
    </row>
    <row r="176" spans="13:16">
      <c r="M176" s="5"/>
      <c r="N176" s="16"/>
      <c r="O176" s="16"/>
      <c r="P176" s="49"/>
    </row>
    <row r="177" spans="13:16">
      <c r="M177" s="5"/>
      <c r="N177" s="16"/>
      <c r="O177" s="16"/>
      <c r="P177" s="49"/>
    </row>
    <row r="178" spans="13:16">
      <c r="M178" s="5"/>
      <c r="N178" s="16"/>
      <c r="O178" s="16"/>
      <c r="P178" s="49"/>
    </row>
    <row r="179" spans="13:16">
      <c r="M179" s="5"/>
      <c r="N179" s="16"/>
      <c r="O179" s="16"/>
      <c r="P179" s="49"/>
    </row>
    <row r="180" spans="13:16">
      <c r="M180" s="5"/>
      <c r="N180" s="16"/>
      <c r="O180" s="16"/>
      <c r="P180" s="49"/>
    </row>
    <row r="181" spans="13:16">
      <c r="M181" s="5"/>
      <c r="N181" s="16"/>
      <c r="O181" s="16"/>
      <c r="P181" s="49"/>
    </row>
    <row r="182" spans="13:16">
      <c r="M182" s="5"/>
      <c r="N182" s="16"/>
      <c r="O182" s="16"/>
      <c r="P182" s="49"/>
    </row>
    <row r="183" spans="13:16">
      <c r="M183" s="5"/>
      <c r="N183" s="16"/>
      <c r="O183" s="16"/>
      <c r="P183" s="49"/>
    </row>
    <row r="184" spans="13:16">
      <c r="M184" s="5"/>
      <c r="N184" s="16"/>
      <c r="O184" s="16"/>
      <c r="P184" s="49"/>
    </row>
    <row r="185" spans="13:16">
      <c r="M185" s="5"/>
      <c r="N185" s="16"/>
      <c r="O185" s="16"/>
      <c r="P185" s="49"/>
    </row>
    <row r="186" spans="13:16">
      <c r="M186" s="5"/>
      <c r="N186" s="16"/>
      <c r="O186" s="16"/>
      <c r="P186" s="49"/>
    </row>
    <row r="187" spans="13:16">
      <c r="M187" s="5"/>
      <c r="N187" s="16"/>
      <c r="O187" s="16"/>
      <c r="P187" s="49"/>
    </row>
    <row r="188" spans="13:16">
      <c r="M188" s="5"/>
      <c r="N188" s="16"/>
      <c r="O188" s="16"/>
      <c r="P188" s="49"/>
    </row>
    <row r="189" spans="13:16">
      <c r="M189" s="5"/>
      <c r="N189" s="16"/>
      <c r="O189" s="16"/>
      <c r="P189" s="49"/>
    </row>
    <row r="190" spans="13:16">
      <c r="M190" s="5"/>
      <c r="N190" s="16"/>
      <c r="O190" s="16"/>
      <c r="P190" s="49"/>
    </row>
    <row r="191" spans="13:16">
      <c r="M191" s="5"/>
      <c r="N191" s="16"/>
      <c r="O191" s="16"/>
      <c r="P191" s="49"/>
    </row>
    <row r="192" spans="13:16">
      <c r="M192" s="5"/>
      <c r="N192" s="16"/>
      <c r="O192" s="16"/>
      <c r="P192" s="49"/>
    </row>
    <row r="193" spans="13:16">
      <c r="M193" s="5"/>
      <c r="N193" s="16"/>
      <c r="O193" s="16"/>
      <c r="P193" s="49"/>
    </row>
    <row r="194" spans="13:16">
      <c r="M194" s="5"/>
      <c r="N194" s="16"/>
      <c r="O194" s="16"/>
      <c r="P194" s="49"/>
    </row>
    <row r="195" spans="13:16">
      <c r="M195" s="5"/>
      <c r="N195" s="16"/>
      <c r="O195" s="16"/>
      <c r="P195" s="49"/>
    </row>
    <row r="196" spans="13:16">
      <c r="M196" s="5"/>
      <c r="N196" s="16"/>
      <c r="O196" s="16"/>
      <c r="P196" s="49"/>
    </row>
    <row r="197" spans="13:16">
      <c r="M197" s="5"/>
      <c r="N197" s="16"/>
      <c r="O197" s="16"/>
      <c r="P197" s="49"/>
    </row>
    <row r="198" spans="13:16">
      <c r="M198" s="5"/>
      <c r="N198" s="16"/>
      <c r="O198" s="16"/>
      <c r="P198" s="49"/>
    </row>
    <row r="199" spans="13:16">
      <c r="M199" s="5"/>
      <c r="N199" s="16"/>
      <c r="O199" s="16"/>
      <c r="P199" s="49"/>
    </row>
    <row r="200" spans="13:16">
      <c r="M200" s="5"/>
      <c r="N200" s="16"/>
      <c r="O200" s="16"/>
      <c r="P200" s="49"/>
    </row>
    <row r="201" spans="13:16">
      <c r="M201" s="5"/>
      <c r="N201" s="16"/>
      <c r="O201" s="16"/>
      <c r="P201" s="49"/>
    </row>
    <row r="202" spans="13:16">
      <c r="M202" s="5"/>
      <c r="N202" s="16"/>
      <c r="O202" s="16"/>
      <c r="P202" s="49"/>
    </row>
    <row r="203" spans="13:16">
      <c r="M203" s="5"/>
      <c r="N203" s="16"/>
      <c r="O203" s="16"/>
      <c r="P203" s="49"/>
    </row>
    <row r="204" spans="13:16">
      <c r="M204" s="5"/>
      <c r="N204" s="16"/>
      <c r="O204" s="16"/>
      <c r="P204" s="49"/>
    </row>
    <row r="205" spans="13:16">
      <c r="M205" s="5"/>
      <c r="N205" s="16"/>
      <c r="O205" s="16"/>
      <c r="P205" s="49"/>
    </row>
    <row r="206" spans="13:16">
      <c r="M206" s="5"/>
      <c r="N206" s="16"/>
      <c r="O206" s="16"/>
      <c r="P206" s="49"/>
    </row>
    <row r="207" spans="13:16">
      <c r="M207" s="5"/>
      <c r="N207" s="16"/>
      <c r="O207" s="16"/>
      <c r="P207" s="49"/>
    </row>
    <row r="208" spans="13:16">
      <c r="M208" s="5"/>
      <c r="N208" s="16"/>
      <c r="O208" s="16"/>
      <c r="P208" s="49"/>
    </row>
    <row r="209" spans="13:16">
      <c r="M209" s="5"/>
      <c r="N209" s="16"/>
      <c r="O209" s="16"/>
      <c r="P209" s="49"/>
    </row>
    <row r="210" spans="13:16">
      <c r="M210" s="5"/>
      <c r="N210" s="16"/>
      <c r="O210" s="16"/>
      <c r="P210" s="49"/>
    </row>
    <row r="211" spans="13:16">
      <c r="M211" s="5"/>
      <c r="N211" s="16"/>
      <c r="O211" s="16"/>
      <c r="P211" s="49"/>
    </row>
    <row r="212" spans="13:16">
      <c r="M212" s="5"/>
      <c r="N212" s="16"/>
      <c r="O212" s="16"/>
      <c r="P212" s="49"/>
    </row>
    <row r="213" spans="13:16">
      <c r="M213" s="5"/>
      <c r="N213" s="16"/>
      <c r="O213" s="16"/>
      <c r="P213" s="49"/>
    </row>
    <row r="214" spans="13:16">
      <c r="M214" s="5"/>
      <c r="N214" s="16"/>
      <c r="O214" s="16"/>
      <c r="P214" s="49"/>
    </row>
    <row r="215" spans="13:16">
      <c r="M215" s="5"/>
      <c r="N215" s="16"/>
      <c r="O215" s="16"/>
      <c r="P215" s="49"/>
    </row>
    <row r="216" spans="13:16">
      <c r="M216" s="5"/>
      <c r="N216" s="16"/>
      <c r="O216" s="16"/>
      <c r="P216" s="49"/>
    </row>
    <row r="217" spans="13:16">
      <c r="M217" s="5"/>
      <c r="N217" s="16"/>
      <c r="O217" s="16"/>
      <c r="P217" s="49"/>
    </row>
    <row r="218" spans="13:16">
      <c r="M218" s="5"/>
      <c r="N218" s="16"/>
      <c r="O218" s="16"/>
      <c r="P218" s="49"/>
    </row>
    <row r="219" spans="13:16">
      <c r="M219" s="5"/>
      <c r="N219" s="16"/>
      <c r="O219" s="16"/>
      <c r="P219" s="49"/>
    </row>
    <row r="220" spans="13:16">
      <c r="M220" s="5"/>
      <c r="N220" s="16"/>
      <c r="O220" s="16"/>
      <c r="P220" s="49"/>
    </row>
    <row r="221" spans="13:16">
      <c r="M221" s="5"/>
      <c r="N221" s="16"/>
      <c r="O221" s="16"/>
      <c r="P221" s="49"/>
    </row>
    <row r="222" spans="13:16">
      <c r="M222" s="5"/>
      <c r="N222" s="16"/>
      <c r="O222" s="16"/>
      <c r="P222" s="49"/>
    </row>
    <row r="223" spans="13:16">
      <c r="M223" s="5"/>
      <c r="N223" s="16"/>
      <c r="O223" s="16"/>
      <c r="P223" s="49"/>
    </row>
    <row r="224" spans="13:16">
      <c r="M224" s="5"/>
      <c r="N224" s="16"/>
      <c r="O224" s="16"/>
      <c r="P224" s="49"/>
    </row>
    <row r="225" spans="13:16">
      <c r="M225" s="5"/>
      <c r="N225" s="16"/>
      <c r="O225" s="16"/>
      <c r="P225" s="49"/>
    </row>
    <row r="226" spans="13:16">
      <c r="M226" s="5"/>
      <c r="N226" s="16"/>
      <c r="O226" s="16"/>
      <c r="P226" s="49"/>
    </row>
    <row r="227" spans="13:16">
      <c r="M227" s="5"/>
      <c r="N227" s="16"/>
      <c r="O227" s="16"/>
      <c r="P227" s="49"/>
    </row>
    <row r="228" spans="13:16">
      <c r="M228" s="5"/>
      <c r="N228" s="16"/>
      <c r="O228" s="16"/>
      <c r="P228" s="49"/>
    </row>
    <row r="229" spans="13:16">
      <c r="M229" s="5"/>
      <c r="N229" s="16"/>
      <c r="O229" s="16"/>
      <c r="P229" s="49"/>
    </row>
    <row r="230" spans="13:16">
      <c r="M230" s="5"/>
      <c r="N230" s="16"/>
      <c r="O230" s="16"/>
      <c r="P230" s="49"/>
    </row>
    <row r="231" spans="13:16">
      <c r="M231" s="5"/>
      <c r="N231" s="16"/>
      <c r="O231" s="16"/>
      <c r="P231" s="49"/>
    </row>
    <row r="232" spans="13:16">
      <c r="M232" s="5"/>
      <c r="N232" s="16"/>
      <c r="O232" s="16"/>
      <c r="P232" s="49"/>
    </row>
    <row r="233" spans="13:16">
      <c r="M233" s="5"/>
      <c r="N233" s="16"/>
      <c r="O233" s="16"/>
      <c r="P233" s="49"/>
    </row>
    <row r="234" spans="13:16">
      <c r="M234" s="5"/>
      <c r="N234" s="16"/>
      <c r="O234" s="16"/>
      <c r="P234" s="49"/>
    </row>
    <row r="235" spans="13:16">
      <c r="M235" s="5"/>
      <c r="N235" s="16"/>
      <c r="O235" s="16"/>
      <c r="P235" s="49"/>
    </row>
    <row r="236" spans="13:16">
      <c r="M236" s="5"/>
      <c r="N236" s="16"/>
      <c r="O236" s="16"/>
      <c r="P236" s="49"/>
    </row>
    <row r="237" spans="13:16">
      <c r="M237" s="5"/>
      <c r="N237" s="16"/>
      <c r="O237" s="16"/>
      <c r="P237" s="49"/>
    </row>
    <row r="238" spans="13:16">
      <c r="M238" s="5"/>
      <c r="N238" s="16"/>
      <c r="O238" s="16"/>
      <c r="P238" s="49"/>
    </row>
    <row r="239" spans="13:16">
      <c r="M239" s="5"/>
      <c r="N239" s="16"/>
      <c r="O239" s="16"/>
      <c r="P239" s="49"/>
    </row>
    <row r="240" spans="13:16">
      <c r="M240" s="5"/>
      <c r="N240" s="16"/>
      <c r="O240" s="16"/>
      <c r="P240" s="49"/>
    </row>
    <row r="241" spans="13:16">
      <c r="M241" s="5"/>
      <c r="N241" s="16"/>
      <c r="O241" s="16"/>
      <c r="P241" s="49"/>
    </row>
    <row r="242" spans="13:16">
      <c r="M242" s="5"/>
      <c r="N242" s="16"/>
      <c r="O242" s="16"/>
      <c r="P242" s="49"/>
    </row>
    <row r="243" spans="13:16">
      <c r="M243" s="5"/>
      <c r="N243" s="16"/>
      <c r="O243" s="16"/>
      <c r="P243" s="49"/>
    </row>
    <row r="244" spans="13:16">
      <c r="M244" s="5"/>
      <c r="N244" s="16"/>
      <c r="O244" s="16"/>
      <c r="P244" s="49"/>
    </row>
    <row r="245" spans="13:16">
      <c r="M245" s="5"/>
      <c r="N245" s="16"/>
      <c r="O245" s="16"/>
      <c r="P245" s="49"/>
    </row>
    <row r="246" spans="13:16">
      <c r="M246" s="5"/>
      <c r="N246" s="16"/>
      <c r="O246" s="16"/>
      <c r="P246" s="49"/>
    </row>
    <row r="247" spans="13:16">
      <c r="M247" s="5"/>
      <c r="N247" s="16"/>
      <c r="O247" s="16"/>
      <c r="P247" s="49"/>
    </row>
    <row r="248" spans="13:16">
      <c r="M248" s="5"/>
      <c r="N248" s="16"/>
      <c r="O248" s="16"/>
      <c r="P248" s="49"/>
    </row>
    <row r="249" spans="13:16">
      <c r="M249" s="5"/>
      <c r="N249" s="16"/>
      <c r="O249" s="16"/>
      <c r="P249" s="49"/>
    </row>
    <row r="250" spans="13:16">
      <c r="M250" s="5"/>
      <c r="N250" s="16"/>
      <c r="O250" s="16"/>
      <c r="P250" s="49"/>
    </row>
    <row r="251" spans="13:16">
      <c r="M251" s="5"/>
      <c r="N251" s="16"/>
      <c r="O251" s="16"/>
      <c r="P251" s="49"/>
    </row>
    <row r="252" spans="13:16">
      <c r="M252" s="5"/>
      <c r="N252" s="16"/>
      <c r="O252" s="16"/>
      <c r="P252" s="49"/>
    </row>
    <row r="253" spans="13:16">
      <c r="M253" s="5"/>
      <c r="N253" s="16"/>
      <c r="O253" s="16"/>
      <c r="P253" s="49"/>
    </row>
    <row r="254" spans="13:16">
      <c r="M254" s="5"/>
      <c r="N254" s="16"/>
      <c r="O254" s="16"/>
      <c r="P254" s="49"/>
    </row>
    <row r="255" spans="13:16">
      <c r="M255" s="5"/>
      <c r="N255" s="16"/>
      <c r="O255" s="16"/>
      <c r="P255" s="49"/>
    </row>
    <row r="256" spans="13:16">
      <c r="M256" s="5"/>
      <c r="N256" s="16"/>
      <c r="O256" s="16"/>
      <c r="P256" s="49"/>
    </row>
    <row r="257" spans="13:16">
      <c r="M257" s="5"/>
      <c r="N257" s="16"/>
      <c r="O257" s="16"/>
      <c r="P257" s="49"/>
    </row>
    <row r="258" spans="13:16">
      <c r="M258" s="5"/>
      <c r="N258" s="16"/>
      <c r="O258" s="16"/>
      <c r="P258" s="49"/>
    </row>
    <row r="259" spans="13:16">
      <c r="M259" s="5"/>
      <c r="N259" s="16"/>
      <c r="O259" s="16"/>
      <c r="P259" s="49"/>
    </row>
    <row r="260" spans="13:16">
      <c r="M260" s="5"/>
      <c r="N260" s="16"/>
      <c r="O260" s="16"/>
      <c r="P260" s="49"/>
    </row>
    <row r="261" spans="13:16">
      <c r="M261" s="5"/>
      <c r="N261" s="16"/>
      <c r="O261" s="16"/>
      <c r="P261" s="49"/>
    </row>
    <row r="262" spans="13:16">
      <c r="M262" s="5"/>
      <c r="N262" s="16"/>
      <c r="O262" s="16"/>
      <c r="P262" s="49"/>
    </row>
    <row r="263" spans="13:16">
      <c r="M263" s="5"/>
      <c r="N263" s="16"/>
      <c r="O263" s="16"/>
      <c r="P263" s="49"/>
    </row>
    <row r="264" spans="13:16">
      <c r="M264" s="5"/>
      <c r="N264" s="16"/>
      <c r="O264" s="16"/>
      <c r="P264" s="49"/>
    </row>
    <row r="265" spans="13:16">
      <c r="M265" s="5"/>
      <c r="N265" s="16"/>
      <c r="O265" s="16"/>
      <c r="P265" s="49"/>
    </row>
    <row r="266" spans="13:16">
      <c r="M266" s="5"/>
      <c r="N266" s="16"/>
      <c r="O266" s="16"/>
      <c r="P266" s="49"/>
    </row>
    <row r="267" spans="13:16">
      <c r="M267" s="5"/>
      <c r="N267" s="16"/>
      <c r="O267" s="16"/>
      <c r="P267" s="49"/>
    </row>
    <row r="268" spans="13:16">
      <c r="M268" s="5"/>
      <c r="N268" s="16"/>
      <c r="O268" s="16"/>
      <c r="P268" s="49"/>
    </row>
    <row r="269" spans="13:16">
      <c r="M269" s="5"/>
      <c r="N269" s="16"/>
      <c r="O269" s="16"/>
      <c r="P269" s="49"/>
    </row>
    <row r="270" spans="13:16">
      <c r="M270" s="5"/>
      <c r="N270" s="16"/>
      <c r="O270" s="16"/>
      <c r="P270" s="49"/>
    </row>
    <row r="271" spans="13:16">
      <c r="M271" s="5"/>
      <c r="N271" s="16"/>
      <c r="O271" s="16"/>
      <c r="P271" s="49"/>
    </row>
    <row r="272" spans="13:16">
      <c r="M272" s="5"/>
      <c r="N272" s="16"/>
      <c r="O272" s="16"/>
      <c r="P272" s="49"/>
    </row>
    <row r="273" spans="13:16">
      <c r="M273" s="5"/>
      <c r="N273" s="16"/>
      <c r="O273" s="16"/>
      <c r="P273" s="49"/>
    </row>
    <row r="274" spans="13:16">
      <c r="M274" s="5"/>
      <c r="N274" s="16"/>
      <c r="O274" s="16"/>
      <c r="P274" s="49"/>
    </row>
    <row r="275" spans="13:16">
      <c r="M275" s="5"/>
      <c r="N275" s="16"/>
      <c r="O275" s="16"/>
      <c r="P275" s="49"/>
    </row>
    <row r="276" spans="13:16">
      <c r="M276" s="5"/>
      <c r="N276" s="16"/>
      <c r="O276" s="16"/>
      <c r="P276" s="49"/>
    </row>
    <row r="277" spans="13:16">
      <c r="M277" s="5"/>
      <c r="N277" s="16"/>
      <c r="O277" s="16"/>
      <c r="P277" s="49"/>
    </row>
    <row r="278" spans="13:16">
      <c r="M278" s="5"/>
      <c r="N278" s="16"/>
      <c r="O278" s="16"/>
      <c r="P278" s="49"/>
    </row>
    <row r="279" spans="13:16">
      <c r="M279" s="5"/>
      <c r="N279" s="16"/>
      <c r="O279" s="16"/>
      <c r="P279" s="49"/>
    </row>
    <row r="280" spans="13:16">
      <c r="M280" s="5"/>
      <c r="N280" s="16"/>
      <c r="O280" s="16"/>
      <c r="P280" s="49"/>
    </row>
    <row r="281" spans="13:16">
      <c r="M281" s="5"/>
      <c r="N281" s="16"/>
      <c r="O281" s="16"/>
      <c r="P281" s="49"/>
    </row>
    <row r="282" spans="13:16">
      <c r="M282" s="5"/>
      <c r="N282" s="16"/>
      <c r="O282" s="16"/>
      <c r="P282" s="49"/>
    </row>
    <row r="283" spans="13:16">
      <c r="M283" s="5"/>
      <c r="N283" s="16"/>
      <c r="O283" s="16"/>
      <c r="P283" s="49"/>
    </row>
    <row r="284" spans="13:16">
      <c r="M284" s="5"/>
      <c r="N284" s="16"/>
      <c r="O284" s="16"/>
      <c r="P284" s="49"/>
    </row>
    <row r="285" spans="13:16">
      <c r="M285" s="5"/>
      <c r="N285" s="16"/>
      <c r="O285" s="16"/>
      <c r="P285" s="49"/>
    </row>
    <row r="286" spans="13:16">
      <c r="M286" s="5"/>
      <c r="N286" s="16"/>
      <c r="O286" s="16"/>
      <c r="P286" s="49"/>
    </row>
    <row r="287" spans="13:16">
      <c r="M287" s="5"/>
      <c r="N287" s="16"/>
      <c r="O287" s="16"/>
      <c r="P287" s="49"/>
    </row>
    <row r="288" spans="13:16">
      <c r="M288" s="5"/>
      <c r="N288" s="16"/>
      <c r="O288" s="16"/>
      <c r="P288" s="49"/>
    </row>
    <row r="289" spans="13:16">
      <c r="M289" s="5"/>
      <c r="N289" s="16"/>
      <c r="O289" s="16"/>
      <c r="P289" s="49"/>
    </row>
    <row r="290" spans="13:16">
      <c r="M290" s="5"/>
      <c r="N290" s="16"/>
      <c r="O290" s="16"/>
      <c r="P290" s="49"/>
    </row>
    <row r="291" spans="13:16">
      <c r="M291" s="5"/>
      <c r="N291" s="16"/>
      <c r="O291" s="16"/>
      <c r="P291" s="49"/>
    </row>
    <row r="292" spans="13:16">
      <c r="M292" s="5"/>
      <c r="N292" s="16"/>
      <c r="O292" s="16"/>
      <c r="P292" s="49"/>
    </row>
    <row r="293" spans="13:16">
      <c r="M293" s="5"/>
      <c r="N293" s="16"/>
      <c r="O293" s="16"/>
      <c r="P293" s="49"/>
    </row>
    <row r="294" spans="13:16">
      <c r="M294" s="5"/>
      <c r="N294" s="16"/>
      <c r="O294" s="16"/>
      <c r="P294" s="49"/>
    </row>
    <row r="295" spans="13:16">
      <c r="M295" s="5"/>
      <c r="N295" s="16"/>
      <c r="O295" s="16"/>
      <c r="P295" s="49"/>
    </row>
    <row r="296" spans="13:16">
      <c r="M296" s="5"/>
      <c r="N296" s="16"/>
      <c r="O296" s="16"/>
      <c r="P296" s="49"/>
    </row>
    <row r="297" spans="13:16">
      <c r="M297" s="5"/>
      <c r="N297" s="16"/>
      <c r="O297" s="16"/>
      <c r="P297" s="49"/>
    </row>
    <row r="298" spans="13:16">
      <c r="M298" s="5"/>
      <c r="N298" s="16"/>
      <c r="O298" s="16"/>
      <c r="P298" s="49"/>
    </row>
    <row r="299" spans="13:16">
      <c r="M299" s="5"/>
      <c r="N299" s="16"/>
      <c r="O299" s="16"/>
      <c r="P299" s="49"/>
    </row>
    <row r="300" spans="13:16">
      <c r="M300" s="5"/>
      <c r="N300" s="16"/>
      <c r="O300" s="16"/>
      <c r="P300" s="49"/>
    </row>
    <row r="301" spans="13:16">
      <c r="M301" s="5"/>
      <c r="N301" s="16"/>
      <c r="O301" s="16"/>
      <c r="P301" s="49"/>
    </row>
    <row r="302" spans="13:16">
      <c r="M302" s="5"/>
      <c r="N302" s="16"/>
      <c r="O302" s="16"/>
      <c r="P302" s="49"/>
    </row>
    <row r="303" spans="13:16">
      <c r="M303" s="5"/>
      <c r="N303" s="16"/>
      <c r="O303" s="16"/>
      <c r="P303" s="49"/>
    </row>
    <row r="304" spans="13:16">
      <c r="M304" s="5"/>
      <c r="N304" s="16"/>
      <c r="O304" s="16"/>
      <c r="P304" s="49"/>
    </row>
    <row r="305" spans="13:16">
      <c r="M305" s="5"/>
      <c r="N305" s="16"/>
      <c r="O305" s="16"/>
      <c r="P305" s="49"/>
    </row>
    <row r="306" spans="13:16">
      <c r="M306" s="5"/>
      <c r="N306" s="16"/>
      <c r="O306" s="16"/>
      <c r="P306" s="49"/>
    </row>
    <row r="307" spans="13:16">
      <c r="M307" s="5"/>
      <c r="N307" s="16"/>
      <c r="O307" s="16"/>
      <c r="P307" s="49"/>
    </row>
    <row r="308" spans="13:16">
      <c r="M308" s="5"/>
      <c r="N308" s="16"/>
      <c r="O308" s="16"/>
      <c r="P308" s="49"/>
    </row>
    <row r="309" spans="13:16">
      <c r="M309" s="5"/>
      <c r="N309" s="16"/>
      <c r="O309" s="16"/>
      <c r="P309" s="49"/>
    </row>
    <row r="310" spans="13:16">
      <c r="M310" s="5"/>
      <c r="N310" s="16"/>
      <c r="O310" s="16"/>
      <c r="P310" s="49"/>
    </row>
    <row r="311" spans="13:16">
      <c r="M311" s="5"/>
      <c r="N311" s="16"/>
      <c r="O311" s="16"/>
      <c r="P311" s="49"/>
    </row>
    <row r="312" spans="13:16">
      <c r="M312" s="5"/>
      <c r="N312" s="16"/>
      <c r="O312" s="16"/>
      <c r="P312" s="49"/>
    </row>
    <row r="313" spans="13:16">
      <c r="M313" s="5"/>
      <c r="N313" s="16"/>
      <c r="O313" s="16"/>
      <c r="P313" s="49"/>
    </row>
    <row r="314" spans="13:16">
      <c r="M314" s="5"/>
      <c r="N314" s="16"/>
      <c r="O314" s="16"/>
      <c r="P314" s="49"/>
    </row>
    <row r="315" spans="13:16">
      <c r="M315" s="5"/>
      <c r="N315" s="16"/>
      <c r="O315" s="16"/>
      <c r="P315" s="49"/>
    </row>
    <row r="316" spans="13:16">
      <c r="M316" s="5"/>
      <c r="N316" s="16"/>
      <c r="O316" s="16"/>
      <c r="P316" s="49"/>
    </row>
    <row r="317" spans="13:16">
      <c r="M317" s="5"/>
      <c r="N317" s="16"/>
      <c r="O317" s="16"/>
      <c r="P317" s="49"/>
    </row>
    <row r="318" spans="13:16">
      <c r="M318" s="5"/>
      <c r="N318" s="16"/>
      <c r="O318" s="16"/>
      <c r="P318" s="49"/>
    </row>
    <row r="319" spans="13:16">
      <c r="M319" s="5"/>
      <c r="N319" s="16"/>
      <c r="O319" s="16"/>
      <c r="P319" s="49"/>
    </row>
    <row r="320" spans="13:16">
      <c r="M320" s="5"/>
      <c r="N320" s="16"/>
      <c r="O320" s="16"/>
      <c r="P320" s="49"/>
    </row>
    <row r="321" spans="13:16">
      <c r="M321" s="5"/>
      <c r="N321" s="16"/>
      <c r="O321" s="16"/>
      <c r="P321" s="49"/>
    </row>
    <row r="322" spans="13:16">
      <c r="M322" s="5"/>
      <c r="N322" s="16"/>
      <c r="O322" s="16"/>
      <c r="P322" s="49"/>
    </row>
    <row r="323" spans="13:16">
      <c r="M323" s="5"/>
      <c r="N323" s="16"/>
      <c r="O323" s="16"/>
      <c r="P323" s="49"/>
    </row>
  </sheetData>
  <phoneticPr fontId="1" type="noConversion"/>
  <conditionalFormatting sqref="M2:M7">
    <cfRule type="cellIs" dxfId="63" priority="1" operator="lessThan">
      <formula>-0.01</formula>
    </cfRule>
    <cfRule type="cellIs" dxfId="62" priority="2" operator="greaterThan">
      <formula>0.01</formula>
    </cfRule>
  </conditionalFormatting>
  <hyperlinks>
    <hyperlink ref="A39" location="持仓!A1" display="返回持仓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3"/>
  <dimension ref="A1:S152"/>
  <sheetViews>
    <sheetView workbookViewId="0">
      <selection activeCell="E41" sqref="E41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5" style="3" bestFit="1" customWidth="1"/>
    <col min="6" max="6" width="9.8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5.125" style="3" bestFit="1" customWidth="1"/>
    <col min="13" max="14" width="11.625" style="3" bestFit="1" customWidth="1"/>
    <col min="15" max="15" width="9.125" style="3" bestFit="1" customWidth="1"/>
    <col min="16" max="16" width="9" style="3" bestFit="1" customWidth="1"/>
    <col min="17" max="17" width="10.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>
        <v>150</v>
      </c>
      <c r="B1" s="6" t="s">
        <v>2</v>
      </c>
      <c r="C1" s="7" t="s">
        <v>73</v>
      </c>
      <c r="D1" s="7" t="s">
        <v>177</v>
      </c>
      <c r="E1" s="7" t="s">
        <v>178</v>
      </c>
      <c r="F1" s="7" t="s">
        <v>179</v>
      </c>
      <c r="G1" s="7" t="s">
        <v>180</v>
      </c>
      <c r="H1" s="6" t="s">
        <v>1</v>
      </c>
      <c r="I1" s="6" t="s">
        <v>2</v>
      </c>
      <c r="J1" s="7" t="s">
        <v>72</v>
      </c>
      <c r="K1" s="7" t="s">
        <v>4</v>
      </c>
      <c r="L1" s="7" t="s">
        <v>180</v>
      </c>
      <c r="M1" s="7" t="s">
        <v>71</v>
      </c>
      <c r="N1" s="7" t="s">
        <v>69</v>
      </c>
      <c r="O1" s="7" t="s">
        <v>3</v>
      </c>
      <c r="P1" s="7" t="s">
        <v>5</v>
      </c>
      <c r="Q1" s="7" t="s">
        <v>6</v>
      </c>
      <c r="R1" s="7" t="s">
        <v>176</v>
      </c>
      <c r="S1" s="7" t="s">
        <v>70</v>
      </c>
    </row>
    <row r="2" spans="1:19">
      <c r="A2" s="14" t="s">
        <v>48</v>
      </c>
      <c r="B2" s="14" t="s">
        <v>49</v>
      </c>
      <c r="C2" s="14">
        <f>RTD("wdf.rtq",,A2,"Rt_Price")</f>
        <v>1.0660000000000001</v>
      </c>
      <c r="D2" s="11">
        <f>RTD("wdf.rtq",,A2,"PctChg")/100</f>
        <v>5.7000000000000002E-3</v>
      </c>
      <c r="E2" s="15">
        <f ca="1">[1]!f_unit_floortrading(A2,TODAY())/100000000</f>
        <v>11.34265029</v>
      </c>
      <c r="F2" s="41">
        <f ca="1">[1]!f_unit_floortrading(A2,TODAY())/10000-[1]!f_unit_floortrading(A2,TODAY()-1)/10000</f>
        <v>257.93370000000868</v>
      </c>
      <c r="G2" s="12">
        <f>RTD("wdf.rtq",,A2,"Volume")/10000</f>
        <v>1363.5411999999999</v>
      </c>
      <c r="H2" s="10" t="s">
        <v>129</v>
      </c>
      <c r="I2" s="14" t="s">
        <v>105</v>
      </c>
      <c r="J2" s="14">
        <f>RTD("wdf.rtq",,H2,"Rt_Price")</f>
        <v>0.83000000000000007</v>
      </c>
      <c r="K2" s="11">
        <f>RTD("wdf.rtq",,H2,"PctChg")/100</f>
        <v>-1.43E-2</v>
      </c>
      <c r="L2" s="12">
        <f>RTD("wdf.rtq",,H2,"Volume")/10000</f>
        <v>7378.9139999999998</v>
      </c>
      <c r="M2" s="11">
        <f ca="1">(C2+J2)/S2/2-1</f>
        <v>-2.5698346311286979E-3</v>
      </c>
      <c r="N2" s="11">
        <f>RTD("wdf.rtq",,Q2,"PctChg")/100</f>
        <v>1.6000000000000001E-3</v>
      </c>
      <c r="O2" s="14" t="str">
        <f>[1]!f_info_smfcode(H2)</f>
        <v>161028.OF</v>
      </c>
      <c r="P2" s="13">
        <f ca="1">VLOOKUP(O2,净值更新!A:B,2)</f>
        <v>0.94899999999999995</v>
      </c>
      <c r="Q2" s="13" t="str">
        <f>[1]!f_info_trackindexcode(O2)</f>
        <v>399976.SZ</v>
      </c>
      <c r="R2" s="11">
        <v>0.95</v>
      </c>
      <c r="S2" s="13">
        <f ca="1">P2*(1+N2*R2)</f>
        <v>0.95044247999999987</v>
      </c>
    </row>
    <row r="3" spans="1:19">
      <c r="A3" s="14" t="s">
        <v>50</v>
      </c>
      <c r="B3" s="14" t="s">
        <v>51</v>
      </c>
      <c r="C3" s="14">
        <f>RTD("wdf.rtq",,A3,"Rt_Price")</f>
        <v>1.0469999999999999</v>
      </c>
      <c r="D3" s="11">
        <f>RTD("wdf.rtq",,A3,"PctChg")/100</f>
        <v>8.7000000000000011E-3</v>
      </c>
      <c r="E3" s="15">
        <f ca="1">[1]!f_unit_floortrading(A3,TODAY())/100000000</f>
        <v>4.6261147600000001</v>
      </c>
      <c r="F3" s="41">
        <f ca="1">[1]!f_unit_floortrading(A3,TODAY())/10000-[1]!f_unit_floortrading(A3,TODAY()-1)/10000</f>
        <v>-30.330000000001746</v>
      </c>
      <c r="G3" s="12">
        <f>RTD("wdf.rtq",,A3,"Volume")/10000</f>
        <v>1338.3006</v>
      </c>
      <c r="H3" s="10" t="s">
        <v>130</v>
      </c>
      <c r="I3" s="14" t="s">
        <v>106</v>
      </c>
      <c r="J3" s="14">
        <f>RTD("wdf.rtq",,H3,"Rt_Price")</f>
        <v>0.71199999999999997</v>
      </c>
      <c r="K3" s="11">
        <f>RTD("wdf.rtq",,H3,"PctChg")/100</f>
        <v>-1.66E-2</v>
      </c>
      <c r="L3" s="12">
        <f>RTD("wdf.rtq",,H3,"Volume")/10000</f>
        <v>4504.0436</v>
      </c>
      <c r="M3" s="11">
        <f t="shared" ref="M3" ca="1" si="0">(C3+J3)/S3/2-1</f>
        <v>-8.8511452192536755E-3</v>
      </c>
      <c r="N3" s="11">
        <f>RTD("wdf.rtq",,Q3,"PctChg")/100</f>
        <v>2.7999999999999995E-3</v>
      </c>
      <c r="O3" s="14" t="str">
        <f>[1]!f_info_smfcode(H3)</f>
        <v>164905.OF</v>
      </c>
      <c r="P3" s="13">
        <f ca="1">VLOOKUP(O3,净值更新!A:B,2)</f>
        <v>0.88500000000000001</v>
      </c>
      <c r="Q3" s="13" t="str">
        <f>[1]!f_info_trackindexcode(O3)</f>
        <v>399412.SZ</v>
      </c>
      <c r="R3" s="11">
        <v>0.95</v>
      </c>
      <c r="S3" s="13">
        <f ca="1">P3*(1+N3*R3)</f>
        <v>0.88735410000000015</v>
      </c>
    </row>
    <row r="5" spans="1:19">
      <c r="M5" s="50"/>
      <c r="N5" s="51"/>
      <c r="O5" s="51"/>
      <c r="P5" s="51"/>
    </row>
    <row r="6" spans="1:19">
      <c r="A6" s="43" t="s">
        <v>198</v>
      </c>
      <c r="B6" s="44" t="s">
        <v>164</v>
      </c>
      <c r="C6" s="45" t="s">
        <v>175</v>
      </c>
      <c r="E6" s="43" t="str">
        <f>INDEX(H1:H3,MATCH(A6,A1:A3,FALSE))</f>
        <v>150212.SZ</v>
      </c>
      <c r="F6" s="44" t="s">
        <v>164</v>
      </c>
      <c r="G6" s="45" t="s">
        <v>175</v>
      </c>
      <c r="H6" s="21"/>
      <c r="J6" s="3" t="s">
        <v>70</v>
      </c>
      <c r="K6" s="46">
        <f ca="1">INDEX(S1:S3,MATCH(A6,A1:A3,FALSE))</f>
        <v>0.95044247999999987</v>
      </c>
      <c r="L6" s="21"/>
      <c r="M6" s="3" t="s">
        <v>424</v>
      </c>
      <c r="N6" s="134" t="s">
        <v>425</v>
      </c>
      <c r="O6" s="21"/>
      <c r="P6" s="21"/>
      <c r="Q6" s="21"/>
      <c r="R6" s="21"/>
      <c r="S6" s="21"/>
    </row>
    <row r="7" spans="1:19">
      <c r="A7" s="23" t="s">
        <v>171</v>
      </c>
      <c r="B7" s="24">
        <f>RTD("wdf.rtq",,$A$6,"Ask_Price5")</f>
        <v>1.075</v>
      </c>
      <c r="C7" s="25">
        <f>RTD("wdf.rtq",,$A$6,"ask_Volume5")/10000</f>
        <v>8.1064000000000007</v>
      </c>
      <c r="E7" s="23" t="s">
        <v>171</v>
      </c>
      <c r="F7" s="24">
        <f>RTD("wdf.rtq",,$E$6,"Ask_Price5")</f>
        <v>0.83399999999999996</v>
      </c>
      <c r="G7" s="25">
        <f>RTD("wdf.rtq",,$E$6,"ask_Volume5")/10000</f>
        <v>23.6</v>
      </c>
      <c r="H7" s="4">
        <f ca="1">($B$17+F7)/2/$K$6-1</f>
        <v>-1.5176931064779797E-3</v>
      </c>
      <c r="K7" s="21"/>
      <c r="L7" s="21"/>
      <c r="M7" s="3" t="s">
        <v>426</v>
      </c>
      <c r="N7" s="134">
        <v>20160301</v>
      </c>
      <c r="O7" s="21"/>
      <c r="P7" s="21"/>
      <c r="Q7" s="21"/>
      <c r="R7" s="21"/>
      <c r="S7" s="21"/>
    </row>
    <row r="8" spans="1:19">
      <c r="A8" s="26" t="s">
        <v>172</v>
      </c>
      <c r="B8" s="27">
        <f>RTD("wdf.rtq",,$A$6,"Ask_Price4")</f>
        <v>1.07</v>
      </c>
      <c r="C8" s="28">
        <f>RTD("wdf.rtq",,$A$6,"ask_Volume4")/10000</f>
        <v>70.919499999999999</v>
      </c>
      <c r="E8" s="26" t="s">
        <v>172</v>
      </c>
      <c r="F8" s="27">
        <f>RTD("wdf.rtq",,$E$6,"Ask_Price4")</f>
        <v>0.83299999999999996</v>
      </c>
      <c r="G8" s="28">
        <f>RTD("wdf.rtq",,$E$6,"ask_Volume4")/10000</f>
        <v>25.034199999999998</v>
      </c>
      <c r="H8" s="4">
        <f t="shared" ref="H8:H17" ca="1" si="1">($B$17+F8)/2/$K$6-1</f>
        <v>-2.0437638688033388E-3</v>
      </c>
      <c r="J8" s="3" t="s">
        <v>181</v>
      </c>
      <c r="K8" s="21"/>
      <c r="L8" s="21"/>
      <c r="M8" s="3" t="s">
        <v>427</v>
      </c>
      <c r="N8" s="134" t="s">
        <v>995</v>
      </c>
      <c r="O8" s="21"/>
      <c r="P8" s="21"/>
      <c r="Q8" s="21">
        <f>SUMPRODUCT(P11:P88,Q11:Q88)/100</f>
        <v>0.45178539999999989</v>
      </c>
      <c r="R8" s="21"/>
      <c r="S8" s="21"/>
    </row>
    <row r="9" spans="1:19">
      <c r="A9" s="26" t="s">
        <v>165</v>
      </c>
      <c r="B9" s="27">
        <f>RTD("wdf.rtq",,$A$6,"Ask_Price3")</f>
        <v>1.069</v>
      </c>
      <c r="C9" s="28">
        <f>RTD("wdf.rtq",,$A$6,"ask_Volume3")/10000</f>
        <v>104.44</v>
      </c>
      <c r="E9" s="26" t="s">
        <v>165</v>
      </c>
      <c r="F9" s="27">
        <f>RTD("wdf.rtq",,$E$6,"Ask_Price3")</f>
        <v>0.83200000000000007</v>
      </c>
      <c r="G9" s="28">
        <f>RTD("wdf.rtq",,$E$6,"ask_Volume3")/10000</f>
        <v>16.940000000000001</v>
      </c>
      <c r="H9" s="4">
        <f t="shared" ca="1" si="1"/>
        <v>-2.5698346311286979E-3</v>
      </c>
      <c r="J9" s="21" t="s">
        <v>182</v>
      </c>
      <c r="K9" s="4">
        <f ca="1">(B11+F11)/2/$K$6-1</f>
        <v>-2.5698346311286979E-3</v>
      </c>
      <c r="L9" s="21"/>
      <c r="N9" s="134"/>
      <c r="O9" s="21"/>
      <c r="P9" s="21"/>
      <c r="Q9" s="21"/>
      <c r="R9" s="21"/>
      <c r="S9" s="21"/>
    </row>
    <row r="10" spans="1:19">
      <c r="A10" s="26" t="s">
        <v>166</v>
      </c>
      <c r="B10" s="27">
        <f>RTD("wdf.rtq",,$A$6,"Ask_Price2")</f>
        <v>1.0680000000000001</v>
      </c>
      <c r="C10" s="28">
        <f>RTD("wdf.rtq",,$A$6,"ask_Volume2")/10000</f>
        <v>107.18</v>
      </c>
      <c r="E10" s="26" t="s">
        <v>166</v>
      </c>
      <c r="F10" s="27">
        <f>RTD("wdf.rtq",,$E$6,"Ask_Price2")</f>
        <v>0.83100000000000007</v>
      </c>
      <c r="G10" s="28">
        <f>RTD("wdf.rtq",,$E$6,"ask_Volume2")/10000</f>
        <v>34.35</v>
      </c>
      <c r="H10" s="4">
        <f t="shared" ca="1" si="1"/>
        <v>-3.095905393454057E-3</v>
      </c>
      <c r="J10" s="3" t="s">
        <v>183</v>
      </c>
      <c r="K10" s="4">
        <f ca="1">(B12+F12)/2/$K$6-1</f>
        <v>-4.1480469181046642E-3</v>
      </c>
      <c r="L10" s="21"/>
      <c r="M10" s="3" t="s">
        <v>426</v>
      </c>
      <c r="N10" s="3" t="s">
        <v>427</v>
      </c>
      <c r="O10" s="21" t="s">
        <v>428</v>
      </c>
      <c r="P10" s="21" t="s">
        <v>429</v>
      </c>
      <c r="Q10" s="3" t="s">
        <v>4</v>
      </c>
      <c r="R10" s="21"/>
      <c r="S10" s="21"/>
    </row>
    <row r="11" spans="1:19">
      <c r="A11" s="124" t="s">
        <v>167</v>
      </c>
      <c r="B11" s="125">
        <f>RTD("wdf.rtq",,$A$6,"Ask_Price1")</f>
        <v>1.0660000000000001</v>
      </c>
      <c r="C11" s="126">
        <f>RTD("wdf.rtq",,$A$6,"ask_Volume1")/10000</f>
        <v>176.15</v>
      </c>
      <c r="D11" s="127"/>
      <c r="E11" s="124" t="s">
        <v>167</v>
      </c>
      <c r="F11" s="125">
        <f>RTD("wdf.rtq",,$E$6,"Ask_Price1")</f>
        <v>0.83000000000000007</v>
      </c>
      <c r="G11" s="126">
        <f>RTD("wdf.rtq",,$E$6,"ask_Volume1")/10000</f>
        <v>24.7</v>
      </c>
      <c r="H11" s="120">
        <f t="shared" ca="1" si="1"/>
        <v>-3.6219761557794161E-3</v>
      </c>
      <c r="I11" s="21"/>
      <c r="J11" s="3" t="s">
        <v>185</v>
      </c>
      <c r="K11" s="4">
        <f ca="1">(B11+F12)/2/K6-1</f>
        <v>-3.095905393454057E-3</v>
      </c>
      <c r="L11" s="21"/>
      <c r="M11" s="5">
        <f>[1]!wset("IndexConstituent","date="&amp;N7,"windcode="&amp;N8,"cols=4;rows=78","cols=4;rows=78","cols=4;rows=78","cols=4;rows=78","cols=4;rows=78")</f>
        <v>42430</v>
      </c>
      <c r="N11" s="16" t="s">
        <v>2539</v>
      </c>
      <c r="O11" s="16" t="s">
        <v>2540</v>
      </c>
      <c r="P11" s="49">
        <v>2.7789999999999999</v>
      </c>
      <c r="Q11" s="116">
        <f>RTD("wdf.rtq",,N11,"PctChg")</f>
        <v>0.27</v>
      </c>
      <c r="R11" s="21"/>
      <c r="S11" s="21"/>
    </row>
    <row r="12" spans="1:19">
      <c r="A12" s="128" t="s">
        <v>168</v>
      </c>
      <c r="B12" s="129">
        <f>RTD("wdf.rtq",,$A$6,"bid_Price1")</f>
        <v>1.0640000000000001</v>
      </c>
      <c r="C12" s="130">
        <f>RTD("wdf.rtq",,$A$6,"Bid_Volume1")/10000</f>
        <v>16.41</v>
      </c>
      <c r="D12" s="127"/>
      <c r="E12" s="128" t="s">
        <v>168</v>
      </c>
      <c r="F12" s="129">
        <f>RTD("wdf.rtq",,$E$6,"bid_Price1")</f>
        <v>0.82900000000000007</v>
      </c>
      <c r="G12" s="130">
        <f>RTD("wdf.rtq",,$E$6,"Bid_Volume1")/10000</f>
        <v>61.58</v>
      </c>
      <c r="H12" s="120">
        <f t="shared" ca="1" si="1"/>
        <v>-4.1480469181046642E-3</v>
      </c>
      <c r="I12" s="21"/>
      <c r="J12" s="3" t="s">
        <v>186</v>
      </c>
      <c r="K12" s="4">
        <f ca="1">(B12+F11)/2/K6-1</f>
        <v>-3.6219761557794161E-3</v>
      </c>
      <c r="L12" s="21"/>
      <c r="M12" s="5">
        <v>42430</v>
      </c>
      <c r="N12" s="16" t="s">
        <v>1611</v>
      </c>
      <c r="O12" s="16" t="s">
        <v>1612</v>
      </c>
      <c r="P12" s="49">
        <v>0.81599999999999995</v>
      </c>
      <c r="Q12" s="116">
        <f>RTD("wdf.rtq",,N12,"PctChg")</f>
        <v>0.26</v>
      </c>
      <c r="R12" s="21"/>
      <c r="S12" s="21"/>
    </row>
    <row r="13" spans="1:19">
      <c r="A13" s="35" t="s">
        <v>169</v>
      </c>
      <c r="B13" s="36">
        <f>RTD("wdf.rtq",,$A$6,"bid_Price2")</f>
        <v>1.0629999999999999</v>
      </c>
      <c r="C13" s="37">
        <f>RTD("wdf.rtq",,$A$6,"Bid_Volume2")/10000</f>
        <v>87.63</v>
      </c>
      <c r="E13" s="35" t="s">
        <v>169</v>
      </c>
      <c r="F13" s="36">
        <f>RTD("wdf.rtq",,$E$6,"bid_Price2")</f>
        <v>0.82800000000000007</v>
      </c>
      <c r="G13" s="37">
        <f>RTD("wdf.rtq",,$E$6,"Bid_Volume2")/10000</f>
        <v>41.56</v>
      </c>
      <c r="H13" s="4">
        <f t="shared" ca="1" si="1"/>
        <v>-4.6741176804300233E-3</v>
      </c>
      <c r="I13" s="21"/>
      <c r="J13" s="21"/>
      <c r="K13" s="21"/>
      <c r="L13" s="21"/>
      <c r="M13" s="5">
        <v>42430</v>
      </c>
      <c r="N13" s="16" t="s">
        <v>996</v>
      </c>
      <c r="O13" s="16" t="s">
        <v>997</v>
      </c>
      <c r="P13" s="49">
        <v>1.47</v>
      </c>
      <c r="Q13" s="116">
        <f>RTD("wdf.rtq",,N13,"PctChg")</f>
        <v>1.53</v>
      </c>
      <c r="R13" s="21"/>
      <c r="S13" s="21"/>
    </row>
    <row r="14" spans="1:19">
      <c r="A14" s="35" t="s">
        <v>170</v>
      </c>
      <c r="B14" s="36">
        <f>RTD("wdf.rtq",,$A$6,"bid_Price3")</f>
        <v>1.0620000000000001</v>
      </c>
      <c r="C14" s="37">
        <f>RTD("wdf.rtq",,$A$6,"Bid_Volume3")/10000</f>
        <v>282.88</v>
      </c>
      <c r="E14" s="35" t="s">
        <v>170</v>
      </c>
      <c r="F14" s="36">
        <f>RTD("wdf.rtq",,$E$6,"bid_Price3")</f>
        <v>0.82700000000000007</v>
      </c>
      <c r="G14" s="37">
        <f>RTD("wdf.rtq",,$E$6,"Bid_Volume3")/10000</f>
        <v>18.91</v>
      </c>
      <c r="H14" s="4">
        <f t="shared" ca="1" si="1"/>
        <v>-5.2001884427554934E-3</v>
      </c>
      <c r="I14" s="21"/>
      <c r="J14" s="21"/>
      <c r="K14" s="21"/>
      <c r="L14" s="21"/>
      <c r="M14" s="5">
        <v>42430</v>
      </c>
      <c r="N14" s="16" t="s">
        <v>998</v>
      </c>
      <c r="O14" s="16" t="s">
        <v>999</v>
      </c>
      <c r="P14" s="49">
        <v>1.135</v>
      </c>
      <c r="Q14" s="116">
        <f>RTD("wdf.rtq",,N14,"PctChg")</f>
        <v>0</v>
      </c>
      <c r="R14" s="21"/>
      <c r="S14" s="21"/>
    </row>
    <row r="15" spans="1:19">
      <c r="A15" s="35" t="s">
        <v>173</v>
      </c>
      <c r="B15" s="36">
        <f>RTD("wdf.rtq",,$A$6,"bid_Price4")</f>
        <v>1.0609999999999999</v>
      </c>
      <c r="C15" s="37">
        <f>RTD("wdf.rtq",,$A$6,"Bid_Volume4")/10000</f>
        <v>186.5967</v>
      </c>
      <c r="E15" s="35" t="s">
        <v>173</v>
      </c>
      <c r="F15" s="36">
        <f>RTD("wdf.rtq",,$E$6,"bid_Price4")</f>
        <v>0.82600000000000007</v>
      </c>
      <c r="G15" s="37">
        <f>RTD("wdf.rtq",,$E$6,"Bid_Volume4")/10000</f>
        <v>46.59</v>
      </c>
      <c r="H15" s="4">
        <f t="shared" ca="1" si="1"/>
        <v>-5.7262592050807415E-3</v>
      </c>
      <c r="I15" s="21"/>
      <c r="J15" s="21"/>
      <c r="K15" s="21"/>
      <c r="L15" s="21"/>
      <c r="M15" s="5">
        <v>42430</v>
      </c>
      <c r="N15" s="16" t="s">
        <v>1000</v>
      </c>
      <c r="O15" s="16" t="s">
        <v>1001</v>
      </c>
      <c r="P15" s="49">
        <v>3.36</v>
      </c>
      <c r="Q15" s="116">
        <f>RTD("wdf.rtq",,N15,"PctChg")</f>
        <v>-0.39</v>
      </c>
      <c r="R15" s="21"/>
      <c r="S15" s="21"/>
    </row>
    <row r="16" spans="1:19">
      <c r="A16" s="38" t="s">
        <v>174</v>
      </c>
      <c r="B16" s="39">
        <f>RTD("wdf.rtq",,$A$6,"bid_Price5")</f>
        <v>1.06</v>
      </c>
      <c r="C16" s="40">
        <f>RTD("wdf.rtq",,$A$6,"Bid_Volume5")/10000</f>
        <v>38.051299999999998</v>
      </c>
      <c r="E16" s="38" t="s">
        <v>174</v>
      </c>
      <c r="F16" s="39">
        <f>RTD("wdf.rtq",,$E$6,"bid_Price5")</f>
        <v>0.82500000000000007</v>
      </c>
      <c r="G16" s="40">
        <f>RTD("wdf.rtq",,$E$6,"Bid_Volume5")/10000</f>
        <v>58.18</v>
      </c>
      <c r="H16" s="4">
        <f t="shared" ca="1" si="1"/>
        <v>-6.2523299674061006E-3</v>
      </c>
      <c r="I16" s="21"/>
      <c r="J16" s="21"/>
      <c r="K16" s="21"/>
      <c r="L16" s="21"/>
      <c r="M16" s="5">
        <v>42430</v>
      </c>
      <c r="N16" s="16" t="s">
        <v>1002</v>
      </c>
      <c r="O16" s="16" t="s">
        <v>1003</v>
      </c>
      <c r="P16" s="49">
        <v>1.2709999999999999</v>
      </c>
      <c r="Q16" s="116">
        <f>RTD("wdf.rtq",,N16,"PctChg")</f>
        <v>-1.0100000000000002</v>
      </c>
      <c r="R16" s="21"/>
      <c r="S16" s="21"/>
    </row>
    <row r="17" spans="1:19">
      <c r="A17" s="3" t="s">
        <v>184</v>
      </c>
      <c r="B17" s="47">
        <f>B12</f>
        <v>1.0640000000000001</v>
      </c>
      <c r="E17" s="3" t="s">
        <v>184</v>
      </c>
      <c r="F17" s="48">
        <f>F12</f>
        <v>0.82900000000000007</v>
      </c>
      <c r="H17" s="4">
        <f t="shared" ca="1" si="1"/>
        <v>-4.1480469181046642E-3</v>
      </c>
      <c r="I17" s="21"/>
      <c r="J17" s="21"/>
      <c r="K17" s="21"/>
      <c r="L17" s="21"/>
      <c r="M17" s="5">
        <v>42430</v>
      </c>
      <c r="N17" s="16" t="s">
        <v>555</v>
      </c>
      <c r="O17" s="16" t="s">
        <v>556</v>
      </c>
      <c r="P17" s="49">
        <v>2.5990000000000002</v>
      </c>
      <c r="Q17" s="116">
        <f>RTD("wdf.rtq",,N17,"PctChg")</f>
        <v>10</v>
      </c>
      <c r="R17" s="21"/>
      <c r="S17" s="21"/>
    </row>
    <row r="18" spans="1:19">
      <c r="M18" s="5">
        <v>42430</v>
      </c>
      <c r="N18" s="16" t="s">
        <v>1004</v>
      </c>
      <c r="O18" s="16" t="s">
        <v>1005</v>
      </c>
      <c r="P18" s="49">
        <v>0.60399999999999998</v>
      </c>
      <c r="Q18" s="116">
        <f>RTD("wdf.rtq",,N18,"PctChg")</f>
        <v>-0.13999999999999999</v>
      </c>
      <c r="R18" s="21"/>
      <c r="S18" s="21"/>
    </row>
    <row r="19" spans="1:19">
      <c r="M19" s="5">
        <v>42430</v>
      </c>
      <c r="N19" s="16" t="s">
        <v>1613</v>
      </c>
      <c r="O19" s="16" t="s">
        <v>1614</v>
      </c>
      <c r="P19" s="49">
        <v>0.58699999999999997</v>
      </c>
      <c r="Q19" s="116">
        <f>RTD("wdf.rtq",,N19,"PctChg")</f>
        <v>-0.91999999999999993</v>
      </c>
      <c r="R19" s="21"/>
      <c r="S19" s="21"/>
    </row>
    <row r="20" spans="1:19">
      <c r="A20" s="43" t="s">
        <v>199</v>
      </c>
      <c r="B20" s="44" t="s">
        <v>164</v>
      </c>
      <c r="C20" s="45" t="s">
        <v>175</v>
      </c>
      <c r="E20" s="43" t="str">
        <f>INDEX(H1:H3,MATCH(A20,A1:A3,FALSE))</f>
        <v>150218.SZ</v>
      </c>
      <c r="F20" s="44" t="s">
        <v>164</v>
      </c>
      <c r="G20" s="45" t="s">
        <v>175</v>
      </c>
      <c r="H20" s="21"/>
      <c r="J20" s="3" t="s">
        <v>70</v>
      </c>
      <c r="K20" s="46">
        <f ca="1">INDEX(S1:S3,MATCH(A20,A1:A3,FALSE))</f>
        <v>0.88735410000000015</v>
      </c>
      <c r="M20" s="5">
        <v>42430</v>
      </c>
      <c r="N20" s="16" t="s">
        <v>1006</v>
      </c>
      <c r="O20" s="16" t="s">
        <v>1007</v>
      </c>
      <c r="P20" s="49">
        <v>0.72599999999999998</v>
      </c>
      <c r="Q20" s="116">
        <f>RTD("wdf.rtq",,N20,"PctChg")</f>
        <v>-1.4200000000000002</v>
      </c>
      <c r="R20" s="21"/>
      <c r="S20" s="21"/>
    </row>
    <row r="21" spans="1:19">
      <c r="A21" s="23" t="s">
        <v>171</v>
      </c>
      <c r="B21" s="24">
        <f>RTD("wdf.rtq",,$A$20,"Ask_Price5")</f>
        <v>1.0509999999999999</v>
      </c>
      <c r="C21" s="25">
        <f>RTD("wdf.rtq",,$A$20,"ask_Volume5")/10000</f>
        <v>1</v>
      </c>
      <c r="E21" s="23" t="s">
        <v>171</v>
      </c>
      <c r="F21" s="24">
        <f>RTD("wdf.rtq",,$E$20,"Ask_Price5")</f>
        <v>0.71699999999999997</v>
      </c>
      <c r="G21" s="25">
        <f>RTD("wdf.rtq",,$E$20,"ask_Volume5")/10000</f>
        <v>45.88</v>
      </c>
      <c r="H21" s="4">
        <f ca="1">($B$31+F21)/2/$K$20-1</f>
        <v>-6.0337806519407122E-3</v>
      </c>
      <c r="K21" s="21"/>
      <c r="M21" s="5">
        <v>42430</v>
      </c>
      <c r="N21" s="16" t="s">
        <v>1008</v>
      </c>
      <c r="O21" s="16" t="s">
        <v>1009</v>
      </c>
      <c r="P21" s="49">
        <v>0.80900000000000005</v>
      </c>
      <c r="Q21" s="116">
        <f>RTD("wdf.rtq",,N21,"PctChg")</f>
        <v>-0.90000000000000013</v>
      </c>
      <c r="R21" s="21"/>
      <c r="S21" s="21"/>
    </row>
    <row r="22" spans="1:19">
      <c r="A22" s="26" t="s">
        <v>172</v>
      </c>
      <c r="B22" s="27">
        <f>RTD("wdf.rtq",,$A$20,"Ask_Price4")</f>
        <v>1.05</v>
      </c>
      <c r="C22" s="28">
        <f>RTD("wdf.rtq",,$A$20,"ask_Volume4")/10000</f>
        <v>193.09399999999999</v>
      </c>
      <c r="E22" s="26" t="s">
        <v>172</v>
      </c>
      <c r="F22" s="27">
        <f>RTD("wdf.rtq",,$E$20,"Ask_Price4")</f>
        <v>0.71499999999999997</v>
      </c>
      <c r="G22" s="28">
        <f>RTD("wdf.rtq",,$E$20,"ask_Volume4")/10000</f>
        <v>4.5199999999999996</v>
      </c>
      <c r="H22" s="4">
        <f t="shared" ref="H22:H31" ca="1" si="2">($B$31+F22)/2/$K$20-1</f>
        <v>-7.1607264788657865E-3</v>
      </c>
      <c r="J22" s="3" t="s">
        <v>181</v>
      </c>
      <c r="K22" s="21"/>
      <c r="M22" s="5">
        <v>42430</v>
      </c>
      <c r="N22" s="16" t="s">
        <v>1010</v>
      </c>
      <c r="O22" s="16" t="s">
        <v>1011</v>
      </c>
      <c r="P22" s="49">
        <v>0.73899999999999999</v>
      </c>
      <c r="Q22" s="116">
        <f>RTD("wdf.rtq",,N22,"PctChg")</f>
        <v>-0.65</v>
      </c>
      <c r="R22" s="21"/>
      <c r="S22" s="21"/>
    </row>
    <row r="23" spans="1:19">
      <c r="A23" s="26" t="s">
        <v>165</v>
      </c>
      <c r="B23" s="27">
        <f>RTD("wdf.rtq",,$A$20,"Ask_Price3")</f>
        <v>1.0489999999999999</v>
      </c>
      <c r="C23" s="28">
        <f>RTD("wdf.rtq",,$A$20,"ask_Volume3")/10000</f>
        <v>51.090400000000002</v>
      </c>
      <c r="E23" s="26" t="s">
        <v>165</v>
      </c>
      <c r="F23" s="27">
        <f>RTD("wdf.rtq",,$E$20,"Ask_Price3")</f>
        <v>0.71399999999999997</v>
      </c>
      <c r="G23" s="28">
        <f>RTD("wdf.rtq",,$E$20,"ask_Volume3")/10000</f>
        <v>3.87</v>
      </c>
      <c r="H23" s="4">
        <f t="shared" ca="1" si="2"/>
        <v>-7.7241993923284902E-3</v>
      </c>
      <c r="J23" s="21" t="s">
        <v>182</v>
      </c>
      <c r="K23" s="4">
        <f ca="1">(B25+F25)/2/$K$20-1</f>
        <v>-8.8511452192536755E-3</v>
      </c>
      <c r="M23" s="5">
        <v>42430</v>
      </c>
      <c r="N23" s="16" t="s">
        <v>1012</v>
      </c>
      <c r="O23" s="16" t="s">
        <v>1013</v>
      </c>
      <c r="P23" s="49">
        <v>1.49</v>
      </c>
      <c r="Q23" s="116">
        <f>RTD("wdf.rtq",,N23,"PctChg")</f>
        <v>0</v>
      </c>
      <c r="R23" s="21"/>
      <c r="S23" s="21"/>
    </row>
    <row r="24" spans="1:19">
      <c r="A24" s="26" t="s">
        <v>166</v>
      </c>
      <c r="B24" s="27">
        <f>RTD("wdf.rtq",,$A$20,"Ask_Price2")</f>
        <v>1.048</v>
      </c>
      <c r="C24" s="28">
        <f>RTD("wdf.rtq",,$A$20,"ask_Volume2")/10000</f>
        <v>18.976400000000002</v>
      </c>
      <c r="E24" s="26" t="s">
        <v>166</v>
      </c>
      <c r="F24" s="27">
        <f>RTD("wdf.rtq",,$E$20,"Ask_Price2")</f>
        <v>0.71299999999999997</v>
      </c>
      <c r="G24" s="28">
        <f>RTD("wdf.rtq",,$E$20,"ask_Volume2")/10000</f>
        <v>16.329999999999998</v>
      </c>
      <c r="H24" s="4">
        <f t="shared" ca="1" si="2"/>
        <v>-8.2876723057911938E-3</v>
      </c>
      <c r="J24" s="3" t="s">
        <v>183</v>
      </c>
      <c r="K24" s="4">
        <f ca="1">(B26+F26)/2/$K$20-1</f>
        <v>-9.9780910461788608E-3</v>
      </c>
      <c r="M24" s="5">
        <v>42430</v>
      </c>
      <c r="N24" s="16" t="s">
        <v>1014</v>
      </c>
      <c r="O24" s="16" t="s">
        <v>1015</v>
      </c>
      <c r="P24" s="49">
        <v>1.6319999999999999</v>
      </c>
      <c r="Q24" s="116">
        <f>RTD("wdf.rtq",,N24,"PctChg")</f>
        <v>0.42000000000000004</v>
      </c>
      <c r="R24" s="21"/>
      <c r="S24" s="21"/>
    </row>
    <row r="25" spans="1:19">
      <c r="A25" s="124" t="s">
        <v>167</v>
      </c>
      <c r="B25" s="125">
        <f>RTD("wdf.rtq",,$A$20,"Ask_Price1")</f>
        <v>1.0469999999999999</v>
      </c>
      <c r="C25" s="126">
        <f>RTD("wdf.rtq",,$A$20,"ask_Volume1")/10000</f>
        <v>32.261499999999998</v>
      </c>
      <c r="D25" s="127"/>
      <c r="E25" s="124" t="s">
        <v>167</v>
      </c>
      <c r="F25" s="125">
        <f>RTD("wdf.rtq",,$E$20,"Ask_Price1")</f>
        <v>0.71199999999999997</v>
      </c>
      <c r="G25" s="126">
        <f>RTD("wdf.rtq",,$E$20,"ask_Volume1")/10000</f>
        <v>63.4</v>
      </c>
      <c r="H25" s="120">
        <f t="shared" ca="1" si="2"/>
        <v>-8.8511452192536755E-3</v>
      </c>
      <c r="I25" s="21"/>
      <c r="J25" s="3" t="s">
        <v>185</v>
      </c>
      <c r="K25" s="4">
        <f ca="1">(B25+F26)/2/K20-1</f>
        <v>-9.4146181327162681E-3</v>
      </c>
      <c r="M25" s="5">
        <v>42430</v>
      </c>
      <c r="N25" s="16" t="s">
        <v>489</v>
      </c>
      <c r="O25" s="16" t="s">
        <v>490</v>
      </c>
      <c r="P25" s="49">
        <v>0.70699999999999996</v>
      </c>
      <c r="Q25" s="116">
        <f>RTD("wdf.rtq",,N25,"PctChg")</f>
        <v>-0.13</v>
      </c>
      <c r="R25" s="21"/>
      <c r="S25" s="21"/>
    </row>
    <row r="26" spans="1:19">
      <c r="A26" s="128" t="s">
        <v>168</v>
      </c>
      <c r="B26" s="129">
        <f>RTD("wdf.rtq",,$A$20,"bid_Price1")</f>
        <v>1.046</v>
      </c>
      <c r="C26" s="130">
        <f>RTD("wdf.rtq",,$A$20,"Bid_Volume1")/10000</f>
        <v>0.53149999999999997</v>
      </c>
      <c r="D26" s="127"/>
      <c r="E26" s="128" t="s">
        <v>168</v>
      </c>
      <c r="F26" s="129">
        <f>RTD("wdf.rtq",,$E$20,"bid_Price1")</f>
        <v>0.71099999999999997</v>
      </c>
      <c r="G26" s="130">
        <f>RTD("wdf.rtq",,$E$20,"Bid_Volume1")/10000</f>
        <v>17.7531</v>
      </c>
      <c r="H26" s="120">
        <f t="shared" ca="1" si="2"/>
        <v>-9.4146181327162681E-3</v>
      </c>
      <c r="I26" s="21"/>
      <c r="J26" s="3" t="s">
        <v>186</v>
      </c>
      <c r="K26" s="4">
        <f ca="1">(B26+F25)/2/K20-1</f>
        <v>-9.4146181327162681E-3</v>
      </c>
      <c r="M26" s="5">
        <v>42430</v>
      </c>
      <c r="N26" s="16" t="s">
        <v>1016</v>
      </c>
      <c r="O26" s="16" t="s">
        <v>1017</v>
      </c>
      <c r="P26" s="49">
        <v>0.91600000000000004</v>
      </c>
      <c r="Q26" s="116">
        <f>RTD("wdf.rtq",,N26,"PctChg")</f>
        <v>-0.76</v>
      </c>
      <c r="R26" s="21"/>
      <c r="S26" s="21"/>
    </row>
    <row r="27" spans="1:19">
      <c r="A27" s="35" t="s">
        <v>169</v>
      </c>
      <c r="B27" s="36">
        <f>RTD("wdf.rtq",,$A$20,"bid_Price2")</f>
        <v>1.0449999999999999</v>
      </c>
      <c r="C27" s="37">
        <f>RTD("wdf.rtq",,$A$20,"Bid_Volume2")/10000</f>
        <v>40</v>
      </c>
      <c r="E27" s="35" t="s">
        <v>169</v>
      </c>
      <c r="F27" s="36">
        <f>RTD("wdf.rtq",,$E$20,"bid_Price2")</f>
        <v>0.71</v>
      </c>
      <c r="G27" s="37">
        <f>RTD("wdf.rtq",,$E$20,"Bid_Volume2")/10000</f>
        <v>33.85</v>
      </c>
      <c r="H27" s="4">
        <f t="shared" ca="1" si="2"/>
        <v>-9.9780910461789718E-3</v>
      </c>
      <c r="I27" s="21"/>
      <c r="J27" s="21"/>
      <c r="K27" s="21"/>
      <c r="M27" s="5">
        <v>42430</v>
      </c>
      <c r="N27" s="16" t="s">
        <v>1018</v>
      </c>
      <c r="O27" s="16" t="s">
        <v>1019</v>
      </c>
      <c r="P27" s="49">
        <v>1.7110000000000001</v>
      </c>
      <c r="Q27" s="116">
        <f>RTD("wdf.rtq",,N27,"PctChg")</f>
        <v>-0.65</v>
      </c>
      <c r="R27" s="21"/>
      <c r="S27" s="21"/>
    </row>
    <row r="28" spans="1:19">
      <c r="A28" s="35" t="s">
        <v>170</v>
      </c>
      <c r="B28" s="36">
        <f>RTD("wdf.rtq",,$A$20,"bid_Price3")</f>
        <v>1.044</v>
      </c>
      <c r="C28" s="37">
        <f>RTD("wdf.rtq",,$A$20,"Bid_Volume3")/10000</f>
        <v>0.1</v>
      </c>
      <c r="E28" s="35" t="s">
        <v>170</v>
      </c>
      <c r="F28" s="36">
        <f>RTD("wdf.rtq",,$E$20,"bid_Price3")</f>
        <v>0.70899999999999996</v>
      </c>
      <c r="G28" s="37">
        <f>RTD("wdf.rtq",,$E$20,"Bid_Volume3")/10000</f>
        <v>35.29</v>
      </c>
      <c r="H28" s="4">
        <f t="shared" ca="1" si="2"/>
        <v>-1.0541563959641675E-2</v>
      </c>
      <c r="I28" s="21"/>
      <c r="J28" s="21"/>
      <c r="K28" s="21"/>
      <c r="M28" s="5">
        <v>42430</v>
      </c>
      <c r="N28" s="16" t="s">
        <v>444</v>
      </c>
      <c r="O28" s="16" t="s">
        <v>445</v>
      </c>
      <c r="P28" s="49">
        <v>1.8260000000000001</v>
      </c>
      <c r="Q28" s="116">
        <f>RTD("wdf.rtq",,N28,"PctChg")</f>
        <v>0.16</v>
      </c>
      <c r="R28" s="21"/>
      <c r="S28" s="21"/>
    </row>
    <row r="29" spans="1:19">
      <c r="A29" s="35" t="s">
        <v>173</v>
      </c>
      <c r="B29" s="36">
        <f>RTD("wdf.rtq",,$A$20,"bid_Price4")</f>
        <v>1.0429999999999999</v>
      </c>
      <c r="C29" s="37">
        <f>RTD("wdf.rtq",,$A$20,"Bid_Volume4")/10000</f>
        <v>215</v>
      </c>
      <c r="E29" s="35" t="s">
        <v>173</v>
      </c>
      <c r="F29" s="36">
        <f>RTD("wdf.rtq",,$E$20,"bid_Price4")</f>
        <v>0.70799999999999996</v>
      </c>
      <c r="G29" s="37">
        <f>RTD("wdf.rtq",,$E$20,"Bid_Volume4")/10000</f>
        <v>24.87</v>
      </c>
      <c r="H29" s="4">
        <f t="shared" ca="1" si="2"/>
        <v>-1.1105036873104157E-2</v>
      </c>
      <c r="I29" s="21"/>
      <c r="J29" s="21"/>
      <c r="K29" s="21"/>
      <c r="M29" s="5">
        <v>42430</v>
      </c>
      <c r="N29" s="16" t="s">
        <v>1020</v>
      </c>
      <c r="O29" s="16" t="s">
        <v>1021</v>
      </c>
      <c r="P29" s="49">
        <v>0.53</v>
      </c>
      <c r="Q29" s="116">
        <f>RTD("wdf.rtq",,N29,"PctChg")</f>
        <v>-0.55000000000000004</v>
      </c>
      <c r="R29" s="21"/>
      <c r="S29" s="21"/>
    </row>
    <row r="30" spans="1:19">
      <c r="A30" s="38" t="s">
        <v>174</v>
      </c>
      <c r="B30" s="39">
        <f>RTD("wdf.rtq",,$A$20,"bid_Price5")</f>
        <v>1.042</v>
      </c>
      <c r="C30" s="40">
        <f>RTD("wdf.rtq",,$A$20,"Bid_Volume5")/10000</f>
        <v>0.02</v>
      </c>
      <c r="E30" s="38" t="s">
        <v>174</v>
      </c>
      <c r="F30" s="39">
        <f>RTD("wdf.rtq",,$E$20,"bid_Price5")</f>
        <v>0.70699999999999996</v>
      </c>
      <c r="G30" s="40">
        <f>RTD("wdf.rtq",,$E$20,"Bid_Volume5")/10000</f>
        <v>0.27</v>
      </c>
      <c r="H30" s="4">
        <f t="shared" ca="1" si="2"/>
        <v>-1.166850978656675E-2</v>
      </c>
      <c r="I30" s="21"/>
      <c r="J30" s="21"/>
      <c r="K30" s="21"/>
      <c r="M30" s="5">
        <v>42430</v>
      </c>
      <c r="N30" s="16" t="s">
        <v>1022</v>
      </c>
      <c r="O30" s="16" t="s">
        <v>1023</v>
      </c>
      <c r="P30" s="49">
        <v>0.36299999999999999</v>
      </c>
      <c r="Q30" s="116">
        <f>RTD("wdf.rtq",,N30,"PctChg")</f>
        <v>0.18000000000000002</v>
      </c>
      <c r="R30" s="21"/>
      <c r="S30" s="21"/>
    </row>
    <row r="31" spans="1:19">
      <c r="A31" s="3" t="s">
        <v>184</v>
      </c>
      <c r="B31" s="47">
        <f>B25</f>
        <v>1.0469999999999999</v>
      </c>
      <c r="E31" s="3" t="s">
        <v>184</v>
      </c>
      <c r="F31" s="48">
        <v>2.15</v>
      </c>
      <c r="H31" s="4">
        <f t="shared" ca="1" si="2"/>
        <v>0.80142290433999208</v>
      </c>
      <c r="I31" s="21"/>
      <c r="J31" s="21"/>
      <c r="K31" s="21"/>
      <c r="M31" s="5">
        <v>42430</v>
      </c>
      <c r="N31" s="16" t="s">
        <v>1024</v>
      </c>
      <c r="O31" s="16" t="s">
        <v>1025</v>
      </c>
      <c r="P31" s="49">
        <v>0.71099999999999997</v>
      </c>
      <c r="Q31" s="116">
        <f>RTD("wdf.rtq",,N31,"PctChg")</f>
        <v>-1.02</v>
      </c>
      <c r="R31" s="21"/>
      <c r="S31" s="21"/>
    </row>
    <row r="32" spans="1:19">
      <c r="B32" s="47">
        <f>B26</f>
        <v>1.046</v>
      </c>
      <c r="M32" s="5">
        <v>42430</v>
      </c>
      <c r="N32" s="16" t="s">
        <v>1026</v>
      </c>
      <c r="O32" s="16" t="s">
        <v>1027</v>
      </c>
      <c r="P32" s="49">
        <v>2.2919999999999998</v>
      </c>
      <c r="Q32" s="116">
        <f>RTD("wdf.rtq",,N32,"PctChg")</f>
        <v>-0.58000000000000007</v>
      </c>
      <c r="R32" s="21"/>
      <c r="S32" s="21"/>
    </row>
    <row r="33" spans="1:19">
      <c r="M33" s="5">
        <v>42430</v>
      </c>
      <c r="N33" s="16" t="s">
        <v>1028</v>
      </c>
      <c r="O33" s="16" t="s">
        <v>1029</v>
      </c>
      <c r="P33" s="49">
        <v>0.80200000000000005</v>
      </c>
      <c r="Q33" s="116">
        <f>RTD("wdf.rtq",,N33,"PctChg")</f>
        <v>-0.61</v>
      </c>
      <c r="R33" s="21"/>
      <c r="S33" s="21"/>
    </row>
    <row r="34" spans="1:19">
      <c r="M34" s="5">
        <v>42430</v>
      </c>
      <c r="N34" s="16" t="s">
        <v>1030</v>
      </c>
      <c r="O34" s="16" t="s">
        <v>1031</v>
      </c>
      <c r="P34" s="49">
        <v>0.56999999999999995</v>
      </c>
      <c r="Q34" s="116">
        <f>RTD("wdf.rtq",,N34,"PctChg")</f>
        <v>9.0000000000000011E-2</v>
      </c>
      <c r="R34" s="21"/>
      <c r="S34" s="21"/>
    </row>
    <row r="35" spans="1:19">
      <c r="M35" s="5">
        <v>42430</v>
      </c>
      <c r="N35" s="16" t="s">
        <v>1032</v>
      </c>
      <c r="O35" s="16" t="s">
        <v>1033</v>
      </c>
      <c r="P35" s="49">
        <v>1.7769999999999999</v>
      </c>
      <c r="Q35" s="116">
        <f>RTD("wdf.rtq",,N35,"PctChg")</f>
        <v>-0.38</v>
      </c>
      <c r="R35" s="21"/>
      <c r="S35" s="21"/>
    </row>
    <row r="36" spans="1:19">
      <c r="A36" s="109" t="s">
        <v>265</v>
      </c>
      <c r="M36" s="5">
        <v>42430</v>
      </c>
      <c r="N36" s="16" t="s">
        <v>1034</v>
      </c>
      <c r="O36" s="16" t="s">
        <v>1035</v>
      </c>
      <c r="P36" s="49">
        <v>0.81799999999999995</v>
      </c>
      <c r="Q36" s="116">
        <f>RTD("wdf.rtq",,N36,"PctChg")</f>
        <v>-0.22</v>
      </c>
      <c r="R36" s="21"/>
      <c r="S36" s="21"/>
    </row>
    <row r="37" spans="1:19">
      <c r="M37" s="5">
        <v>42430</v>
      </c>
      <c r="N37" s="16" t="s">
        <v>1036</v>
      </c>
      <c r="O37" s="16" t="s">
        <v>1037</v>
      </c>
      <c r="P37" s="49">
        <v>1.123</v>
      </c>
      <c r="Q37" s="116">
        <f>RTD("wdf.rtq",,N37,"PctChg")</f>
        <v>0.75000000000000011</v>
      </c>
      <c r="R37" s="21"/>
      <c r="S37" s="21"/>
    </row>
    <row r="38" spans="1:19">
      <c r="M38" s="5">
        <v>42430</v>
      </c>
      <c r="N38" s="16" t="s">
        <v>1038</v>
      </c>
      <c r="O38" s="16" t="s">
        <v>1039</v>
      </c>
      <c r="P38" s="49">
        <v>1.099</v>
      </c>
      <c r="Q38" s="116">
        <f>RTD("wdf.rtq",,N38,"PctChg")</f>
        <v>0</v>
      </c>
      <c r="R38" s="21"/>
      <c r="S38" s="21"/>
    </row>
    <row r="39" spans="1:19">
      <c r="M39" s="5">
        <v>42430</v>
      </c>
      <c r="N39" s="16" t="s">
        <v>1040</v>
      </c>
      <c r="O39" s="16" t="s">
        <v>1041</v>
      </c>
      <c r="P39" s="49">
        <v>2.23</v>
      </c>
      <c r="Q39" s="116">
        <f>RTD("wdf.rtq",,N39,"PctChg")</f>
        <v>3.0000000000000002E-2</v>
      </c>
      <c r="R39" s="21"/>
      <c r="S39" s="21"/>
    </row>
    <row r="40" spans="1:19">
      <c r="E40" s="3">
        <v>6</v>
      </c>
      <c r="M40" s="5">
        <v>42430</v>
      </c>
      <c r="N40" s="16" t="s">
        <v>1042</v>
      </c>
      <c r="O40" s="16" t="s">
        <v>1043</v>
      </c>
      <c r="P40" s="49">
        <v>0.67300000000000004</v>
      </c>
      <c r="Q40" s="116">
        <f>RTD("wdf.rtq",,N40,"PctChg")</f>
        <v>-1.1900000000000002</v>
      </c>
      <c r="R40" s="21"/>
      <c r="S40" s="21"/>
    </row>
    <row r="41" spans="1:19">
      <c r="M41" s="5">
        <v>42430</v>
      </c>
      <c r="N41" s="16" t="s">
        <v>1044</v>
      </c>
      <c r="O41" s="16" t="s">
        <v>1045</v>
      </c>
      <c r="P41" s="49">
        <v>1.617</v>
      </c>
      <c r="Q41" s="116">
        <f>RTD("wdf.rtq",,N41,"PctChg")</f>
        <v>-1.32</v>
      </c>
      <c r="R41" s="21"/>
      <c r="S41" s="21"/>
    </row>
    <row r="42" spans="1:19">
      <c r="M42" s="5">
        <v>42430</v>
      </c>
      <c r="N42" s="16" t="s">
        <v>1046</v>
      </c>
      <c r="O42" s="16" t="s">
        <v>1047</v>
      </c>
      <c r="P42" s="49">
        <v>3.7210000000000001</v>
      </c>
      <c r="Q42" s="116">
        <f>RTD("wdf.rtq",,N42,"PctChg")</f>
        <v>-1.1300000000000001</v>
      </c>
      <c r="R42" s="21"/>
      <c r="S42" s="21"/>
    </row>
    <row r="43" spans="1:19">
      <c r="M43" s="5">
        <v>42430</v>
      </c>
      <c r="N43" s="16" t="s">
        <v>1048</v>
      </c>
      <c r="O43" s="16" t="s">
        <v>1049</v>
      </c>
      <c r="P43" s="49">
        <v>0.48599999999999999</v>
      </c>
      <c r="Q43" s="116">
        <f>RTD("wdf.rtq",,N43,"PctChg")</f>
        <v>-0.33</v>
      </c>
      <c r="R43" s="21"/>
      <c r="S43" s="21"/>
    </row>
    <row r="44" spans="1:19">
      <c r="M44" s="5">
        <v>42430</v>
      </c>
      <c r="N44" s="16" t="s">
        <v>1050</v>
      </c>
      <c r="O44" s="16" t="s">
        <v>1051</v>
      </c>
      <c r="P44" s="49">
        <v>0.59899999999999998</v>
      </c>
      <c r="Q44" s="116">
        <f>RTD("wdf.rtq",,N44,"PctChg")</f>
        <v>0.59</v>
      </c>
      <c r="R44" s="21"/>
      <c r="S44" s="21"/>
    </row>
    <row r="45" spans="1:19">
      <c r="M45" s="5">
        <v>42430</v>
      </c>
      <c r="N45" s="16" t="s">
        <v>1052</v>
      </c>
      <c r="O45" s="16" t="s">
        <v>1053</v>
      </c>
      <c r="P45" s="49">
        <v>5.7060000000000004</v>
      </c>
      <c r="Q45" s="116">
        <f>RTD("wdf.rtq",,N45,"PctChg")</f>
        <v>1.34</v>
      </c>
      <c r="R45" s="21"/>
      <c r="S45" s="21"/>
    </row>
    <row r="46" spans="1:19">
      <c r="M46" s="5">
        <v>42430</v>
      </c>
      <c r="N46" s="16" t="s">
        <v>499</v>
      </c>
      <c r="O46" s="16" t="s">
        <v>500</v>
      </c>
      <c r="P46" s="49">
        <v>0.878</v>
      </c>
      <c r="Q46" s="116">
        <f>RTD("wdf.rtq",,N46,"PctChg")</f>
        <v>-1.1400000000000001</v>
      </c>
      <c r="R46" s="21"/>
      <c r="S46" s="21"/>
    </row>
    <row r="47" spans="1:19">
      <c r="M47" s="5">
        <v>42430</v>
      </c>
      <c r="N47" s="16" t="s">
        <v>1054</v>
      </c>
      <c r="O47" s="16" t="s">
        <v>1055</v>
      </c>
      <c r="P47" s="49">
        <v>1.2629999999999999</v>
      </c>
      <c r="Q47" s="116">
        <f>RTD("wdf.rtq",,N47,"PctChg")</f>
        <v>-0.17</v>
      </c>
      <c r="R47" s="21"/>
      <c r="S47" s="21"/>
    </row>
    <row r="48" spans="1:19">
      <c r="M48" s="5">
        <v>42430</v>
      </c>
      <c r="N48" s="16" t="s">
        <v>1056</v>
      </c>
      <c r="O48" s="16" t="s">
        <v>1057</v>
      </c>
      <c r="P48" s="49">
        <v>0.57899999999999996</v>
      </c>
      <c r="Q48" s="116">
        <f>RTD("wdf.rtq",,N48,"PctChg")</f>
        <v>-0.66</v>
      </c>
      <c r="R48" s="21"/>
      <c r="S48" s="21"/>
    </row>
    <row r="49" spans="13:19">
      <c r="M49" s="5">
        <v>42430</v>
      </c>
      <c r="N49" s="16" t="s">
        <v>1058</v>
      </c>
      <c r="O49" s="16" t="s">
        <v>1059</v>
      </c>
      <c r="P49" s="49">
        <v>1.5780000000000001</v>
      </c>
      <c r="Q49" s="116">
        <f>RTD("wdf.rtq",,N49,"PctChg")</f>
        <v>-0.24000000000000002</v>
      </c>
      <c r="R49" s="21"/>
      <c r="S49" s="21"/>
    </row>
    <row r="50" spans="13:19">
      <c r="M50" s="5">
        <v>42430</v>
      </c>
      <c r="N50" s="16" t="s">
        <v>1060</v>
      </c>
      <c r="O50" s="16" t="s">
        <v>1061</v>
      </c>
      <c r="P50" s="49">
        <v>0.81100000000000005</v>
      </c>
      <c r="Q50" s="116">
        <f>RTD("wdf.rtq",,N50,"PctChg")</f>
        <v>-0.91</v>
      </c>
      <c r="R50" s="21"/>
      <c r="S50" s="21"/>
    </row>
    <row r="51" spans="13:19">
      <c r="M51" s="5">
        <v>42430</v>
      </c>
      <c r="N51" s="16" t="s">
        <v>1062</v>
      </c>
      <c r="O51" s="16" t="s">
        <v>1063</v>
      </c>
      <c r="P51" s="49">
        <v>0.55000000000000004</v>
      </c>
      <c r="Q51" s="116">
        <f>RTD("wdf.rtq",,N51,"PctChg")</f>
        <v>-1.2100000000000002</v>
      </c>
      <c r="R51" s="21"/>
      <c r="S51" s="21"/>
    </row>
    <row r="52" spans="13:19">
      <c r="M52" s="5">
        <v>42430</v>
      </c>
      <c r="N52" s="16" t="s">
        <v>1064</v>
      </c>
      <c r="O52" s="16" t="s">
        <v>1065</v>
      </c>
      <c r="P52" s="49">
        <v>0.66800000000000004</v>
      </c>
      <c r="Q52" s="116">
        <f>RTD("wdf.rtq",,N52,"PctChg")</f>
        <v>-0.36000000000000004</v>
      </c>
      <c r="R52" s="21"/>
      <c r="S52" s="21"/>
    </row>
    <row r="53" spans="13:19">
      <c r="M53" s="5">
        <v>42430</v>
      </c>
      <c r="N53" s="16" t="s">
        <v>1066</v>
      </c>
      <c r="O53" s="16" t="s">
        <v>1067</v>
      </c>
      <c r="P53" s="49">
        <v>3.0179999999999998</v>
      </c>
      <c r="Q53" s="116">
        <f>RTD("wdf.rtq",,N53,"PctChg")</f>
        <v>0.21000000000000002</v>
      </c>
      <c r="R53" s="21"/>
      <c r="S53" s="21"/>
    </row>
    <row r="54" spans="13:19">
      <c r="M54" s="5">
        <v>42430</v>
      </c>
      <c r="N54" s="16" t="s">
        <v>1615</v>
      </c>
      <c r="O54" s="16" t="s">
        <v>1616</v>
      </c>
      <c r="P54" s="49">
        <v>0.23200000000000001</v>
      </c>
      <c r="Q54" s="116">
        <f>RTD("wdf.rtq",,N54,"PctChg")</f>
        <v>-0.68</v>
      </c>
      <c r="R54" s="21"/>
      <c r="S54" s="21"/>
    </row>
    <row r="55" spans="13:19">
      <c r="M55" s="5">
        <v>42430</v>
      </c>
      <c r="N55" s="16" t="s">
        <v>1068</v>
      </c>
      <c r="O55" s="16" t="s">
        <v>1069</v>
      </c>
      <c r="P55" s="49">
        <v>0.81399999999999995</v>
      </c>
      <c r="Q55" s="116">
        <f>RTD("wdf.rtq",,N55,"PctChg")</f>
        <v>-0.55999999999999994</v>
      </c>
      <c r="R55" s="21"/>
      <c r="S55" s="21"/>
    </row>
    <row r="56" spans="13:19">
      <c r="M56" s="5">
        <v>42430</v>
      </c>
      <c r="N56" s="16" t="s">
        <v>1070</v>
      </c>
      <c r="O56" s="16" t="s">
        <v>1071</v>
      </c>
      <c r="P56" s="49">
        <v>0.59499999999999997</v>
      </c>
      <c r="Q56" s="116">
        <f>RTD("wdf.rtq",,N56,"PctChg")</f>
        <v>2.68</v>
      </c>
      <c r="R56" s="21"/>
      <c r="S56" s="21"/>
    </row>
    <row r="57" spans="13:19">
      <c r="M57" s="5">
        <v>42430</v>
      </c>
      <c r="N57" s="16" t="s">
        <v>1072</v>
      </c>
      <c r="O57" s="16" t="s">
        <v>1073</v>
      </c>
      <c r="P57" s="49">
        <v>1.5960000000000001</v>
      </c>
      <c r="Q57" s="116">
        <f>RTD("wdf.rtq",,N57,"PctChg")</f>
        <v>1.28</v>
      </c>
      <c r="R57" s="21"/>
      <c r="S57" s="21"/>
    </row>
    <row r="58" spans="13:19">
      <c r="M58" s="5">
        <v>42430</v>
      </c>
      <c r="N58" s="16" t="s">
        <v>1074</v>
      </c>
      <c r="O58" s="16" t="s">
        <v>1075</v>
      </c>
      <c r="P58" s="49">
        <v>0.62</v>
      </c>
      <c r="Q58" s="116">
        <f>RTD("wdf.rtq",,N58,"PctChg")</f>
        <v>-0.65</v>
      </c>
      <c r="R58" s="21"/>
      <c r="S58" s="21"/>
    </row>
    <row r="59" spans="13:19">
      <c r="M59" s="5">
        <v>42430</v>
      </c>
      <c r="N59" s="16" t="s">
        <v>1617</v>
      </c>
      <c r="O59" s="16" t="s">
        <v>1618</v>
      </c>
      <c r="P59" s="49">
        <v>0.84199999999999997</v>
      </c>
      <c r="Q59" s="116">
        <f>RTD("wdf.rtq",,N59,"PctChg")</f>
        <v>3.0100000000000002</v>
      </c>
      <c r="R59" s="21"/>
      <c r="S59" s="21"/>
    </row>
    <row r="60" spans="13:19">
      <c r="M60" s="5">
        <v>42430</v>
      </c>
      <c r="N60" s="16" t="s">
        <v>1076</v>
      </c>
      <c r="O60" s="16" t="s">
        <v>1077</v>
      </c>
      <c r="P60" s="49">
        <v>0.71099999999999997</v>
      </c>
      <c r="Q60" s="116">
        <f>RTD("wdf.rtq",,N60,"PctChg")</f>
        <v>-0.77</v>
      </c>
      <c r="R60" s="21"/>
      <c r="S60" s="21"/>
    </row>
    <row r="61" spans="13:19">
      <c r="M61" s="5">
        <v>42430</v>
      </c>
      <c r="N61" s="16" t="s">
        <v>886</v>
      </c>
      <c r="O61" s="16" t="s">
        <v>887</v>
      </c>
      <c r="P61" s="49">
        <v>0.98699999999999999</v>
      </c>
      <c r="Q61" s="116">
        <f>RTD("wdf.rtq",,N61,"PctChg")</f>
        <v>2.7600000000000002</v>
      </c>
      <c r="R61" s="21"/>
      <c r="S61" s="21"/>
    </row>
    <row r="62" spans="13:19">
      <c r="M62" s="5">
        <v>42430</v>
      </c>
      <c r="N62" s="16" t="s">
        <v>1078</v>
      </c>
      <c r="O62" s="16" t="s">
        <v>1079</v>
      </c>
      <c r="P62" s="49">
        <v>4.9880000000000004</v>
      </c>
      <c r="Q62" s="116">
        <f>RTD("wdf.rtq",,N62,"PctChg")</f>
        <v>9.0000000000000011E-2</v>
      </c>
      <c r="R62" s="21"/>
      <c r="S62" s="21"/>
    </row>
    <row r="63" spans="13:19">
      <c r="M63" s="5">
        <v>42430</v>
      </c>
      <c r="N63" s="16" t="s">
        <v>1080</v>
      </c>
      <c r="O63" s="16" t="s">
        <v>1081</v>
      </c>
      <c r="P63" s="49">
        <v>0.57099999999999995</v>
      </c>
      <c r="Q63" s="116">
        <f>RTD("wdf.rtq",,N63,"PctChg")</f>
        <v>3.64</v>
      </c>
      <c r="R63" s="21"/>
      <c r="S63" s="21"/>
    </row>
    <row r="64" spans="13:19">
      <c r="M64" s="5">
        <v>42430</v>
      </c>
      <c r="N64" s="16" t="s">
        <v>1082</v>
      </c>
      <c r="O64" s="16" t="s">
        <v>1083</v>
      </c>
      <c r="P64" s="49">
        <v>0.63200000000000001</v>
      </c>
      <c r="Q64" s="116">
        <f>RTD("wdf.rtq",,N64,"PctChg")</f>
        <v>9.99</v>
      </c>
      <c r="R64" s="21"/>
      <c r="S64" s="21"/>
    </row>
    <row r="65" spans="13:19">
      <c r="M65" s="5">
        <v>42430</v>
      </c>
      <c r="N65" s="16" t="s">
        <v>452</v>
      </c>
      <c r="O65" s="16" t="s">
        <v>453</v>
      </c>
      <c r="P65" s="49">
        <v>1.514</v>
      </c>
      <c r="Q65" s="116">
        <f>RTD("wdf.rtq",,N65,"PctChg")</f>
        <v>0.70000000000000007</v>
      </c>
      <c r="R65" s="21"/>
      <c r="S65" s="21"/>
    </row>
    <row r="66" spans="13:19">
      <c r="M66" s="5">
        <v>42430</v>
      </c>
      <c r="N66" s="16" t="s">
        <v>1084</v>
      </c>
      <c r="O66" s="16" t="s">
        <v>1085</v>
      </c>
      <c r="P66" s="49">
        <v>1.5509999999999999</v>
      </c>
      <c r="Q66" s="116">
        <f>RTD("wdf.rtq",,N66,"PctChg")</f>
        <v>0.71000000000000008</v>
      </c>
      <c r="R66" s="21"/>
      <c r="S66" s="21"/>
    </row>
    <row r="67" spans="13:19">
      <c r="M67" s="5">
        <v>42430</v>
      </c>
      <c r="N67" s="16" t="s">
        <v>1086</v>
      </c>
      <c r="O67" s="16" t="s">
        <v>1087</v>
      </c>
      <c r="P67" s="49">
        <v>1.0740000000000001</v>
      </c>
      <c r="Q67" s="116">
        <f>RTD("wdf.rtq",,N67,"PctChg")</f>
        <v>2.4800000000000004</v>
      </c>
      <c r="R67" s="21"/>
      <c r="S67" s="21"/>
    </row>
    <row r="68" spans="13:19">
      <c r="M68" s="5">
        <v>42430</v>
      </c>
      <c r="N68" s="16" t="s">
        <v>510</v>
      </c>
      <c r="O68" s="16" t="s">
        <v>511</v>
      </c>
      <c r="P68" s="49">
        <v>0.63700000000000001</v>
      </c>
      <c r="Q68" s="116">
        <f>RTD("wdf.rtq",,N68,"PctChg")</f>
        <v>0.4</v>
      </c>
      <c r="R68" s="21"/>
      <c r="S68" s="21"/>
    </row>
    <row r="69" spans="13:19">
      <c r="M69" s="5">
        <v>42430</v>
      </c>
      <c r="N69" s="16" t="s">
        <v>1088</v>
      </c>
      <c r="O69" s="16" t="s">
        <v>1089</v>
      </c>
      <c r="P69" s="49">
        <v>1.3420000000000001</v>
      </c>
      <c r="Q69" s="116">
        <f>RTD("wdf.rtq",,N69,"PctChg")</f>
        <v>-9.0000000000000011E-2</v>
      </c>
      <c r="R69" s="21"/>
      <c r="S69" s="21"/>
    </row>
    <row r="70" spans="13:19">
      <c r="M70" s="5">
        <v>42430</v>
      </c>
      <c r="N70" s="16" t="s">
        <v>1619</v>
      </c>
      <c r="O70" s="16" t="s">
        <v>1620</v>
      </c>
      <c r="P70" s="49">
        <v>0.69</v>
      </c>
      <c r="Q70" s="116">
        <f>RTD("wdf.rtq",,N70,"PctChg")</f>
        <v>0.15</v>
      </c>
      <c r="R70" s="21"/>
      <c r="S70" s="21"/>
    </row>
    <row r="71" spans="13:19">
      <c r="M71" s="5">
        <v>42430</v>
      </c>
      <c r="N71" s="16" t="s">
        <v>1090</v>
      </c>
      <c r="O71" s="16" t="s">
        <v>1091</v>
      </c>
      <c r="P71" s="49">
        <v>1.0249999999999999</v>
      </c>
      <c r="Q71" s="116">
        <f>RTD("wdf.rtq",,N71,"PctChg")</f>
        <v>0.22999999999999998</v>
      </c>
      <c r="R71" s="21"/>
      <c r="S71" s="21"/>
    </row>
    <row r="72" spans="13:19">
      <c r="M72" s="5">
        <v>42430</v>
      </c>
      <c r="N72" s="16" t="s">
        <v>1092</v>
      </c>
      <c r="O72" s="16" t="s">
        <v>1093</v>
      </c>
      <c r="P72" s="49">
        <v>1.966</v>
      </c>
      <c r="Q72" s="116">
        <f>RTD("wdf.rtq",,N72,"PctChg")</f>
        <v>-1.05</v>
      </c>
      <c r="R72" s="21"/>
      <c r="S72" s="21"/>
    </row>
    <row r="73" spans="13:19">
      <c r="M73" s="5">
        <v>42430</v>
      </c>
      <c r="N73" s="16" t="s">
        <v>466</v>
      </c>
      <c r="O73" s="16" t="s">
        <v>1153</v>
      </c>
      <c r="P73" s="49">
        <v>2.2360000000000002</v>
      </c>
      <c r="Q73" s="116">
        <f>RTD("wdf.rtq",,N73,"PctChg")</f>
        <v>0.22</v>
      </c>
      <c r="R73" s="21"/>
      <c r="S73" s="21"/>
    </row>
    <row r="74" spans="13:19">
      <c r="M74" s="5">
        <v>42430</v>
      </c>
      <c r="N74" s="16" t="s">
        <v>1094</v>
      </c>
      <c r="O74" s="16" t="s">
        <v>1095</v>
      </c>
      <c r="P74" s="49">
        <v>0.71099999999999997</v>
      </c>
      <c r="Q74" s="116">
        <f>RTD("wdf.rtq",,N74,"PctChg")</f>
        <v>-0.45999999999999996</v>
      </c>
      <c r="R74" s="21"/>
      <c r="S74" s="21"/>
    </row>
    <row r="75" spans="13:19">
      <c r="M75" s="5">
        <v>42430</v>
      </c>
      <c r="N75" s="16" t="s">
        <v>1096</v>
      </c>
      <c r="O75" s="16" t="s">
        <v>1097</v>
      </c>
      <c r="P75" s="49">
        <v>0.91300000000000003</v>
      </c>
      <c r="Q75" s="116">
        <f>RTD("wdf.rtq",,N75,"PctChg")</f>
        <v>-0.2</v>
      </c>
      <c r="R75" s="21"/>
      <c r="S75" s="21"/>
    </row>
    <row r="76" spans="13:19">
      <c r="M76" s="5">
        <v>42430</v>
      </c>
      <c r="N76" s="16" t="s">
        <v>1621</v>
      </c>
      <c r="O76" s="16" t="s">
        <v>1622</v>
      </c>
      <c r="P76" s="49">
        <v>2.3450000000000002</v>
      </c>
      <c r="Q76" s="116">
        <f>RTD("wdf.rtq",,N76,"PctChg")</f>
        <v>0</v>
      </c>
      <c r="R76" s="21"/>
      <c r="S76" s="21"/>
    </row>
    <row r="77" spans="13:19">
      <c r="M77" s="5">
        <v>42430</v>
      </c>
      <c r="N77" s="16" t="s">
        <v>1098</v>
      </c>
      <c r="O77" s="16" t="s">
        <v>1099</v>
      </c>
      <c r="P77" s="49">
        <v>0.70499999999999996</v>
      </c>
      <c r="Q77" s="116">
        <f>RTD("wdf.rtq",,N77,"PctChg")</f>
        <v>-0.65</v>
      </c>
      <c r="R77" s="21"/>
      <c r="S77" s="21"/>
    </row>
    <row r="78" spans="13:19">
      <c r="M78" s="5">
        <v>42430</v>
      </c>
      <c r="N78" s="16" t="s">
        <v>1100</v>
      </c>
      <c r="O78" s="16" t="s">
        <v>1101</v>
      </c>
      <c r="P78" s="49">
        <v>0.82199999999999995</v>
      </c>
      <c r="Q78" s="116">
        <f>RTD("wdf.rtq",,N78,"PctChg")</f>
        <v>0.15</v>
      </c>
      <c r="R78" s="21"/>
      <c r="S78" s="21"/>
    </row>
    <row r="79" spans="13:19">
      <c r="M79" s="5">
        <v>42430</v>
      </c>
      <c r="N79" s="16" t="s">
        <v>1102</v>
      </c>
      <c r="O79" s="16" t="s">
        <v>1103</v>
      </c>
      <c r="P79" s="49">
        <v>2.14</v>
      </c>
      <c r="Q79" s="116">
        <f>RTD("wdf.rtq",,N79,"PctChg")</f>
        <v>-0.89</v>
      </c>
      <c r="R79" s="21"/>
      <c r="S79" s="21"/>
    </row>
    <row r="80" spans="13:19">
      <c r="M80" s="5">
        <v>42430</v>
      </c>
      <c r="N80" s="16" t="s">
        <v>1104</v>
      </c>
      <c r="O80" s="16" t="s">
        <v>1105</v>
      </c>
      <c r="P80" s="49">
        <v>0.64700000000000002</v>
      </c>
      <c r="Q80" s="116">
        <f>RTD("wdf.rtq",,N80,"PctChg")</f>
        <v>0</v>
      </c>
      <c r="R80" s="21"/>
      <c r="S80" s="21"/>
    </row>
    <row r="81" spans="13:19">
      <c r="M81" s="5">
        <v>42430</v>
      </c>
      <c r="N81" s="16" t="s">
        <v>1106</v>
      </c>
      <c r="O81" s="16" t="s">
        <v>1107</v>
      </c>
      <c r="P81" s="49">
        <v>0.82499999999999996</v>
      </c>
      <c r="Q81" s="116">
        <f>RTD("wdf.rtq",,N81,"PctChg")</f>
        <v>1.77</v>
      </c>
      <c r="R81" s="21"/>
      <c r="S81" s="21"/>
    </row>
    <row r="82" spans="13:19">
      <c r="M82" s="5">
        <v>42430</v>
      </c>
      <c r="N82" s="16" t="s">
        <v>1108</v>
      </c>
      <c r="O82" s="16" t="s">
        <v>1109</v>
      </c>
      <c r="P82" s="49">
        <v>0.93</v>
      </c>
      <c r="Q82" s="116">
        <f>RTD("wdf.rtq",,N82,"PctChg")</f>
        <v>-1.2</v>
      </c>
      <c r="R82" s="21"/>
      <c r="S82" s="21"/>
    </row>
    <row r="83" spans="13:19">
      <c r="M83" s="5">
        <v>42430</v>
      </c>
      <c r="N83" s="16" t="s">
        <v>1110</v>
      </c>
      <c r="O83" s="16" t="s">
        <v>1111</v>
      </c>
      <c r="P83" s="49">
        <v>1.3340000000000001</v>
      </c>
      <c r="Q83" s="116">
        <f>RTD("wdf.rtq",,N83,"PctChg")</f>
        <v>5.19</v>
      </c>
      <c r="R83" s="21"/>
      <c r="S83" s="21"/>
    </row>
    <row r="84" spans="13:19">
      <c r="M84" s="5">
        <v>42430</v>
      </c>
      <c r="N84" s="16" t="s">
        <v>1623</v>
      </c>
      <c r="O84" s="16" t="s">
        <v>1624</v>
      </c>
      <c r="P84" s="49">
        <v>1.008</v>
      </c>
      <c r="Q84" s="116">
        <f>RTD("wdf.rtq",,N84,"PctChg")</f>
        <v>0.25</v>
      </c>
      <c r="R84" s="21"/>
      <c r="S84" s="21"/>
    </row>
    <row r="85" spans="13:19">
      <c r="M85" s="5">
        <v>42430</v>
      </c>
      <c r="N85" s="16" t="s">
        <v>1112</v>
      </c>
      <c r="O85" s="16" t="s">
        <v>1113</v>
      </c>
      <c r="P85" s="49">
        <v>1.1459999999999999</v>
      </c>
      <c r="Q85" s="116">
        <f>RTD("wdf.rtq",,N85,"PctChg")</f>
        <v>-0.34</v>
      </c>
      <c r="R85" s="21"/>
      <c r="S85" s="21"/>
    </row>
    <row r="86" spans="13:19">
      <c r="M86" s="5">
        <v>42430</v>
      </c>
      <c r="N86" s="16" t="s">
        <v>1114</v>
      </c>
      <c r="O86" s="16" t="s">
        <v>1115</v>
      </c>
      <c r="P86" s="49">
        <v>0.66600000000000004</v>
      </c>
      <c r="Q86" s="116">
        <f>RTD("wdf.rtq",,N86,"PctChg")</f>
        <v>0.47000000000000003</v>
      </c>
      <c r="R86" s="21"/>
      <c r="S86" s="21"/>
    </row>
    <row r="87" spans="13:19">
      <c r="M87" s="5">
        <v>42430</v>
      </c>
      <c r="N87" s="16" t="s">
        <v>1116</v>
      </c>
      <c r="O87" s="16" t="s">
        <v>1117</v>
      </c>
      <c r="P87" s="49">
        <v>1.248</v>
      </c>
      <c r="Q87" s="116">
        <f>RTD("wdf.rtq",,N87,"PctChg")</f>
        <v>2.37</v>
      </c>
      <c r="R87" s="21"/>
      <c r="S87" s="21"/>
    </row>
    <row r="88" spans="13:19">
      <c r="M88" s="5">
        <v>42430</v>
      </c>
      <c r="N88" s="16" t="s">
        <v>1118</v>
      </c>
      <c r="O88" s="16" t="s">
        <v>1119</v>
      </c>
      <c r="P88" s="49">
        <v>0.3</v>
      </c>
      <c r="Q88" s="116">
        <f>RTD("wdf.rtq",,N88,"PctChg")</f>
        <v>-0.8</v>
      </c>
      <c r="R88" s="21"/>
      <c r="S88" s="21"/>
    </row>
    <row r="89" spans="13:19">
      <c r="M89" s="5"/>
      <c r="N89" s="16"/>
      <c r="O89" s="16"/>
      <c r="P89" s="49"/>
      <c r="Q89" s="116"/>
      <c r="R89" s="21"/>
      <c r="S89" s="21"/>
    </row>
    <row r="90" spans="13:19">
      <c r="M90" s="5"/>
      <c r="N90" s="16"/>
      <c r="O90" s="16"/>
      <c r="P90" s="49"/>
      <c r="Q90" s="116"/>
      <c r="R90" s="21"/>
      <c r="S90" s="21"/>
    </row>
    <row r="91" spans="13:19">
      <c r="M91" s="5"/>
      <c r="N91" s="16"/>
      <c r="O91" s="16"/>
      <c r="P91" s="49"/>
      <c r="Q91" s="116"/>
    </row>
    <row r="92" spans="13:19">
      <c r="M92" s="5"/>
      <c r="N92" s="16"/>
      <c r="O92" s="16"/>
      <c r="P92" s="49"/>
      <c r="Q92" s="116"/>
    </row>
    <row r="93" spans="13:19">
      <c r="M93" s="5"/>
      <c r="N93" s="16"/>
      <c r="O93" s="16"/>
      <c r="P93" s="49"/>
      <c r="Q93" s="116"/>
    </row>
    <row r="94" spans="13:19">
      <c r="M94" s="5"/>
      <c r="N94" s="16"/>
      <c r="O94" s="16"/>
      <c r="P94" s="49"/>
      <c r="Q94" s="116"/>
    </row>
    <row r="95" spans="13:19">
      <c r="M95" s="5"/>
      <c r="N95" s="16"/>
      <c r="O95" s="16"/>
      <c r="P95" s="49"/>
      <c r="Q95" s="116"/>
    </row>
    <row r="96" spans="13:19">
      <c r="M96" s="5"/>
      <c r="N96" s="16"/>
      <c r="O96" s="16"/>
      <c r="P96" s="49"/>
      <c r="Q96" s="116"/>
    </row>
    <row r="97" spans="13:17">
      <c r="M97" s="5"/>
      <c r="N97" s="16"/>
      <c r="O97" s="16"/>
      <c r="P97" s="49"/>
      <c r="Q97" s="116"/>
    </row>
    <row r="98" spans="13:17">
      <c r="M98" s="5"/>
      <c r="N98" s="16"/>
      <c r="O98" s="16"/>
      <c r="P98" s="49"/>
      <c r="Q98" s="116"/>
    </row>
    <row r="99" spans="13:17">
      <c r="M99" s="5"/>
      <c r="N99" s="16"/>
      <c r="O99" s="16"/>
      <c r="P99" s="49"/>
      <c r="Q99" s="116"/>
    </row>
    <row r="100" spans="13:17">
      <c r="M100" s="5"/>
      <c r="N100" s="16"/>
      <c r="O100" s="16"/>
      <c r="P100" s="49"/>
      <c r="Q100" s="116"/>
    </row>
    <row r="101" spans="13:17">
      <c r="M101" s="5"/>
      <c r="N101" s="16"/>
      <c r="O101" s="16"/>
      <c r="P101" s="49"/>
      <c r="Q101" s="116"/>
    </row>
    <row r="102" spans="13:17">
      <c r="M102" s="5"/>
      <c r="N102" s="16"/>
      <c r="O102" s="16"/>
      <c r="P102" s="49"/>
      <c r="Q102" s="116"/>
    </row>
    <row r="103" spans="13:17">
      <c r="M103" s="5"/>
      <c r="N103" s="16"/>
      <c r="O103" s="16"/>
      <c r="P103" s="49"/>
      <c r="Q103" s="116"/>
    </row>
    <row r="104" spans="13:17">
      <c r="M104" s="5"/>
      <c r="N104" s="16"/>
      <c r="O104" s="16"/>
      <c r="P104" s="49"/>
      <c r="Q104" s="116"/>
    </row>
    <row r="105" spans="13:17">
      <c r="M105" s="5"/>
      <c r="N105" s="16"/>
      <c r="O105" s="16"/>
      <c r="P105" s="49"/>
      <c r="Q105" s="116"/>
    </row>
    <row r="106" spans="13:17">
      <c r="M106" s="5"/>
      <c r="N106" s="16"/>
      <c r="O106" s="16"/>
      <c r="P106" s="49"/>
      <c r="Q106" s="116"/>
    </row>
    <row r="107" spans="13:17">
      <c r="M107" s="5"/>
      <c r="N107" s="16"/>
      <c r="O107" s="16"/>
      <c r="P107" s="49"/>
      <c r="Q107" s="116"/>
    </row>
    <row r="108" spans="13:17">
      <c r="M108" s="5"/>
      <c r="N108" s="16"/>
      <c r="O108" s="16"/>
      <c r="P108" s="49"/>
      <c r="Q108" s="116"/>
    </row>
    <row r="109" spans="13:17">
      <c r="M109" s="5"/>
      <c r="N109" s="16"/>
      <c r="O109" s="16"/>
      <c r="P109" s="49"/>
      <c r="Q109" s="116"/>
    </row>
    <row r="110" spans="13:17">
      <c r="M110" s="5"/>
      <c r="N110" s="16"/>
      <c r="O110" s="16"/>
      <c r="P110" s="49"/>
      <c r="Q110" s="116"/>
    </row>
    <row r="111" spans="13:17">
      <c r="M111" s="5"/>
      <c r="N111" s="16"/>
      <c r="O111" s="16"/>
      <c r="P111" s="49"/>
    </row>
    <row r="112" spans="13:17">
      <c r="M112" s="5"/>
      <c r="N112" s="16"/>
      <c r="O112" s="16"/>
      <c r="P112" s="49"/>
    </row>
    <row r="113" spans="13:16">
      <c r="M113" s="5"/>
      <c r="N113" s="16"/>
      <c r="O113" s="16"/>
      <c r="P113" s="49"/>
    </row>
    <row r="114" spans="13:16">
      <c r="M114" s="5"/>
      <c r="N114" s="16"/>
      <c r="O114" s="16"/>
      <c r="P114" s="49"/>
    </row>
    <row r="115" spans="13:16">
      <c r="M115" s="5"/>
      <c r="N115" s="16"/>
      <c r="O115" s="16"/>
      <c r="P115" s="49"/>
    </row>
    <row r="116" spans="13:16">
      <c r="M116" s="5"/>
      <c r="N116" s="16"/>
      <c r="O116" s="16"/>
      <c r="P116" s="49"/>
    </row>
    <row r="117" spans="13:16">
      <c r="M117" s="5"/>
      <c r="N117" s="16"/>
      <c r="O117" s="16"/>
      <c r="P117" s="49"/>
    </row>
    <row r="118" spans="13:16">
      <c r="M118" s="5"/>
      <c r="N118" s="16"/>
      <c r="O118" s="16"/>
      <c r="P118" s="49"/>
    </row>
    <row r="119" spans="13:16">
      <c r="M119" s="5"/>
      <c r="N119" s="16"/>
      <c r="O119" s="16"/>
      <c r="P119" s="49"/>
    </row>
    <row r="120" spans="13:16">
      <c r="M120" s="5"/>
      <c r="N120" s="16"/>
      <c r="O120" s="16"/>
      <c r="P120" s="49"/>
    </row>
    <row r="121" spans="13:16">
      <c r="M121" s="5"/>
      <c r="N121" s="16"/>
      <c r="O121" s="16"/>
      <c r="P121" s="49"/>
    </row>
    <row r="122" spans="13:16">
      <c r="M122" s="5"/>
      <c r="N122" s="16"/>
      <c r="O122" s="16"/>
      <c r="P122" s="49"/>
    </row>
    <row r="123" spans="13:16">
      <c r="M123" s="5"/>
      <c r="N123" s="16"/>
      <c r="O123" s="16"/>
      <c r="P123" s="49"/>
    </row>
    <row r="124" spans="13:16">
      <c r="M124" s="5"/>
      <c r="N124" s="16"/>
      <c r="O124" s="16"/>
      <c r="P124" s="49"/>
    </row>
    <row r="125" spans="13:16">
      <c r="M125" s="5"/>
      <c r="N125" s="16"/>
      <c r="O125" s="16"/>
      <c r="P125" s="49"/>
    </row>
    <row r="126" spans="13:16">
      <c r="M126" s="5"/>
      <c r="N126" s="16"/>
      <c r="O126" s="16"/>
      <c r="P126" s="49"/>
    </row>
    <row r="127" spans="13:16">
      <c r="M127" s="5"/>
      <c r="N127" s="16"/>
      <c r="O127" s="16"/>
      <c r="P127" s="49"/>
    </row>
    <row r="128" spans="13:16">
      <c r="M128" s="5"/>
      <c r="N128" s="16"/>
      <c r="O128" s="16"/>
      <c r="P128" s="49"/>
    </row>
    <row r="129" spans="13:16">
      <c r="M129" s="5"/>
      <c r="N129" s="16"/>
      <c r="O129" s="16"/>
      <c r="P129" s="49"/>
    </row>
    <row r="130" spans="13:16">
      <c r="M130" s="5"/>
      <c r="N130" s="16"/>
      <c r="O130" s="16"/>
      <c r="P130" s="49"/>
    </row>
    <row r="131" spans="13:16">
      <c r="M131" s="5"/>
      <c r="N131" s="16"/>
      <c r="O131" s="16"/>
      <c r="P131" s="49"/>
    </row>
    <row r="132" spans="13:16">
      <c r="M132" s="5"/>
      <c r="N132" s="16"/>
      <c r="O132" s="16"/>
      <c r="P132" s="49"/>
    </row>
    <row r="133" spans="13:16">
      <c r="M133" s="5"/>
      <c r="N133" s="16"/>
      <c r="O133" s="16"/>
      <c r="P133" s="49"/>
    </row>
    <row r="134" spans="13:16">
      <c r="M134" s="5"/>
      <c r="N134" s="16"/>
      <c r="O134" s="16"/>
      <c r="P134" s="49"/>
    </row>
    <row r="135" spans="13:16">
      <c r="M135" s="5"/>
      <c r="N135" s="16"/>
      <c r="O135" s="16"/>
      <c r="P135" s="49"/>
    </row>
    <row r="136" spans="13:16">
      <c r="M136" s="5"/>
      <c r="N136" s="16"/>
      <c r="O136" s="16"/>
      <c r="P136" s="49"/>
    </row>
    <row r="137" spans="13:16">
      <c r="M137" s="5"/>
      <c r="N137" s="16"/>
      <c r="O137" s="16"/>
      <c r="P137" s="49"/>
    </row>
    <row r="138" spans="13:16">
      <c r="M138" s="5"/>
      <c r="N138" s="16"/>
      <c r="O138" s="16"/>
      <c r="P138" s="49"/>
    </row>
    <row r="139" spans="13:16">
      <c r="M139" s="5"/>
      <c r="N139" s="16"/>
      <c r="O139" s="16"/>
      <c r="P139" s="49"/>
    </row>
    <row r="140" spans="13:16">
      <c r="M140" s="5"/>
      <c r="N140" s="16"/>
      <c r="O140" s="16"/>
      <c r="P140" s="49"/>
    </row>
    <row r="141" spans="13:16">
      <c r="M141" s="5"/>
      <c r="N141" s="16"/>
      <c r="O141" s="16"/>
      <c r="P141" s="49"/>
    </row>
    <row r="142" spans="13:16">
      <c r="M142" s="5"/>
      <c r="N142" s="16"/>
      <c r="O142" s="16"/>
      <c r="P142" s="49"/>
    </row>
    <row r="143" spans="13:16">
      <c r="M143" s="5"/>
      <c r="N143" s="16"/>
      <c r="O143" s="16"/>
      <c r="P143" s="49"/>
    </row>
    <row r="144" spans="13:16">
      <c r="M144" s="5"/>
      <c r="N144" s="16"/>
      <c r="O144" s="16"/>
      <c r="P144" s="49"/>
    </row>
    <row r="145" spans="13:16">
      <c r="M145" s="5"/>
      <c r="N145" s="16"/>
      <c r="O145" s="16"/>
      <c r="P145" s="49"/>
    </row>
    <row r="146" spans="13:16">
      <c r="M146" s="5"/>
      <c r="N146" s="16"/>
      <c r="O146" s="16"/>
      <c r="P146" s="49"/>
    </row>
    <row r="147" spans="13:16">
      <c r="M147" s="5"/>
      <c r="N147" s="16"/>
      <c r="O147" s="16"/>
      <c r="P147" s="49"/>
    </row>
    <row r="148" spans="13:16">
      <c r="M148" s="5"/>
      <c r="N148" s="16"/>
      <c r="O148" s="16"/>
      <c r="P148" s="49"/>
    </row>
    <row r="149" spans="13:16">
      <c r="M149" s="5"/>
      <c r="N149" s="16"/>
      <c r="O149" s="16"/>
      <c r="P149" s="49"/>
    </row>
    <row r="150" spans="13:16">
      <c r="M150" s="5"/>
      <c r="N150" s="16"/>
      <c r="O150" s="16"/>
      <c r="P150" s="49"/>
    </row>
    <row r="151" spans="13:16">
      <c r="M151" s="5"/>
      <c r="N151" s="16"/>
      <c r="O151" s="16"/>
      <c r="P151" s="49"/>
    </row>
    <row r="152" spans="13:16">
      <c r="M152" s="5"/>
      <c r="N152" s="16"/>
      <c r="O152" s="16"/>
      <c r="P152" s="49"/>
    </row>
  </sheetData>
  <phoneticPr fontId="1" type="noConversion"/>
  <conditionalFormatting sqref="M2:M3">
    <cfRule type="cellIs" dxfId="61" priority="1" operator="lessThan">
      <formula>-0.01</formula>
    </cfRule>
    <cfRule type="cellIs" dxfId="60" priority="2" operator="greaterThan">
      <formula>0.01</formula>
    </cfRule>
  </conditionalFormatting>
  <hyperlinks>
    <hyperlink ref="A36" location="持仓!A1" display="返回持仓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1</vt:i4>
      </vt:variant>
    </vt:vector>
  </HeadingPairs>
  <TitlesOfParts>
    <vt:vector size="24" baseType="lpstr">
      <vt:lpstr>净值更新</vt:lpstr>
      <vt:lpstr>all</vt:lpstr>
      <vt:lpstr>银行</vt:lpstr>
      <vt:lpstr>证券</vt:lpstr>
      <vt:lpstr>金融</vt:lpstr>
      <vt:lpstr>国改</vt:lpstr>
      <vt:lpstr>带路</vt:lpstr>
      <vt:lpstr>军工</vt:lpstr>
      <vt:lpstr>新能</vt:lpstr>
      <vt:lpstr>医药</vt:lpstr>
      <vt:lpstr>食品</vt:lpstr>
      <vt:lpstr>地产</vt:lpstr>
      <vt:lpstr>有色</vt:lpstr>
      <vt:lpstr>煤炭</vt:lpstr>
      <vt:lpstr>创业</vt:lpstr>
      <vt:lpstr>TMT</vt:lpstr>
      <vt:lpstr>宽基</vt:lpstr>
      <vt:lpstr>转债</vt:lpstr>
      <vt:lpstr>其他</vt:lpstr>
      <vt:lpstr>模拟组合</vt:lpstr>
      <vt:lpstr>光大专户</vt:lpstr>
      <vt:lpstr>QD-LOF</vt:lpstr>
      <vt:lpstr>申购计算器</vt:lpstr>
      <vt:lpstr>currentday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2016-08-17T09:08:06Z</dcterms:modified>
</cp:coreProperties>
</file>